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stan zadłużenia na 15-09-2022" sheetId="1" r:id="rId1"/>
  </sheets>
  <definedNames/>
  <calcPr fullCalcOnLoad="1"/>
</workbook>
</file>

<file path=xl/sharedStrings.xml><?xml version="1.0" encoding="utf-8"?>
<sst xmlns="http://schemas.openxmlformats.org/spreadsheetml/2006/main" count="73" uniqueCount="53">
  <si>
    <t>Wykaz podpisanych umów o kredyty i pożyczki.</t>
  </si>
  <si>
    <t>Lp.</t>
  </si>
  <si>
    <t>Tytuł zadłużenia</t>
  </si>
  <si>
    <t>Nazwa Kredytodawcy/ Pożyczkodawcy</t>
  </si>
  <si>
    <t>Nr Umowy</t>
  </si>
  <si>
    <t>Data podpisania Umowy</t>
  </si>
  <si>
    <t>Termin spłaty</t>
  </si>
  <si>
    <t>Zabezpieczenie</t>
  </si>
  <si>
    <t>Kwota zadłużenia 
wg umowy
[zł]</t>
  </si>
  <si>
    <t>Zaciągnięte zobowiązanie
[zł]</t>
  </si>
  <si>
    <t>Kwota spłacona
[zł]</t>
  </si>
  <si>
    <t>Stan zadłużenia 
na dzień 31-12-2019
[zł]</t>
  </si>
  <si>
    <t>Stan zadłużenia 
na dzień 31-03-2020
[zł]</t>
  </si>
  <si>
    <t>Stan zadłużenia 
na dzień 15-09-2022
[zł]</t>
  </si>
  <si>
    <t xml:space="preserve">Umowa kredytu: 
spłata wcześniej zaciągniętych kredytów i pożyczek </t>
  </si>
  <si>
    <t>Bank Spółdzielczy w Jabłonce
ul. Krakowska 3
34-480 Jabłonka</t>
  </si>
  <si>
    <t xml:space="preserve">RIOŚ.272.53.31.2015 </t>
  </si>
  <si>
    <t xml:space="preserve">26-08-2015 r. </t>
  </si>
  <si>
    <t>weksel
in blanco</t>
  </si>
  <si>
    <t>134-18</t>
  </si>
  <si>
    <t xml:space="preserve">Umowa pożyczki: 
Budowa kanalizacji sanitarnej w m. Orawka osiedle Studzianki oraz Jabłonka osiedle Kadłuby, Dziadowska Dolina i Pierogi
</t>
  </si>
  <si>
    <t>Wojewódzki Fundusz Ochrony Środowiska i Gospodarki Wodnej w Krakowie
ul. Kanonicza 12
31-002 Kraków</t>
  </si>
  <si>
    <t xml:space="preserve">P/067/15/38
</t>
  </si>
  <si>
    <t xml:space="preserve">13-10-2015 r. 
</t>
  </si>
  <si>
    <t>260-10</t>
  </si>
  <si>
    <t xml:space="preserve">RIOŚ.272.25.31.2016 </t>
  </si>
  <si>
    <t xml:space="preserve">10-10-2016 r. </t>
  </si>
  <si>
    <t>134-14</t>
  </si>
  <si>
    <t xml:space="preserve">RIOŚ.272.50.28.2017 </t>
  </si>
  <si>
    <t xml:space="preserve">18-09-2017 r. </t>
  </si>
  <si>
    <t>134-31</t>
  </si>
  <si>
    <t>Umowa pożyczki: 
Budowa kanalizacji sanitarnej w aglomeracji Jabłonka wraz z budową oczyszczalni ścieków</t>
  </si>
  <si>
    <t>Narodowy Fundusz Ochrony Środowiska i Gospodarki Wodnej
ul. Konstruktorska 3a
02-673 Warszawa</t>
  </si>
  <si>
    <t xml:space="preserve">2/2018/Wn06/OW-ok/P  </t>
  </si>
  <si>
    <t xml:space="preserve">06 -05-2018 r. </t>
  </si>
  <si>
    <t>260-17</t>
  </si>
  <si>
    <t>Umowa kredytu: 
finansowanie planowanego deficytu budżetu Gminy Jabłonka</t>
  </si>
  <si>
    <t>RIOŚ.272.25.38.2018</t>
  </si>
  <si>
    <t xml:space="preserve">05-10-2018 r. </t>
  </si>
  <si>
    <t>134-33</t>
  </si>
  <si>
    <t>Umowa kredytu:
spłata wcześniej zaciągniętych kredytów i pożyczek</t>
  </si>
  <si>
    <t xml:space="preserve">RIOŚ.272.25.39.2018 </t>
  </si>
  <si>
    <t xml:space="preserve">05-10-2018 r.  </t>
  </si>
  <si>
    <t>134-03</t>
  </si>
  <si>
    <t xml:space="preserve">RINT.272.98.12.2019 </t>
  </si>
  <si>
    <t xml:space="preserve">25-06-2019 r.  </t>
  </si>
  <si>
    <t>134-35</t>
  </si>
  <si>
    <t>Bank Gospodarstwa Krakowego
Al.. Jerozolimskie 7
00-955 Warszawa</t>
  </si>
  <si>
    <t xml:space="preserve">RINT.272.55.11.2020 </t>
  </si>
  <si>
    <t xml:space="preserve">11-08-2020 r.  </t>
  </si>
  <si>
    <t>134-36</t>
  </si>
  <si>
    <t>Razem:</t>
  </si>
  <si>
    <t>Sporzadziła Monika Bugajska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</si>
</sst>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b/>
      <sz val="10"/>
      <color indexed="8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sz val="13"/>
      <color indexed="8"/>
      <name val="Calibri"/>
      <family val="2"/>
    </font>
    <font>
      <sz val="14"/>
      <name val="Calibri"/>
      <family val="2"/>
    </font>
    <font>
      <sz val="1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6"/>
      <color theme="1"/>
      <name val="Times New Roman"/>
      <family val="1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sz val="13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44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4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4" fontId="47" fillId="0" borderId="16" xfId="0" applyNumberFormat="1" applyFont="1" applyFill="1" applyBorder="1" applyAlignment="1">
      <alignment horizontal="right" vertical="center"/>
    </xf>
    <xf numFmtId="4" fontId="24" fillId="0" borderId="10" xfId="0" applyNumberFormat="1" applyFont="1" applyFill="1" applyBorder="1" applyAlignment="1">
      <alignment horizontal="right" vertical="center"/>
    </xf>
    <xf numFmtId="4" fontId="24" fillId="0" borderId="16" xfId="0" applyNumberFormat="1" applyFont="1" applyFill="1" applyBorder="1" applyAlignment="1">
      <alignment horizontal="right" vertical="center"/>
    </xf>
    <xf numFmtId="4" fontId="47" fillId="0" borderId="10" xfId="0" applyNumberFormat="1" applyFont="1" applyFill="1" applyBorder="1" applyAlignment="1">
      <alignment horizontal="right" vertical="center"/>
    </xf>
    <xf numFmtId="4" fontId="46" fillId="13" borderId="0" xfId="0" applyNumberFormat="1" applyFont="1" applyFill="1" applyBorder="1" applyAlignment="1">
      <alignment vertical="center"/>
    </xf>
    <xf numFmtId="0" fontId="39" fillId="12" borderId="0" xfId="0" applyFont="1" applyFill="1" applyBorder="1" applyAlignment="1">
      <alignment horizontal="center" vertical="center"/>
    </xf>
    <xf numFmtId="0" fontId="39" fillId="13" borderId="0" xfId="0" applyFont="1" applyFill="1" applyBorder="1" applyAlignment="1">
      <alignment horizontal="center" vertical="center"/>
    </xf>
    <xf numFmtId="0" fontId="0" fillId="13" borderId="0" xfId="0" applyFill="1" applyAlignment="1">
      <alignment/>
    </xf>
    <xf numFmtId="0" fontId="39" fillId="34" borderId="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vertical="center"/>
    </xf>
    <xf numFmtId="14" fontId="47" fillId="0" borderId="10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/>
    </xf>
    <xf numFmtId="0" fontId="49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4" fontId="50" fillId="33" borderId="16" xfId="0" applyNumberFormat="1" applyFont="1" applyFill="1" applyBorder="1" applyAlignment="1">
      <alignment horizontal="right" vertical="center"/>
    </xf>
    <xf numFmtId="4" fontId="50" fillId="33" borderId="10" xfId="0" applyNumberFormat="1" applyFont="1" applyFill="1" applyBorder="1" applyAlignment="1">
      <alignment horizontal="right" vertical="center"/>
    </xf>
    <xf numFmtId="0" fontId="49" fillId="33" borderId="1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4" fontId="49" fillId="0" borderId="0" xfId="0" applyNumberFormat="1" applyFont="1" applyFill="1" applyAlignment="1">
      <alignment vertical="center"/>
    </xf>
    <xf numFmtId="4" fontId="0" fillId="0" borderId="0" xfId="0" applyNumberFormat="1" applyFont="1" applyFill="1" applyBorder="1" applyAlignment="1">
      <alignment/>
    </xf>
    <xf numFmtId="4" fontId="39" fillId="0" borderId="0" xfId="0" applyNumberFormat="1" applyFont="1" applyFill="1" applyBorder="1" applyAlignment="1">
      <alignment/>
    </xf>
    <xf numFmtId="4" fontId="39" fillId="0" borderId="0" xfId="0" applyNumberFormat="1" applyFont="1" applyFill="1" applyAlignment="1">
      <alignment/>
    </xf>
    <xf numFmtId="4" fontId="44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4" fontId="0" fillId="0" borderId="0" xfId="0" applyNumberForma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I32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8.7109375" style="1" customWidth="1"/>
    <col min="2" max="2" width="51.00390625" style="1" customWidth="1"/>
    <col min="3" max="3" width="51.00390625" style="2" customWidth="1"/>
    <col min="4" max="4" width="27.421875" style="2" customWidth="1"/>
    <col min="5" max="5" width="15.28125" style="2" customWidth="1"/>
    <col min="6" max="6" width="14.57421875" style="2" bestFit="1" customWidth="1"/>
    <col min="7" max="7" width="15.8515625" style="2" bestFit="1" customWidth="1"/>
    <col min="8" max="8" width="17.7109375" style="1" customWidth="1"/>
    <col min="9" max="9" width="19.28125" style="1" customWidth="1"/>
    <col min="10" max="10" width="18.7109375" style="1" customWidth="1"/>
    <col min="11" max="12" width="18.7109375" style="1" hidden="1" customWidth="1"/>
    <col min="13" max="13" width="19.7109375" style="1" customWidth="1"/>
    <col min="14" max="14" width="18.57421875" style="3" hidden="1" customWidth="1"/>
    <col min="15" max="15" width="11.28125" style="4" hidden="1" customWidth="1"/>
    <col min="16" max="16" width="7.7109375" style="5" hidden="1" customWidth="1"/>
    <col min="17" max="17" width="11.28125" style="4" hidden="1" customWidth="1"/>
    <col min="18" max="18" width="7.7109375" style="5" hidden="1" customWidth="1"/>
    <col min="19" max="19" width="9.140625" style="1" hidden="1" customWidth="1"/>
    <col min="20" max="20" width="11.421875" style="1" hidden="1" customWidth="1"/>
    <col min="21" max="21" width="9.140625" style="1" hidden="1" customWidth="1"/>
    <col min="22" max="22" width="15.140625" style="1" hidden="1" customWidth="1"/>
    <col min="23" max="23" width="12.140625" style="1" hidden="1" customWidth="1"/>
    <col min="24" max="24" width="11.421875" style="1" hidden="1" customWidth="1"/>
    <col min="25" max="25" width="9.140625" style="1" hidden="1" customWidth="1"/>
    <col min="26" max="26" width="12.421875" style="1" hidden="1" customWidth="1"/>
    <col min="27" max="29" width="9.140625" style="1" hidden="1" customWidth="1"/>
    <col min="30" max="30" width="11.421875" style="6" hidden="1" customWidth="1"/>
    <col min="31" max="31" width="14.28125" style="1" hidden="1" customWidth="1"/>
    <col min="32" max="32" width="9.140625" style="1" hidden="1" customWidth="1"/>
    <col min="33" max="33" width="11.00390625" style="1" hidden="1" customWidth="1"/>
    <col min="34" max="36" width="9.140625" style="1" hidden="1" customWidth="1"/>
    <col min="37" max="38" width="0" style="1" hidden="1" customWidth="1"/>
    <col min="39" max="16384" width="9.140625" style="1" customWidth="1"/>
  </cols>
  <sheetData>
    <row r="3" spans="1:14" ht="20.2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">
      <c r="A4" s="8"/>
      <c r="B4" s="8"/>
      <c r="C4" s="9"/>
      <c r="D4" s="9"/>
      <c r="E4" s="9"/>
      <c r="F4" s="9"/>
      <c r="G4" s="9"/>
      <c r="H4" s="8"/>
      <c r="I4" s="8"/>
      <c r="J4" s="8"/>
      <c r="K4" s="8"/>
      <c r="L4" s="8"/>
      <c r="M4" s="8"/>
      <c r="N4" s="10"/>
    </row>
    <row r="5" spans="1:13" ht="15">
      <c r="A5" s="11" t="s">
        <v>1</v>
      </c>
      <c r="B5" s="11" t="s">
        <v>2</v>
      </c>
      <c r="C5" s="12" t="s">
        <v>3</v>
      </c>
      <c r="D5" s="12" t="s">
        <v>4</v>
      </c>
      <c r="E5" s="13" t="s">
        <v>5</v>
      </c>
      <c r="F5" s="14" t="s">
        <v>6</v>
      </c>
      <c r="G5" s="12" t="s">
        <v>7</v>
      </c>
      <c r="H5" s="15" t="s">
        <v>8</v>
      </c>
      <c r="I5" s="13" t="s">
        <v>9</v>
      </c>
      <c r="J5" s="16" t="s">
        <v>10</v>
      </c>
      <c r="K5" s="14" t="s">
        <v>11</v>
      </c>
      <c r="L5" s="14" t="s">
        <v>12</v>
      </c>
      <c r="M5" s="14" t="s">
        <v>13</v>
      </c>
    </row>
    <row r="6" spans="1:13" ht="30.75" customHeight="1">
      <c r="A6" s="11"/>
      <c r="B6" s="11"/>
      <c r="C6" s="17"/>
      <c r="D6" s="17"/>
      <c r="E6" s="18"/>
      <c r="F6" s="11"/>
      <c r="G6" s="17"/>
      <c r="H6" s="19"/>
      <c r="I6" s="17"/>
      <c r="J6" s="20"/>
      <c r="K6" s="11"/>
      <c r="L6" s="11"/>
      <c r="M6" s="11"/>
    </row>
    <row r="7" spans="1:30" ht="38.25">
      <c r="A7" s="21">
        <v>1</v>
      </c>
      <c r="B7" s="22" t="s">
        <v>14</v>
      </c>
      <c r="C7" s="23" t="s">
        <v>15</v>
      </c>
      <c r="D7" s="24" t="s">
        <v>16</v>
      </c>
      <c r="E7" s="25" t="s">
        <v>17</v>
      </c>
      <c r="F7" s="26">
        <v>44926</v>
      </c>
      <c r="G7" s="27" t="s">
        <v>18</v>
      </c>
      <c r="H7" s="28">
        <v>3117094.81</v>
      </c>
      <c r="I7" s="29">
        <f>400000+400000+1500000</f>
        <v>2300000</v>
      </c>
      <c r="J7" s="30">
        <f>10000+10000+10000+10000+10000+50000+50000+50000+50000+50000+50000+50000+50000+50000+50000+50000+50000+137500+137500+137500+137500+125000+125000+125000+125000+150000+150000</f>
        <v>2000000</v>
      </c>
      <c r="K7" s="29">
        <v>1650000</v>
      </c>
      <c r="L7" s="29">
        <v>1512500</v>
      </c>
      <c r="M7" s="31">
        <f aca="true" t="shared" si="0" ref="M7:M15">I7-J7</f>
        <v>300000</v>
      </c>
      <c r="O7" s="32"/>
      <c r="P7" s="33" t="s">
        <v>19</v>
      </c>
      <c r="Q7" s="32"/>
      <c r="R7" s="34"/>
      <c r="S7" s="35"/>
      <c r="T7" s="35"/>
      <c r="U7" s="35"/>
      <c r="V7" s="35"/>
      <c r="W7" s="35"/>
      <c r="X7" s="35" t="s">
        <v>19</v>
      </c>
      <c r="AD7" s="6">
        <v>50000</v>
      </c>
    </row>
    <row r="8" spans="1:30" ht="63.75" hidden="1">
      <c r="A8" s="21">
        <v>2</v>
      </c>
      <c r="B8" s="22" t="s">
        <v>20</v>
      </c>
      <c r="C8" s="23" t="s">
        <v>21</v>
      </c>
      <c r="D8" s="24" t="s">
        <v>22</v>
      </c>
      <c r="E8" s="25" t="s">
        <v>23</v>
      </c>
      <c r="F8" s="26">
        <v>44926</v>
      </c>
      <c r="G8" s="27" t="s">
        <v>18</v>
      </c>
      <c r="H8" s="28">
        <v>688480.25</v>
      </c>
      <c r="I8" s="29">
        <v>688480.25</v>
      </c>
      <c r="J8" s="30">
        <f>30503+30503+30503+30503+30503+30503+30503+30503+30503+30503+30503+30503+30503+30503+30503+30503+30503+30503+30503+30503+30503+30503+17414.25</f>
        <v>688480.25</v>
      </c>
      <c r="K8" s="29">
        <v>200432.25</v>
      </c>
      <c r="L8" s="29">
        <v>169929.25</v>
      </c>
      <c r="M8" s="31">
        <f t="shared" si="0"/>
        <v>0</v>
      </c>
      <c r="O8" s="32"/>
      <c r="P8" s="36" t="s">
        <v>24</v>
      </c>
      <c r="Q8" s="32"/>
      <c r="R8" s="34"/>
      <c r="S8" s="35"/>
      <c r="T8" s="35"/>
      <c r="U8" s="35"/>
      <c r="V8" s="35"/>
      <c r="W8" s="35"/>
      <c r="X8" s="35" t="s">
        <v>24</v>
      </c>
      <c r="AD8" s="6">
        <v>30503</v>
      </c>
    </row>
    <row r="9" spans="1:30" ht="38.25">
      <c r="A9" s="21">
        <v>2</v>
      </c>
      <c r="B9" s="22" t="s">
        <v>14</v>
      </c>
      <c r="C9" s="23" t="s">
        <v>15</v>
      </c>
      <c r="D9" s="24" t="s">
        <v>25</v>
      </c>
      <c r="E9" s="25" t="s">
        <v>26</v>
      </c>
      <c r="F9" s="26">
        <v>44926</v>
      </c>
      <c r="G9" s="27" t="s">
        <v>18</v>
      </c>
      <c r="H9" s="28">
        <v>3750000</v>
      </c>
      <c r="I9" s="29">
        <v>2000000</v>
      </c>
      <c r="J9" s="30">
        <f>50000+50000+50000+50000+50000+50000+50000+50000+100000+100000+100000+100000+100000+100000+100000+100000+100000+100000+100000+100000+100000+100000</f>
        <v>1800000</v>
      </c>
      <c r="K9" s="29">
        <v>1200000</v>
      </c>
      <c r="L9" s="29">
        <v>1100000</v>
      </c>
      <c r="M9" s="31">
        <f t="shared" si="0"/>
        <v>200000</v>
      </c>
      <c r="O9" s="32"/>
      <c r="P9" s="33" t="s">
        <v>27</v>
      </c>
      <c r="Q9" s="32"/>
      <c r="R9" s="34"/>
      <c r="S9" s="35"/>
      <c r="T9" s="35"/>
      <c r="U9" s="35"/>
      <c r="V9" s="35"/>
      <c r="W9" s="35"/>
      <c r="X9" s="35" t="s">
        <v>27</v>
      </c>
      <c r="AD9" s="6">
        <v>100000</v>
      </c>
    </row>
    <row r="10" spans="1:30" ht="38.25">
      <c r="A10" s="21">
        <v>3</v>
      </c>
      <c r="B10" s="37" t="s">
        <v>14</v>
      </c>
      <c r="C10" s="38" t="s">
        <v>15</v>
      </c>
      <c r="D10" s="39" t="s">
        <v>28</v>
      </c>
      <c r="E10" s="40" t="s">
        <v>29</v>
      </c>
      <c r="F10" s="26">
        <v>45657</v>
      </c>
      <c r="G10" s="27" t="s">
        <v>18</v>
      </c>
      <c r="H10" s="30">
        <v>3130698.29</v>
      </c>
      <c r="I10" s="29">
        <v>2000000</v>
      </c>
      <c r="J10" s="30">
        <f>12500+12500+12500+12500+12500+12500+12500+12500+12500+12500+12500+12500+50000+50000+50000+50000+75000+75000</f>
        <v>500000</v>
      </c>
      <c r="K10" s="29">
        <v>1900000</v>
      </c>
      <c r="L10" s="29">
        <v>1887500</v>
      </c>
      <c r="M10" s="29">
        <f t="shared" si="0"/>
        <v>1500000</v>
      </c>
      <c r="O10" s="41"/>
      <c r="P10" s="33" t="s">
        <v>30</v>
      </c>
      <c r="Q10" s="41"/>
      <c r="AD10" s="6">
        <v>12500</v>
      </c>
    </row>
    <row r="11" spans="1:35" ht="51">
      <c r="A11" s="21">
        <v>4</v>
      </c>
      <c r="B11" s="37" t="s">
        <v>31</v>
      </c>
      <c r="C11" s="38" t="s">
        <v>32</v>
      </c>
      <c r="D11" s="39" t="s">
        <v>33</v>
      </c>
      <c r="E11" s="40" t="s">
        <v>34</v>
      </c>
      <c r="F11" s="26">
        <v>47107</v>
      </c>
      <c r="G11" s="27" t="s">
        <v>18</v>
      </c>
      <c r="H11" s="30">
        <v>4385838</v>
      </c>
      <c r="I11" s="29">
        <f>290798.51+1067040-14539.93+557473.42+1969795.97+158099.27+219328</f>
        <v>4247995.24</v>
      </c>
      <c r="J11" s="30">
        <f>11458+11460+11460+11460+155000+155000</f>
        <v>355838</v>
      </c>
      <c r="K11" s="29">
        <v>4028667.24</v>
      </c>
      <c r="L11" s="29">
        <v>4028667.24</v>
      </c>
      <c r="M11" s="29">
        <f t="shared" si="0"/>
        <v>3892157.24</v>
      </c>
      <c r="O11" s="41"/>
      <c r="P11" s="36" t="s">
        <v>35</v>
      </c>
      <c r="Q11" s="41"/>
      <c r="AD11" s="6">
        <v>14539.93</v>
      </c>
      <c r="AG11" s="1">
        <v>4043207.17</v>
      </c>
      <c r="AI11" s="6">
        <f>AG11-I11</f>
        <v>-204788.0700000003</v>
      </c>
    </row>
    <row r="12" spans="1:30" ht="38.25">
      <c r="A12" s="21">
        <v>5</v>
      </c>
      <c r="B12" s="37" t="s">
        <v>36</v>
      </c>
      <c r="C12" s="38" t="s">
        <v>15</v>
      </c>
      <c r="D12" s="39" t="s">
        <v>37</v>
      </c>
      <c r="E12" s="40" t="s">
        <v>38</v>
      </c>
      <c r="F12" s="26">
        <v>47118</v>
      </c>
      <c r="G12" s="27" t="s">
        <v>18</v>
      </c>
      <c r="H12" s="30">
        <v>2101223.68</v>
      </c>
      <c r="I12" s="29">
        <v>500000</v>
      </c>
      <c r="J12" s="30">
        <f>12500+12500+12500+12500+12500+12500+12500+12500+12500+12500+12500+12500+12500+12500</f>
        <v>175000</v>
      </c>
      <c r="K12" s="29">
        <v>450000</v>
      </c>
      <c r="L12" s="29">
        <v>437500</v>
      </c>
      <c r="M12" s="29">
        <f t="shared" si="0"/>
        <v>325000</v>
      </c>
      <c r="O12" s="41"/>
      <c r="P12" s="33" t="s">
        <v>39</v>
      </c>
      <c r="Q12" s="41"/>
      <c r="AD12" s="6">
        <v>12500</v>
      </c>
    </row>
    <row r="13" spans="1:17" ht="38.25">
      <c r="A13" s="21">
        <v>6</v>
      </c>
      <c r="B13" s="37" t="s">
        <v>40</v>
      </c>
      <c r="C13" s="38" t="s">
        <v>15</v>
      </c>
      <c r="D13" s="39" t="s">
        <v>41</v>
      </c>
      <c r="E13" s="40" t="s">
        <v>42</v>
      </c>
      <c r="F13" s="42">
        <v>47118</v>
      </c>
      <c r="G13" s="27" t="s">
        <v>18</v>
      </c>
      <c r="H13" s="30">
        <v>4624692.28</v>
      </c>
      <c r="I13" s="29">
        <f>H13</f>
        <v>4624692.28</v>
      </c>
      <c r="J13" s="30">
        <f>62500+62500+62500+62500+25000+25000+25000+25000+118530+118530+118530+118530+175000+175000</f>
        <v>1174120</v>
      </c>
      <c r="K13" s="29">
        <v>4374692.28</v>
      </c>
      <c r="L13" s="29">
        <v>4349692.28</v>
      </c>
      <c r="M13" s="29">
        <f t="shared" si="0"/>
        <v>3450572.2800000003</v>
      </c>
      <c r="O13" s="41"/>
      <c r="P13" s="33" t="s">
        <v>43</v>
      </c>
      <c r="Q13" s="41"/>
    </row>
    <row r="14" spans="1:17" ht="38.25">
      <c r="A14" s="43">
        <v>7</v>
      </c>
      <c r="B14" s="44" t="s">
        <v>40</v>
      </c>
      <c r="C14" s="38" t="s">
        <v>15</v>
      </c>
      <c r="D14" s="45" t="s">
        <v>44</v>
      </c>
      <c r="E14" s="46" t="s">
        <v>45</v>
      </c>
      <c r="F14" s="26">
        <v>47118</v>
      </c>
      <c r="G14" s="27" t="s">
        <v>18</v>
      </c>
      <c r="H14" s="30">
        <v>2635456.61</v>
      </c>
      <c r="I14" s="29">
        <f>500000+1000000+500000</f>
        <v>2000000</v>
      </c>
      <c r="J14" s="30">
        <f>50000+50000+50000+50000+50000+50000+50000+50000+50000+50000</f>
        <v>500000</v>
      </c>
      <c r="K14" s="29">
        <v>2000000</v>
      </c>
      <c r="L14" s="29">
        <v>1950000</v>
      </c>
      <c r="M14" s="29">
        <f t="shared" si="0"/>
        <v>1500000</v>
      </c>
      <c r="O14" s="41"/>
      <c r="P14" s="5" t="s">
        <v>46</v>
      </c>
      <c r="Q14" s="41"/>
    </row>
    <row r="15" spans="1:17" ht="38.25">
      <c r="A15" s="43">
        <v>8</v>
      </c>
      <c r="B15" s="44" t="s">
        <v>40</v>
      </c>
      <c r="C15" s="38" t="s">
        <v>47</v>
      </c>
      <c r="D15" s="45" t="s">
        <v>48</v>
      </c>
      <c r="E15" s="46" t="s">
        <v>49</v>
      </c>
      <c r="F15" s="26">
        <v>47118</v>
      </c>
      <c r="G15" s="27" t="s">
        <v>18</v>
      </c>
      <c r="H15" s="30">
        <v>4314694</v>
      </c>
      <c r="I15" s="29">
        <v>1000000</v>
      </c>
      <c r="J15" s="30">
        <f>47500+47500+47500+47500+7500+7500</f>
        <v>205000</v>
      </c>
      <c r="K15" s="29"/>
      <c r="L15" s="29"/>
      <c r="M15" s="29">
        <f t="shared" si="0"/>
        <v>795000</v>
      </c>
      <c r="O15" s="41"/>
      <c r="P15" s="5" t="s">
        <v>50</v>
      </c>
      <c r="Q15" s="41"/>
    </row>
    <row r="16" spans="1:31" s="55" customFormat="1" ht="18.75">
      <c r="A16" s="47"/>
      <c r="B16" s="48" t="s">
        <v>51</v>
      </c>
      <c r="C16" s="49"/>
      <c r="D16" s="50"/>
      <c r="E16" s="50"/>
      <c r="F16" s="50"/>
      <c r="G16" s="50"/>
      <c r="H16" s="51"/>
      <c r="I16" s="52">
        <f>I7+I8+I9+I10+I11+I12+I13+I14+I15</f>
        <v>19361167.77</v>
      </c>
      <c r="J16" s="51">
        <f>J7+J8+J9+J10+J11+J12+J13+J14+J15</f>
        <v>7398438.25</v>
      </c>
      <c r="K16" s="52" t="e">
        <f>#REF!+#REF!+#REF!+#REF!+#REF!+#REF!+K7+K8+K9+K10+K11+K12+K13+K14</f>
        <v>#REF!</v>
      </c>
      <c r="L16" s="52" t="e">
        <f>SUM(#REF!+#REF!+#REF!+#REF!+#REF!+#REF!+L7+L8+L9+L10+L11+L12+L13+L14)</f>
        <v>#REF!</v>
      </c>
      <c r="M16" s="52">
        <f>M7+M8+M9+M10+M11+M12+M13+M14+M15</f>
        <v>11962729.52</v>
      </c>
      <c r="N16" s="53"/>
      <c r="O16" s="41"/>
      <c r="P16" s="54"/>
      <c r="Q16" s="41"/>
      <c r="R16" s="54"/>
      <c r="AD16" s="56"/>
      <c r="AE16" s="56"/>
    </row>
    <row r="17" spans="1:30" s="4" customFormat="1" ht="15">
      <c r="A17" s="8"/>
      <c r="B17" s="8"/>
      <c r="C17" s="9"/>
      <c r="D17" s="9"/>
      <c r="E17" s="9"/>
      <c r="F17" s="9"/>
      <c r="G17" s="9"/>
      <c r="H17" s="8"/>
      <c r="I17" s="57"/>
      <c r="J17" s="58"/>
      <c r="K17" s="58"/>
      <c r="L17" s="58"/>
      <c r="M17" s="59"/>
      <c r="N17" s="10"/>
      <c r="P17" s="5"/>
      <c r="R17" s="5"/>
      <c r="S17" s="8"/>
      <c r="T17" s="8"/>
      <c r="U17" s="8"/>
      <c r="V17" s="8"/>
      <c r="W17" s="8"/>
      <c r="AD17" s="60"/>
    </row>
    <row r="18" spans="1:30" s="4" customFormat="1" ht="15">
      <c r="A18" s="8"/>
      <c r="B18" s="8"/>
      <c r="C18" s="9"/>
      <c r="D18" s="9"/>
      <c r="E18" s="9"/>
      <c r="F18" s="9"/>
      <c r="G18" s="9"/>
      <c r="H18" s="8"/>
      <c r="I18" s="59"/>
      <c r="J18" s="61"/>
      <c r="K18" s="61"/>
      <c r="L18" s="61"/>
      <c r="M18" s="62"/>
      <c r="N18" s="10"/>
      <c r="P18" s="5"/>
      <c r="R18" s="5"/>
      <c r="S18" s="8"/>
      <c r="T18" s="8"/>
      <c r="U18" s="8"/>
      <c r="V18" s="8"/>
      <c r="W18" s="8"/>
      <c r="AD18" s="60"/>
    </row>
    <row r="19" spans="1:30" s="4" customFormat="1" ht="15" hidden="1">
      <c r="A19" s="8"/>
      <c r="B19" s="8"/>
      <c r="C19" s="9"/>
      <c r="D19" s="9"/>
      <c r="E19" s="9"/>
      <c r="F19" s="9"/>
      <c r="G19" s="9"/>
      <c r="H19" s="8"/>
      <c r="I19" s="61"/>
      <c r="J19" s="8"/>
      <c r="K19" s="8"/>
      <c r="L19" s="8"/>
      <c r="M19" s="59"/>
      <c r="N19" s="10"/>
      <c r="P19" s="5"/>
      <c r="R19" s="5"/>
      <c r="S19" s="8"/>
      <c r="T19" s="8"/>
      <c r="U19" s="8"/>
      <c r="V19" s="8"/>
      <c r="W19" s="8"/>
      <c r="AD19" s="60"/>
    </row>
    <row r="20" spans="1:30" s="4" customFormat="1" ht="15" hidden="1">
      <c r="A20" s="8"/>
      <c r="B20" s="8"/>
      <c r="C20" s="9"/>
      <c r="D20" s="9"/>
      <c r="E20" s="9"/>
      <c r="F20" s="9"/>
      <c r="G20" s="9"/>
      <c r="H20" s="8"/>
      <c r="I20" s="61"/>
      <c r="J20" s="8"/>
      <c r="K20" s="8"/>
      <c r="L20" s="8"/>
      <c r="M20" s="61"/>
      <c r="N20" s="10"/>
      <c r="P20" s="5"/>
      <c r="R20" s="5"/>
      <c r="S20" s="8"/>
      <c r="T20" s="8"/>
      <c r="U20" s="8"/>
      <c r="V20" s="8"/>
      <c r="W20" s="8"/>
      <c r="AD20" s="60"/>
    </row>
    <row r="21" spans="1:30" s="4" customFormat="1" ht="15" hidden="1">
      <c r="A21" s="8"/>
      <c r="B21" s="8"/>
      <c r="C21" s="9"/>
      <c r="D21" s="9"/>
      <c r="E21" s="9"/>
      <c r="F21" s="9"/>
      <c r="G21" s="9"/>
      <c r="H21" s="8"/>
      <c r="I21" s="61"/>
      <c r="J21" s="8"/>
      <c r="K21" s="8"/>
      <c r="L21" s="8"/>
      <c r="M21" s="61"/>
      <c r="N21" s="10"/>
      <c r="P21" s="5"/>
      <c r="R21" s="5"/>
      <c r="S21" s="8"/>
      <c r="T21" s="8"/>
      <c r="U21" s="8"/>
      <c r="V21" s="8"/>
      <c r="W21" s="8"/>
      <c r="AD21" s="60"/>
    </row>
    <row r="22" spans="1:30" s="4" customFormat="1" ht="15" hidden="1">
      <c r="A22" s="8"/>
      <c r="B22" s="8" t="s">
        <v>52</v>
      </c>
      <c r="C22" s="9"/>
      <c r="D22" s="9"/>
      <c r="E22" s="9"/>
      <c r="F22" s="9"/>
      <c r="G22" s="9"/>
      <c r="H22" s="8"/>
      <c r="I22" s="61"/>
      <c r="J22" s="8"/>
      <c r="K22" s="8"/>
      <c r="L22" s="8"/>
      <c r="M22" s="8"/>
      <c r="N22" s="10"/>
      <c r="P22" s="5"/>
      <c r="R22" s="5"/>
      <c r="S22" s="8"/>
      <c r="T22" s="8"/>
      <c r="U22" s="8"/>
      <c r="V22" s="8"/>
      <c r="W22" s="8"/>
      <c r="AD22" s="60"/>
    </row>
    <row r="23" spans="1:30" s="4" customFormat="1" ht="15" hidden="1">
      <c r="A23" s="8"/>
      <c r="B23" s="8"/>
      <c r="C23" s="9"/>
      <c r="D23" s="9"/>
      <c r="E23" s="9"/>
      <c r="F23" s="9"/>
      <c r="G23" s="9"/>
      <c r="H23" s="8"/>
      <c r="I23" s="61"/>
      <c r="J23" s="8"/>
      <c r="K23" s="8"/>
      <c r="L23" s="8"/>
      <c r="M23" s="61"/>
      <c r="N23" s="10"/>
      <c r="P23" s="5"/>
      <c r="R23" s="5"/>
      <c r="S23" s="8"/>
      <c r="T23" s="8"/>
      <c r="U23" s="8"/>
      <c r="V23" s="8"/>
      <c r="W23" s="8"/>
      <c r="AD23" s="60"/>
    </row>
    <row r="24" spans="1:30" s="4" customFormat="1" ht="15" hidden="1">
      <c r="A24" s="8"/>
      <c r="B24" s="8"/>
      <c r="C24" s="9"/>
      <c r="D24" s="9"/>
      <c r="E24" s="9"/>
      <c r="F24" s="9"/>
      <c r="G24" s="9"/>
      <c r="H24" s="8"/>
      <c r="I24" s="61"/>
      <c r="J24" s="8"/>
      <c r="K24" s="8"/>
      <c r="L24" s="8"/>
      <c r="M24" s="61"/>
      <c r="N24" s="10"/>
      <c r="P24" s="5"/>
      <c r="R24" s="5"/>
      <c r="S24" s="8"/>
      <c r="T24" s="8"/>
      <c r="U24" s="8"/>
      <c r="V24" s="8"/>
      <c r="W24" s="8"/>
      <c r="AD24" s="60"/>
    </row>
    <row r="25" spans="1:30" s="4" customFormat="1" ht="15" hidden="1">
      <c r="A25" s="8"/>
      <c r="B25" s="8"/>
      <c r="C25" s="9"/>
      <c r="D25" s="9"/>
      <c r="E25" s="9"/>
      <c r="F25" s="9"/>
      <c r="G25" s="9"/>
      <c r="H25" s="8"/>
      <c r="I25" s="61"/>
      <c r="J25" s="8"/>
      <c r="K25" s="8"/>
      <c r="L25" s="8"/>
      <c r="M25" s="8"/>
      <c r="N25" s="10"/>
      <c r="P25" s="5"/>
      <c r="R25" s="5"/>
      <c r="S25" s="8"/>
      <c r="T25" s="8"/>
      <c r="U25" s="8"/>
      <c r="V25" s="8"/>
      <c r="W25" s="8"/>
      <c r="AD25" s="60"/>
    </row>
    <row r="26" spans="1:30" s="4" customFormat="1" ht="15">
      <c r="A26" s="8"/>
      <c r="B26" s="8"/>
      <c r="C26" s="9"/>
      <c r="D26" s="9"/>
      <c r="E26" s="9"/>
      <c r="F26" s="9"/>
      <c r="G26" s="9"/>
      <c r="H26" s="8"/>
      <c r="I26" s="61"/>
      <c r="J26" s="8"/>
      <c r="K26" s="8"/>
      <c r="L26" s="8"/>
      <c r="M26" s="8"/>
      <c r="N26" s="10"/>
      <c r="P26" s="5"/>
      <c r="R26" s="5"/>
      <c r="S26" s="8"/>
      <c r="T26" s="8"/>
      <c r="U26" s="8"/>
      <c r="V26" s="8"/>
      <c r="W26" s="8"/>
      <c r="AD26" s="60"/>
    </row>
    <row r="27" spans="1:30" s="4" customFormat="1" ht="15">
      <c r="A27" s="8"/>
      <c r="B27" s="8"/>
      <c r="C27" s="9"/>
      <c r="D27" s="9"/>
      <c r="E27" s="9"/>
      <c r="F27" s="9"/>
      <c r="G27" s="9"/>
      <c r="H27" s="8"/>
      <c r="I27" s="61"/>
      <c r="J27" s="8"/>
      <c r="K27" s="8"/>
      <c r="L27" s="8"/>
      <c r="M27" s="8"/>
      <c r="N27" s="10"/>
      <c r="P27" s="5"/>
      <c r="R27" s="5"/>
      <c r="S27" s="8"/>
      <c r="T27" s="8"/>
      <c r="U27" s="8"/>
      <c r="V27" s="8"/>
      <c r="W27" s="8"/>
      <c r="AD27" s="60"/>
    </row>
    <row r="28" spans="1:30" s="4" customFormat="1" ht="15">
      <c r="A28" s="8"/>
      <c r="B28" s="8"/>
      <c r="C28" s="9"/>
      <c r="D28" s="9"/>
      <c r="E28" s="9"/>
      <c r="F28" s="9"/>
      <c r="G28" s="9"/>
      <c r="H28" s="8"/>
      <c r="I28" s="61"/>
      <c r="J28" s="8"/>
      <c r="K28" s="8"/>
      <c r="L28" s="8"/>
      <c r="M28" s="8"/>
      <c r="N28" s="10"/>
      <c r="P28" s="5"/>
      <c r="R28" s="5"/>
      <c r="S28" s="8"/>
      <c r="T28" s="8"/>
      <c r="U28" s="8"/>
      <c r="V28" s="8"/>
      <c r="W28" s="8"/>
      <c r="AD28" s="60"/>
    </row>
    <row r="29" spans="1:30" s="4" customFormat="1" ht="15">
      <c r="A29" s="8"/>
      <c r="B29" s="8"/>
      <c r="C29" s="9"/>
      <c r="D29" s="9"/>
      <c r="E29" s="9"/>
      <c r="F29" s="9"/>
      <c r="G29" s="9"/>
      <c r="H29" s="8"/>
      <c r="I29" s="8"/>
      <c r="J29" s="59"/>
      <c r="K29" s="59"/>
      <c r="L29" s="59"/>
      <c r="M29" s="8"/>
      <c r="N29" s="10"/>
      <c r="P29" s="5"/>
      <c r="R29" s="5"/>
      <c r="S29" s="8"/>
      <c r="T29" s="8"/>
      <c r="U29" s="8"/>
      <c r="V29" s="8"/>
      <c r="W29" s="8"/>
      <c r="AD29" s="60"/>
    </row>
    <row r="30" spans="1:30" s="4" customFormat="1" ht="15">
      <c r="A30" s="1"/>
      <c r="B30" s="1"/>
      <c r="C30" s="2"/>
      <c r="D30" s="2"/>
      <c r="E30" s="2"/>
      <c r="F30" s="2"/>
      <c r="G30" s="2"/>
      <c r="H30" s="1"/>
      <c r="I30" s="6"/>
      <c r="J30" s="1"/>
      <c r="K30" s="1"/>
      <c r="L30" s="1"/>
      <c r="M30" s="1"/>
      <c r="N30" s="63"/>
      <c r="P30" s="5"/>
      <c r="R30" s="5"/>
      <c r="S30" s="1"/>
      <c r="T30" s="1"/>
      <c r="U30" s="1"/>
      <c r="V30" s="1"/>
      <c r="W30" s="1"/>
      <c r="AD30" s="60"/>
    </row>
    <row r="31" spans="1:30" s="4" customFormat="1" ht="15">
      <c r="A31" s="1"/>
      <c r="B31" s="1"/>
      <c r="C31" s="2"/>
      <c r="D31" s="2"/>
      <c r="E31" s="2"/>
      <c r="F31" s="2"/>
      <c r="G31" s="2"/>
      <c r="H31" s="1"/>
      <c r="I31" s="1"/>
      <c r="J31" s="1"/>
      <c r="K31" s="1"/>
      <c r="L31" s="1"/>
      <c r="M31" s="1"/>
      <c r="N31" s="63"/>
      <c r="P31" s="5"/>
      <c r="R31" s="5"/>
      <c r="S31" s="1"/>
      <c r="T31" s="1"/>
      <c r="U31" s="1"/>
      <c r="V31" s="1"/>
      <c r="W31" s="1"/>
      <c r="AD31" s="60"/>
    </row>
    <row r="32" spans="1:30" s="4" customFormat="1" ht="15">
      <c r="A32" s="1"/>
      <c r="B32" s="1"/>
      <c r="C32" s="2"/>
      <c r="D32" s="2"/>
      <c r="E32" s="2"/>
      <c r="F32" s="2"/>
      <c r="G32" s="2"/>
      <c r="H32" s="1"/>
      <c r="I32" s="1"/>
      <c r="J32" s="1"/>
      <c r="K32" s="1"/>
      <c r="L32" s="1"/>
      <c r="M32" s="1"/>
      <c r="N32" s="63"/>
      <c r="P32" s="5"/>
      <c r="R32" s="5"/>
      <c r="S32" s="1"/>
      <c r="T32" s="1"/>
      <c r="U32" s="1"/>
      <c r="V32" s="1"/>
      <c r="W32" s="1"/>
      <c r="AD32" s="60"/>
    </row>
  </sheetData>
  <sheetProtection/>
  <mergeCells count="14">
    <mergeCell ref="J5:J6"/>
    <mergeCell ref="K5:K6"/>
    <mergeCell ref="L5:L6"/>
    <mergeCell ref="M5:M6"/>
    <mergeCell ref="A3:N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2022-09-15T08:11:09Z</dcterms:created>
  <dcterms:modified xsi:type="dcterms:W3CDTF">2022-09-15T08:12:57Z</dcterms:modified>
  <cp:category/>
  <cp:version/>
  <cp:contentType/>
  <cp:contentStatus/>
</cp:coreProperties>
</file>