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 defaultThemeVersion="124226"/>
  <xr:revisionPtr revIDLastSave="0" documentId="13_ncr:1_{0D32C816-E405-479C-BF8B-6890430FD94B}" xr6:coauthVersionLast="36" xr6:coauthVersionMax="36" xr10:uidLastSave="{00000000-0000-0000-0000-000000000000}"/>
  <bookViews>
    <workbookView xWindow="0" yWindow="0" windowWidth="20424" windowHeight="7524" activeTab="2" xr2:uid="{00000000-000D-0000-FFFF-FFFF00000000}"/>
  </bookViews>
  <sheets>
    <sheet name="nasza wycena" sheetId="1" r:id="rId1"/>
    <sheet name="FAC spr mój" sheetId="7" r:id="rId2"/>
    <sheet name="FAC pusty" sheetId="6" r:id="rId3"/>
    <sheet name="FAC spr dla firm" sheetId="8" r:id="rId4"/>
    <sheet name="kwota na sfinansowanie" sheetId="2" r:id="rId5"/>
    <sheet name="info z otwarcia" sheetId="3" r:id="rId6"/>
    <sheet name="dofinansowanie" sheetId="4" r:id="rId7"/>
    <sheet name="spr z RNC" sheetId="5" r:id="rId8"/>
  </sheets>
  <calcPr calcId="191029" iterateDelta="1E-4"/>
</workbook>
</file>

<file path=xl/calcChain.xml><?xml version="1.0" encoding="utf-8"?>
<calcChain xmlns="http://schemas.openxmlformats.org/spreadsheetml/2006/main">
  <c r="J122" i="6" l="1"/>
  <c r="J121" i="6"/>
  <c r="J120" i="6"/>
  <c r="L102" i="6"/>
  <c r="M102" i="6" s="1"/>
  <c r="L101" i="6"/>
  <c r="M101" i="6" s="1"/>
  <c r="L100" i="6"/>
  <c r="M100" i="6" s="1"/>
  <c r="L99" i="6"/>
  <c r="M99" i="6" s="1"/>
  <c r="L98" i="6"/>
  <c r="M98" i="6" s="1"/>
  <c r="L97" i="6"/>
  <c r="M97" i="6" s="1"/>
  <c r="L69" i="6"/>
  <c r="M69" i="6" s="1"/>
  <c r="L68" i="6"/>
  <c r="M68" i="6" s="1"/>
  <c r="L67" i="6"/>
  <c r="M67" i="6" s="1"/>
  <c r="L66" i="6"/>
  <c r="M66" i="6" s="1"/>
  <c r="L65" i="6"/>
  <c r="M65" i="6" s="1"/>
  <c r="L64" i="6"/>
  <c r="M64" i="6" s="1"/>
  <c r="L63" i="6"/>
  <c r="M63" i="6" s="1"/>
  <c r="L62" i="6"/>
  <c r="M62" i="6" s="1"/>
  <c r="L61" i="6"/>
  <c r="M61" i="6" s="1"/>
  <c r="L60" i="6"/>
  <c r="M60" i="6" s="1"/>
  <c r="L59" i="6"/>
  <c r="M59" i="6" s="1"/>
  <c r="L58" i="6"/>
  <c r="M58" i="6" s="1"/>
  <c r="L57" i="6"/>
  <c r="M57" i="6" s="1"/>
  <c r="L56" i="6"/>
  <c r="M56" i="6" s="1"/>
  <c r="L55" i="6"/>
  <c r="M55" i="6" s="1"/>
  <c r="L54" i="6"/>
  <c r="M54" i="6" s="1"/>
  <c r="L53" i="6"/>
  <c r="M53" i="6" s="1"/>
  <c r="L52" i="6"/>
  <c r="M52" i="6" s="1"/>
  <c r="L51" i="6"/>
  <c r="M51" i="6" s="1"/>
  <c r="L50" i="6"/>
  <c r="M50" i="6" s="1"/>
  <c r="L49" i="6"/>
  <c r="M49" i="6" s="1"/>
  <c r="L48" i="6"/>
  <c r="M48" i="6" s="1"/>
  <c r="L47" i="6"/>
  <c r="M47" i="6" s="1"/>
  <c r="L46" i="6"/>
  <c r="M46" i="6" s="1"/>
  <c r="L45" i="6"/>
  <c r="M45" i="6" s="1"/>
  <c r="L44" i="6"/>
  <c r="M44" i="6" s="1"/>
  <c r="L43" i="6"/>
  <c r="M43" i="6" s="1"/>
  <c r="L42" i="6"/>
  <c r="M42" i="6" s="1"/>
  <c r="L41" i="6"/>
  <c r="M41" i="6" s="1"/>
  <c r="L40" i="6"/>
  <c r="M40" i="6" s="1"/>
  <c r="L39" i="6"/>
  <c r="M39" i="6" s="1"/>
  <c r="L38" i="6"/>
  <c r="M38" i="6" s="1"/>
  <c r="L37" i="6"/>
  <c r="M37" i="6" s="1"/>
  <c r="L36" i="6"/>
  <c r="M36" i="6" s="1"/>
  <c r="L24" i="6"/>
  <c r="M24" i="6" s="1"/>
  <c r="L22" i="6"/>
  <c r="M22" i="6" s="1"/>
  <c r="L20" i="6"/>
  <c r="M20" i="6" s="1"/>
  <c r="L19" i="6"/>
  <c r="M19" i="6" s="1"/>
  <c r="L17" i="6"/>
  <c r="M17" i="6" s="1"/>
  <c r="L16" i="6"/>
  <c r="M16" i="6" s="1"/>
  <c r="L15" i="6"/>
  <c r="M15" i="6" s="1"/>
  <c r="M25" i="6" l="1"/>
  <c r="I29" i="6" s="1"/>
  <c r="I120" i="6" s="1"/>
  <c r="M70" i="6"/>
  <c r="I74" i="6" s="1"/>
  <c r="M103" i="6"/>
  <c r="I107" i="6" s="1"/>
  <c r="L25" i="6"/>
  <c r="H29" i="6" s="1"/>
  <c r="L70" i="6"/>
  <c r="H74" i="6" s="1"/>
  <c r="L103" i="6"/>
  <c r="H107" i="6" s="1"/>
  <c r="N6" i="2"/>
  <c r="M98" i="7"/>
  <c r="M102" i="7"/>
  <c r="L98" i="7"/>
  <c r="L99" i="7"/>
  <c r="M99" i="7" s="1"/>
  <c r="L100" i="7"/>
  <c r="M100" i="7" s="1"/>
  <c r="L101" i="7"/>
  <c r="M101" i="7" s="1"/>
  <c r="L102" i="7"/>
  <c r="L37" i="7"/>
  <c r="M37" i="7" s="1"/>
  <c r="L38" i="7"/>
  <c r="M38" i="7" s="1"/>
  <c r="L39" i="7"/>
  <c r="M39" i="7" s="1"/>
  <c r="L40" i="7"/>
  <c r="M40" i="7" s="1"/>
  <c r="L41" i="7"/>
  <c r="M41" i="7" s="1"/>
  <c r="L42" i="7"/>
  <c r="M42" i="7" s="1"/>
  <c r="L43" i="7"/>
  <c r="M43" i="7" s="1"/>
  <c r="L44" i="7"/>
  <c r="M44" i="7" s="1"/>
  <c r="L45" i="7"/>
  <c r="M45" i="7" s="1"/>
  <c r="L46" i="7"/>
  <c r="M46" i="7" s="1"/>
  <c r="L47" i="7"/>
  <c r="M47" i="7" s="1"/>
  <c r="L48" i="7"/>
  <c r="M48" i="7" s="1"/>
  <c r="L49" i="7"/>
  <c r="M49" i="7" s="1"/>
  <c r="L50" i="7"/>
  <c r="M50" i="7" s="1"/>
  <c r="L51" i="7"/>
  <c r="M51" i="7" s="1"/>
  <c r="L52" i="7"/>
  <c r="M52" i="7" s="1"/>
  <c r="L53" i="7"/>
  <c r="M53" i="7" s="1"/>
  <c r="L54" i="7"/>
  <c r="M54" i="7" s="1"/>
  <c r="L55" i="7"/>
  <c r="M55" i="7" s="1"/>
  <c r="L56" i="7"/>
  <c r="M56" i="7" s="1"/>
  <c r="L57" i="7"/>
  <c r="M57" i="7" s="1"/>
  <c r="L58" i="7"/>
  <c r="M58" i="7" s="1"/>
  <c r="L59" i="7"/>
  <c r="M59" i="7" s="1"/>
  <c r="L60" i="7"/>
  <c r="M60" i="7" s="1"/>
  <c r="L61" i="7"/>
  <c r="M61" i="7" s="1"/>
  <c r="L62" i="7"/>
  <c r="M62" i="7" s="1"/>
  <c r="L63" i="7"/>
  <c r="M63" i="7" s="1"/>
  <c r="L64" i="7"/>
  <c r="M64" i="7" s="1"/>
  <c r="L65" i="7"/>
  <c r="M65" i="7" s="1"/>
  <c r="L66" i="7"/>
  <c r="M66" i="7" s="1"/>
  <c r="L67" i="7"/>
  <c r="M67" i="7" s="1"/>
  <c r="L68" i="7"/>
  <c r="M68" i="7" s="1"/>
  <c r="L69" i="7"/>
  <c r="M69" i="7" s="1"/>
  <c r="L20" i="7"/>
  <c r="M20" i="7" s="1"/>
  <c r="L16" i="7"/>
  <c r="M16" i="7" s="1"/>
  <c r="L17" i="7"/>
  <c r="M17" i="7" s="1"/>
  <c r="L29" i="6" l="1"/>
  <c r="L120" i="6" s="1"/>
  <c r="L107" i="6"/>
  <c r="L122" i="6" s="1"/>
  <c r="I122" i="6"/>
  <c r="K107" i="6"/>
  <c r="K122" i="6" s="1"/>
  <c r="H122" i="6"/>
  <c r="M107" i="6"/>
  <c r="M122" i="6" s="1"/>
  <c r="L74" i="6"/>
  <c r="L121" i="6" s="1"/>
  <c r="I121" i="6"/>
  <c r="N74" i="6"/>
  <c r="N121" i="6" s="1"/>
  <c r="K74" i="6"/>
  <c r="K121" i="6" s="1"/>
  <c r="H121" i="6"/>
  <c r="H120" i="6"/>
  <c r="K29" i="6"/>
  <c r="K120" i="6" s="1"/>
  <c r="J122" i="7"/>
  <c r="J121" i="7"/>
  <c r="J120" i="7"/>
  <c r="L97" i="7"/>
  <c r="L36" i="7"/>
  <c r="L24" i="7"/>
  <c r="M24" i="7" s="1"/>
  <c r="L22" i="7"/>
  <c r="M22" i="7" s="1"/>
  <c r="L19" i="7"/>
  <c r="M19" i="7" s="1"/>
  <c r="L15" i="7"/>
  <c r="M15" i="7" s="1"/>
  <c r="I123" i="6" l="1"/>
  <c r="K123" i="6"/>
  <c r="M74" i="6"/>
  <c r="M121" i="6" s="1"/>
  <c r="L123" i="6"/>
  <c r="N29" i="6"/>
  <c r="N120" i="6" s="1"/>
  <c r="H123" i="6"/>
  <c r="M29" i="6"/>
  <c r="M120" i="6" s="1"/>
  <c r="M123" i="6" s="1"/>
  <c r="N107" i="6"/>
  <c r="N122" i="6" s="1"/>
  <c r="L103" i="7"/>
  <c r="H107" i="7" s="1"/>
  <c r="K107" i="7" s="1"/>
  <c r="K122" i="7" s="1"/>
  <c r="D5" i="2" s="1"/>
  <c r="L70" i="7"/>
  <c r="H74" i="7" s="1"/>
  <c r="K74" i="7" s="1"/>
  <c r="K121" i="7" s="1"/>
  <c r="D4" i="2" s="1"/>
  <c r="M97" i="7"/>
  <c r="M36" i="7"/>
  <c r="M70" i="7" s="1"/>
  <c r="I74" i="7" s="1"/>
  <c r="H122" i="7"/>
  <c r="B5" i="2" s="1"/>
  <c r="M103" i="7"/>
  <c r="I107" i="7" s="1"/>
  <c r="M25" i="7"/>
  <c r="I29" i="7" s="1"/>
  <c r="L25" i="7"/>
  <c r="H29" i="7" s="1"/>
  <c r="H120" i="7" s="1"/>
  <c r="N53" i="5"/>
  <c r="N119" i="5" s="1"/>
  <c r="M53" i="5"/>
  <c r="M119" i="5" s="1"/>
  <c r="L53" i="5"/>
  <c r="L119" i="5" s="1"/>
  <c r="K53" i="5"/>
  <c r="K119" i="5" s="1"/>
  <c r="N52" i="5"/>
  <c r="N118" i="5" s="1"/>
  <c r="M52" i="5"/>
  <c r="M118" i="5" s="1"/>
  <c r="L52" i="5"/>
  <c r="L118" i="5" s="1"/>
  <c r="K52" i="5"/>
  <c r="K118" i="5" s="1"/>
  <c r="N51" i="5"/>
  <c r="N117" i="5" s="1"/>
  <c r="M51" i="5"/>
  <c r="M117" i="5" s="1"/>
  <c r="L51" i="5"/>
  <c r="L117" i="5" s="1"/>
  <c r="K51" i="5"/>
  <c r="K117" i="5" s="1"/>
  <c r="N50" i="5"/>
  <c r="N116" i="5" s="1"/>
  <c r="M50" i="5"/>
  <c r="M116" i="5" s="1"/>
  <c r="L50" i="5"/>
  <c r="L116" i="5" s="1"/>
  <c r="K50" i="5"/>
  <c r="K116" i="5" s="1"/>
  <c r="N49" i="5"/>
  <c r="N115" i="5" s="1"/>
  <c r="M49" i="5"/>
  <c r="M115" i="5" s="1"/>
  <c r="L49" i="5"/>
  <c r="L115" i="5" s="1"/>
  <c r="K49" i="5"/>
  <c r="K115" i="5" s="1"/>
  <c r="N48" i="5"/>
  <c r="N114" i="5" s="1"/>
  <c r="M48" i="5"/>
  <c r="M114" i="5" s="1"/>
  <c r="L48" i="5"/>
  <c r="L114" i="5" s="1"/>
  <c r="K48" i="5"/>
  <c r="K114" i="5" s="1"/>
  <c r="N47" i="5"/>
  <c r="N113" i="5" s="1"/>
  <c r="M47" i="5"/>
  <c r="M113" i="5" s="1"/>
  <c r="L47" i="5"/>
  <c r="L113" i="5" s="1"/>
  <c r="K47" i="5"/>
  <c r="K113" i="5" s="1"/>
  <c r="N46" i="5"/>
  <c r="N112" i="5" s="1"/>
  <c r="M46" i="5"/>
  <c r="M112" i="5" s="1"/>
  <c r="L46" i="5"/>
  <c r="L112" i="5" s="1"/>
  <c r="K46" i="5"/>
  <c r="K112" i="5" s="1"/>
  <c r="N45" i="5"/>
  <c r="N111" i="5" s="1"/>
  <c r="M45" i="5"/>
  <c r="M111" i="5" s="1"/>
  <c r="L45" i="5"/>
  <c r="L111" i="5" s="1"/>
  <c r="K45" i="5"/>
  <c r="K111" i="5" s="1"/>
  <c r="N44" i="5"/>
  <c r="N110" i="5" s="1"/>
  <c r="M44" i="5"/>
  <c r="M110" i="5" s="1"/>
  <c r="L44" i="5"/>
  <c r="L110" i="5" s="1"/>
  <c r="K44" i="5"/>
  <c r="K110" i="5" s="1"/>
  <c r="N43" i="5"/>
  <c r="N109" i="5" s="1"/>
  <c r="M43" i="5"/>
  <c r="M109" i="5" s="1"/>
  <c r="L43" i="5"/>
  <c r="L109" i="5" s="1"/>
  <c r="K43" i="5"/>
  <c r="K109" i="5" s="1"/>
  <c r="N42" i="5"/>
  <c r="N108" i="5" s="1"/>
  <c r="M42" i="5"/>
  <c r="M108" i="5" s="1"/>
  <c r="L42" i="5"/>
  <c r="L108" i="5" s="1"/>
  <c r="K42" i="5"/>
  <c r="K108" i="5" s="1"/>
  <c r="N41" i="5"/>
  <c r="N107" i="5" s="1"/>
  <c r="M41" i="5"/>
  <c r="M107" i="5" s="1"/>
  <c r="L41" i="5"/>
  <c r="L107" i="5" s="1"/>
  <c r="K41" i="5"/>
  <c r="K107" i="5" s="1"/>
  <c r="N40" i="5"/>
  <c r="N106" i="5" s="1"/>
  <c r="M40" i="5"/>
  <c r="M106" i="5" s="1"/>
  <c r="L40" i="5"/>
  <c r="L106" i="5" s="1"/>
  <c r="K40" i="5"/>
  <c r="K106" i="5" s="1"/>
  <c r="N39" i="5"/>
  <c r="N105" i="5" s="1"/>
  <c r="M39" i="5"/>
  <c r="M105" i="5" s="1"/>
  <c r="L39" i="5"/>
  <c r="L105" i="5" s="1"/>
  <c r="K39" i="5"/>
  <c r="K105" i="5" s="1"/>
  <c r="N38" i="5"/>
  <c r="N104" i="5" s="1"/>
  <c r="M38" i="5"/>
  <c r="M104" i="5" s="1"/>
  <c r="L38" i="5"/>
  <c r="L104" i="5" s="1"/>
  <c r="K38" i="5"/>
  <c r="K104" i="5" s="1"/>
  <c r="N37" i="5"/>
  <c r="N103" i="5" s="1"/>
  <c r="M37" i="5"/>
  <c r="M103" i="5" s="1"/>
  <c r="L37" i="5"/>
  <c r="L103" i="5" s="1"/>
  <c r="K37" i="5"/>
  <c r="K103" i="5" s="1"/>
  <c r="N36" i="5"/>
  <c r="N102" i="5" s="1"/>
  <c r="M36" i="5"/>
  <c r="M102" i="5" s="1"/>
  <c r="L36" i="5"/>
  <c r="L102" i="5" s="1"/>
  <c r="K36" i="5"/>
  <c r="K102" i="5" s="1"/>
  <c r="O29" i="5"/>
  <c r="V27" i="5"/>
  <c r="V26" i="5"/>
  <c r="R26" i="5"/>
  <c r="Q26" i="5"/>
  <c r="V25" i="5"/>
  <c r="V24" i="5"/>
  <c r="R24" i="5"/>
  <c r="Q24" i="5"/>
  <c r="V23" i="5"/>
  <c r="V22" i="5"/>
  <c r="P51" i="5"/>
  <c r="V21" i="5"/>
  <c r="R21" i="5"/>
  <c r="V20" i="5"/>
  <c r="R20" i="5"/>
  <c r="V19" i="5"/>
  <c r="V18" i="5"/>
  <c r="V17" i="5"/>
  <c r="R17" i="5"/>
  <c r="Q46" i="5"/>
  <c r="V16" i="5"/>
  <c r="R16" i="5"/>
  <c r="Q45" i="5"/>
  <c r="V15" i="5"/>
  <c r="R15" i="5"/>
  <c r="V14" i="5"/>
  <c r="R14" i="5"/>
  <c r="P14" i="5"/>
  <c r="Q14" i="5" s="1"/>
  <c r="V13" i="5"/>
  <c r="R13" i="5"/>
  <c r="V12" i="5"/>
  <c r="R12" i="5"/>
  <c r="Q41" i="5"/>
  <c r="V11" i="5"/>
  <c r="R11" i="5"/>
  <c r="P40" i="5"/>
  <c r="Q40" i="5"/>
  <c r="V10" i="5"/>
  <c r="R10" i="5"/>
  <c r="P10" i="5"/>
  <c r="Q10" i="5" s="1"/>
  <c r="V9" i="5"/>
  <c r="R9" i="5"/>
  <c r="U28" i="5"/>
  <c r="R8" i="5"/>
  <c r="Q37" i="5"/>
  <c r="V7" i="5"/>
  <c r="R7" i="5"/>
  <c r="P36" i="5"/>
  <c r="B33" i="4"/>
  <c r="D29" i="4"/>
  <c r="C29" i="4"/>
  <c r="A33" i="4" s="1"/>
  <c r="B29" i="4"/>
  <c r="E33" i="4" s="1"/>
  <c r="D33" i="4" s="1"/>
  <c r="F28" i="4"/>
  <c r="E28" i="4"/>
  <c r="F24" i="4"/>
  <c r="E24" i="4"/>
  <c r="F21" i="4"/>
  <c r="E21" i="4"/>
  <c r="F20" i="4"/>
  <c r="E20" i="4"/>
  <c r="F19" i="4"/>
  <c r="E19" i="4"/>
  <c r="F17" i="4"/>
  <c r="E17" i="4"/>
  <c r="F16" i="4"/>
  <c r="E16" i="4"/>
  <c r="F15" i="4"/>
  <c r="E15" i="4"/>
  <c r="F12" i="4"/>
  <c r="E12" i="4"/>
  <c r="F11" i="4"/>
  <c r="E11" i="4"/>
  <c r="F10" i="4"/>
  <c r="E10" i="4"/>
  <c r="F9" i="4"/>
  <c r="E9" i="4"/>
  <c r="F8" i="4"/>
  <c r="E8" i="4"/>
  <c r="L33" i="3"/>
  <c r="I23" i="2"/>
  <c r="J23" i="2" s="1"/>
  <c r="H23" i="2"/>
  <c r="I22" i="2"/>
  <c r="J22" i="2" s="1"/>
  <c r="H22" i="2"/>
  <c r="J21" i="2"/>
  <c r="I21" i="2"/>
  <c r="H21" i="2"/>
  <c r="I20" i="2"/>
  <c r="J20" i="2" s="1"/>
  <c r="H20" i="2"/>
  <c r="I19" i="2"/>
  <c r="J19" i="2" s="1"/>
  <c r="H19" i="2"/>
  <c r="I18" i="2"/>
  <c r="J18" i="2" s="1"/>
  <c r="H18" i="2"/>
  <c r="J17" i="2"/>
  <c r="I17" i="2"/>
  <c r="H17" i="2"/>
  <c r="I16" i="2"/>
  <c r="J16" i="2" s="1"/>
  <c r="H16" i="2"/>
  <c r="I15" i="2"/>
  <c r="J15" i="2" s="1"/>
  <c r="H15" i="2"/>
  <c r="I14" i="2"/>
  <c r="J14" i="2" s="1"/>
  <c r="H14" i="2"/>
  <c r="J13" i="2"/>
  <c r="I13" i="2"/>
  <c r="H13" i="2"/>
  <c r="I12" i="2"/>
  <c r="J12" i="2" s="1"/>
  <c r="H12" i="2"/>
  <c r="I11" i="2"/>
  <c r="J11" i="2" s="1"/>
  <c r="H11" i="2"/>
  <c r="I10" i="2"/>
  <c r="J10" i="2" s="1"/>
  <c r="H10" i="2"/>
  <c r="J9" i="2"/>
  <c r="I9" i="2"/>
  <c r="H9" i="2"/>
  <c r="I8" i="2"/>
  <c r="J8" i="2" s="1"/>
  <c r="H8" i="2"/>
  <c r="I7" i="2"/>
  <c r="J7" i="2" s="1"/>
  <c r="H7" i="2"/>
  <c r="I6" i="2"/>
  <c r="J6" i="2" s="1"/>
  <c r="H6" i="2"/>
  <c r="N123" i="6" l="1"/>
  <c r="B3" i="2"/>
  <c r="L29" i="7"/>
  <c r="N29" i="7" s="1"/>
  <c r="K29" i="7"/>
  <c r="M29" i="7" s="1"/>
  <c r="H121" i="7"/>
  <c r="B4" i="2" s="1"/>
  <c r="L74" i="7"/>
  <c r="L121" i="7" s="1"/>
  <c r="E4" i="2" s="1"/>
  <c r="I121" i="7"/>
  <c r="C4" i="2" s="1"/>
  <c r="L107" i="7"/>
  <c r="L122" i="7" s="1"/>
  <c r="E5" i="2" s="1"/>
  <c r="I122" i="7"/>
  <c r="C5" i="2" s="1"/>
  <c r="M74" i="7"/>
  <c r="M121" i="7" s="1"/>
  <c r="F4" i="2" s="1"/>
  <c r="M107" i="7"/>
  <c r="M122" i="7" s="1"/>
  <c r="F5" i="2" s="1"/>
  <c r="I120" i="7"/>
  <c r="C3" i="2" s="1"/>
  <c r="H39" i="5"/>
  <c r="H105" i="5" s="1"/>
  <c r="C41" i="5"/>
  <c r="C107" i="5" s="1"/>
  <c r="H43" i="5"/>
  <c r="H109" i="5" s="1"/>
  <c r="D44" i="5"/>
  <c r="D110" i="5" s="1"/>
  <c r="E39" i="5"/>
  <c r="E105" i="5" s="1"/>
  <c r="I39" i="5"/>
  <c r="I105" i="5" s="1"/>
  <c r="E43" i="5"/>
  <c r="E109" i="5" s="1"/>
  <c r="I43" i="5"/>
  <c r="I109" i="5" s="1"/>
  <c r="I38" i="5"/>
  <c r="I104" i="5" s="1"/>
  <c r="R40" i="5"/>
  <c r="T40" i="5" s="1"/>
  <c r="E49" i="5"/>
  <c r="E115" i="5" s="1"/>
  <c r="F38" i="5"/>
  <c r="F104" i="5" s="1"/>
  <c r="J38" i="5"/>
  <c r="J104" i="5" s="1"/>
  <c r="J41" i="5"/>
  <c r="J107" i="5" s="1"/>
  <c r="J45" i="5"/>
  <c r="J111" i="5" s="1"/>
  <c r="C38" i="5"/>
  <c r="C104" i="5" s="1"/>
  <c r="I44" i="5"/>
  <c r="I110" i="5" s="1"/>
  <c r="Q47" i="5"/>
  <c r="P18" i="5"/>
  <c r="J47" i="5"/>
  <c r="J113" i="5" s="1"/>
  <c r="F51" i="5"/>
  <c r="F117" i="5" s="1"/>
  <c r="B52" i="5"/>
  <c r="B118" i="5" s="1"/>
  <c r="D43" i="5"/>
  <c r="D109" i="5" s="1"/>
  <c r="Q43" i="5"/>
  <c r="B44" i="5"/>
  <c r="B110" i="5" s="1"/>
  <c r="F44" i="5"/>
  <c r="F110" i="5" s="1"/>
  <c r="Q18" i="5"/>
  <c r="C48" i="5"/>
  <c r="C114" i="5" s="1"/>
  <c r="R19" i="5"/>
  <c r="G51" i="5"/>
  <c r="G117" i="5" s="1"/>
  <c r="G52" i="5"/>
  <c r="G118" i="5" s="1"/>
  <c r="R23" i="5"/>
  <c r="R27" i="5"/>
  <c r="P37" i="5"/>
  <c r="R37" i="5" s="1"/>
  <c r="T37" i="5" s="1"/>
  <c r="P45" i="5"/>
  <c r="R45" i="5" s="1"/>
  <c r="T45" i="5" s="1"/>
  <c r="O28" i="5"/>
  <c r="P8" i="5"/>
  <c r="Q8" i="5" s="1"/>
  <c r="V8" i="5"/>
  <c r="V28" i="5" s="1"/>
  <c r="P39" i="5"/>
  <c r="B39" i="5"/>
  <c r="B105" i="5" s="1"/>
  <c r="F39" i="5"/>
  <c r="F105" i="5" s="1"/>
  <c r="J39" i="5"/>
  <c r="J105" i="5" s="1"/>
  <c r="D41" i="5"/>
  <c r="D107" i="5" s="1"/>
  <c r="H41" i="5"/>
  <c r="H107" i="5" s="1"/>
  <c r="P12" i="5"/>
  <c r="G41" i="5" s="1"/>
  <c r="G107" i="5" s="1"/>
  <c r="P43" i="5"/>
  <c r="B43" i="5"/>
  <c r="B109" i="5" s="1"/>
  <c r="F43" i="5"/>
  <c r="F109" i="5" s="1"/>
  <c r="J43" i="5"/>
  <c r="J109" i="5" s="1"/>
  <c r="D45" i="5"/>
  <c r="D111" i="5" s="1"/>
  <c r="H45" i="5"/>
  <c r="H111" i="5" s="1"/>
  <c r="P16" i="5"/>
  <c r="F45" i="5" s="1"/>
  <c r="F111" i="5" s="1"/>
  <c r="I46" i="5"/>
  <c r="I112" i="5" s="1"/>
  <c r="H47" i="5"/>
  <c r="H113" i="5" s="1"/>
  <c r="R18" i="5"/>
  <c r="P19" i="5"/>
  <c r="C49" i="5"/>
  <c r="C115" i="5" s="1"/>
  <c r="R22" i="5"/>
  <c r="D52" i="5"/>
  <c r="D118" i="5" s="1"/>
  <c r="P23" i="5"/>
  <c r="C52" i="5" s="1"/>
  <c r="C118" i="5" s="1"/>
  <c r="D39" i="5"/>
  <c r="D105" i="5" s="1"/>
  <c r="Q39" i="5"/>
  <c r="R39" i="5" s="1"/>
  <c r="T39" i="5" s="1"/>
  <c r="B41" i="5"/>
  <c r="B107" i="5" s="1"/>
  <c r="P44" i="5"/>
  <c r="G38" i="5"/>
  <c r="G104" i="5" s="1"/>
  <c r="E44" i="5"/>
  <c r="E110" i="5" s="1"/>
  <c r="F47" i="5"/>
  <c r="F113" i="5" s="1"/>
  <c r="B51" i="5"/>
  <c r="B117" i="5" s="1"/>
  <c r="Q51" i="5"/>
  <c r="R51" i="5" s="1"/>
  <c r="T51" i="5" s="1"/>
  <c r="P22" i="5"/>
  <c r="E51" i="5" s="1"/>
  <c r="E117" i="5" s="1"/>
  <c r="J51" i="5"/>
  <c r="J117" i="5" s="1"/>
  <c r="G53" i="5"/>
  <c r="G119" i="5" s="1"/>
  <c r="D38" i="5"/>
  <c r="D104" i="5" s="1"/>
  <c r="H38" i="5"/>
  <c r="H104" i="5" s="1"/>
  <c r="P9" i="5"/>
  <c r="E38" i="5" s="1"/>
  <c r="E104" i="5" s="1"/>
  <c r="F40" i="5"/>
  <c r="F106" i="5" s="1"/>
  <c r="P13" i="5"/>
  <c r="E42" i="5" s="1"/>
  <c r="E108" i="5" s="1"/>
  <c r="J44" i="5"/>
  <c r="J110" i="5" s="1"/>
  <c r="G48" i="5"/>
  <c r="G114" i="5" s="1"/>
  <c r="P7" i="5"/>
  <c r="Q38" i="5"/>
  <c r="P38" i="5"/>
  <c r="C39" i="5"/>
  <c r="C105" i="5" s="1"/>
  <c r="G39" i="5"/>
  <c r="G105" i="5" s="1"/>
  <c r="P11" i="5"/>
  <c r="E41" i="5"/>
  <c r="E107" i="5" s="1"/>
  <c r="I41" i="5"/>
  <c r="I107" i="5" s="1"/>
  <c r="Q42" i="5"/>
  <c r="P42" i="5"/>
  <c r="C43" i="5"/>
  <c r="C109" i="5" s="1"/>
  <c r="G43" i="5"/>
  <c r="G109" i="5" s="1"/>
  <c r="P15" i="5"/>
  <c r="E45" i="5"/>
  <c r="E111" i="5" s="1"/>
  <c r="I45" i="5"/>
  <c r="I111" i="5" s="1"/>
  <c r="P46" i="5"/>
  <c r="R46" i="5" s="1"/>
  <c r="T46" i="5" s="1"/>
  <c r="P17" i="5"/>
  <c r="J46" i="5"/>
  <c r="J112" i="5" s="1"/>
  <c r="D49" i="5"/>
  <c r="D115" i="5" s="1"/>
  <c r="H49" i="5"/>
  <c r="H115" i="5" s="1"/>
  <c r="P20" i="5"/>
  <c r="P50" i="5"/>
  <c r="P21" i="5"/>
  <c r="I50" i="5" s="1"/>
  <c r="I116" i="5" s="1"/>
  <c r="Q50" i="5"/>
  <c r="I51" i="5"/>
  <c r="I117" i="5" s="1"/>
  <c r="R25" i="5"/>
  <c r="Q25" i="5"/>
  <c r="Q53" i="5"/>
  <c r="P53" i="5"/>
  <c r="B53" i="5"/>
  <c r="B119" i="5" s="1"/>
  <c r="P27" i="5"/>
  <c r="I53" i="5" s="1"/>
  <c r="I119" i="5" s="1"/>
  <c r="J53" i="5"/>
  <c r="J119" i="5" s="1"/>
  <c r="Q36" i="5"/>
  <c r="R36" i="5" s="1"/>
  <c r="T36" i="5" s="1"/>
  <c r="B38" i="5"/>
  <c r="B104" i="5" s="1"/>
  <c r="P41" i="5"/>
  <c r="R41" i="5" s="1"/>
  <c r="T41" i="5" s="1"/>
  <c r="Q44" i="5"/>
  <c r="R44" i="5" s="1"/>
  <c r="T44" i="5" s="1"/>
  <c r="B46" i="5"/>
  <c r="B112" i="5" s="1"/>
  <c r="P47" i="5"/>
  <c r="Q48" i="5"/>
  <c r="C46" i="5"/>
  <c r="C112" i="5" s="1"/>
  <c r="G46" i="5"/>
  <c r="G112" i="5" s="1"/>
  <c r="I48" i="5"/>
  <c r="I114" i="5" s="1"/>
  <c r="Q49" i="5"/>
  <c r="B49" i="5"/>
  <c r="B115" i="5" s="1"/>
  <c r="F49" i="5"/>
  <c r="F115" i="5" s="1"/>
  <c r="J49" i="5"/>
  <c r="J115" i="5" s="1"/>
  <c r="C50" i="5"/>
  <c r="C116" i="5" s="1"/>
  <c r="D51" i="5"/>
  <c r="D117" i="5" s="1"/>
  <c r="H51" i="5"/>
  <c r="H117" i="5" s="1"/>
  <c r="E52" i="5"/>
  <c r="E118" i="5" s="1"/>
  <c r="I52" i="5"/>
  <c r="I118" i="5" s="1"/>
  <c r="H53" i="5"/>
  <c r="H119" i="5" s="1"/>
  <c r="P48" i="5"/>
  <c r="P52" i="5"/>
  <c r="P49" i="5"/>
  <c r="Q52" i="5"/>
  <c r="R52" i="5" s="1"/>
  <c r="T52" i="5" s="1"/>
  <c r="C33" i="4"/>
  <c r="E29" i="4"/>
  <c r="C24" i="2" l="1"/>
  <c r="I5" i="2"/>
  <c r="J5" i="2" s="1"/>
  <c r="H5" i="2"/>
  <c r="I4" i="2"/>
  <c r="J4" i="2" s="1"/>
  <c r="H4" i="2"/>
  <c r="H123" i="7"/>
  <c r="L120" i="7"/>
  <c r="E3" i="2" s="1"/>
  <c r="E24" i="2" s="1"/>
  <c r="B24" i="2"/>
  <c r="R43" i="5"/>
  <c r="T43" i="5" s="1"/>
  <c r="R49" i="5"/>
  <c r="T49" i="5" s="1"/>
  <c r="Q22" i="5"/>
  <c r="K120" i="7"/>
  <c r="N120" i="7"/>
  <c r="G3" i="2" s="1"/>
  <c r="I123" i="7"/>
  <c r="M120" i="7"/>
  <c r="N74" i="7"/>
  <c r="N121" i="7" s="1"/>
  <c r="G4" i="2" s="1"/>
  <c r="N107" i="7"/>
  <c r="N122" i="7" s="1"/>
  <c r="G5" i="2" s="1"/>
  <c r="L123" i="7"/>
  <c r="G36" i="5"/>
  <c r="G102" i="5" s="1"/>
  <c r="Q7" i="5"/>
  <c r="I36" i="5"/>
  <c r="I102" i="5" s="1"/>
  <c r="C40" i="5"/>
  <c r="C106" i="5" s="1"/>
  <c r="Q11" i="5"/>
  <c r="D40" i="5"/>
  <c r="D106" i="5" s="1"/>
  <c r="B40" i="5"/>
  <c r="B106" i="5" s="1"/>
  <c r="J36" i="5"/>
  <c r="J102" i="5" s="1"/>
  <c r="I40" i="5"/>
  <c r="I106" i="5" s="1"/>
  <c r="E36" i="5"/>
  <c r="E102" i="5" s="1"/>
  <c r="J48" i="5"/>
  <c r="J114" i="5" s="1"/>
  <c r="D48" i="5"/>
  <c r="D114" i="5" s="1"/>
  <c r="B48" i="5"/>
  <c r="B114" i="5" s="1"/>
  <c r="H37" i="5"/>
  <c r="H103" i="5" s="1"/>
  <c r="D50" i="5"/>
  <c r="D116" i="5" s="1"/>
  <c r="D47" i="5"/>
  <c r="D113" i="5" s="1"/>
  <c r="I47" i="5"/>
  <c r="I113" i="5" s="1"/>
  <c r="E47" i="5"/>
  <c r="E113" i="5" s="1"/>
  <c r="G42" i="5"/>
  <c r="G108" i="5" s="1"/>
  <c r="C53" i="5"/>
  <c r="C119" i="5" s="1"/>
  <c r="H40" i="5"/>
  <c r="H106" i="5" s="1"/>
  <c r="C37" i="5"/>
  <c r="C103" i="5" s="1"/>
  <c r="D53" i="5"/>
  <c r="D119" i="5" s="1"/>
  <c r="E48" i="5"/>
  <c r="E114" i="5" s="1"/>
  <c r="R48" i="5"/>
  <c r="T48" i="5" s="1"/>
  <c r="F53" i="5"/>
  <c r="F119" i="5" s="1"/>
  <c r="R53" i="5"/>
  <c r="T53" i="5" s="1"/>
  <c r="F50" i="5"/>
  <c r="F116" i="5" s="1"/>
  <c r="G49" i="5"/>
  <c r="G115" i="5" s="1"/>
  <c r="Q20" i="5"/>
  <c r="H46" i="5"/>
  <c r="H112" i="5" s="1"/>
  <c r="Q17" i="5"/>
  <c r="F46" i="5"/>
  <c r="F112" i="5" s="1"/>
  <c r="H44" i="5"/>
  <c r="H110" i="5" s="1"/>
  <c r="G44" i="5"/>
  <c r="G110" i="5" s="1"/>
  <c r="Q15" i="5"/>
  <c r="R42" i="5"/>
  <c r="T42" i="5" s="1"/>
  <c r="I37" i="5"/>
  <c r="I103" i="5" s="1"/>
  <c r="C47" i="5"/>
  <c r="C113" i="5" s="1"/>
  <c r="D42" i="5"/>
  <c r="D108" i="5" s="1"/>
  <c r="B36" i="5"/>
  <c r="B102" i="5" s="1"/>
  <c r="E40" i="5"/>
  <c r="E106" i="5" s="1"/>
  <c r="E53" i="5"/>
  <c r="E119" i="5" s="1"/>
  <c r="H48" i="5"/>
  <c r="H114" i="5" s="1"/>
  <c r="E46" i="5"/>
  <c r="E112" i="5" s="1"/>
  <c r="Q13" i="5"/>
  <c r="Q9" i="5"/>
  <c r="D37" i="5"/>
  <c r="D103" i="5" s="1"/>
  <c r="Q19" i="5"/>
  <c r="G47" i="5"/>
  <c r="G113" i="5" s="1"/>
  <c r="F36" i="5"/>
  <c r="F102" i="5" s="1"/>
  <c r="Q27" i="5"/>
  <c r="I49" i="5"/>
  <c r="I115" i="5" s="1"/>
  <c r="R47" i="5"/>
  <c r="T47" i="5" s="1"/>
  <c r="F41" i="5"/>
  <c r="F107" i="5" s="1"/>
  <c r="J37" i="5"/>
  <c r="J103" i="5" s="1"/>
  <c r="C51" i="5"/>
  <c r="C117" i="5" s="1"/>
  <c r="Q12" i="5"/>
  <c r="H36" i="5"/>
  <c r="H102" i="5" s="1"/>
  <c r="J50" i="5"/>
  <c r="J116" i="5" s="1"/>
  <c r="Q21" i="5"/>
  <c r="H50" i="5"/>
  <c r="H116" i="5" s="1"/>
  <c r="J42" i="5"/>
  <c r="J108" i="5" s="1"/>
  <c r="B42" i="5"/>
  <c r="B108" i="5" s="1"/>
  <c r="I42" i="5"/>
  <c r="I108" i="5" s="1"/>
  <c r="C42" i="5"/>
  <c r="C108" i="5" s="1"/>
  <c r="F42" i="5"/>
  <c r="F108" i="5" s="1"/>
  <c r="C36" i="5"/>
  <c r="C102" i="5" s="1"/>
  <c r="G37" i="5"/>
  <c r="G103" i="5" s="1"/>
  <c r="B50" i="5"/>
  <c r="B116" i="5" s="1"/>
  <c r="R38" i="5"/>
  <c r="T38" i="5" s="1"/>
  <c r="H42" i="5"/>
  <c r="H108" i="5" s="1"/>
  <c r="G50" i="5"/>
  <c r="G116" i="5" s="1"/>
  <c r="R50" i="5"/>
  <c r="T50" i="5" s="1"/>
  <c r="E37" i="5"/>
  <c r="E103" i="5" s="1"/>
  <c r="J40" i="5"/>
  <c r="J106" i="5" s="1"/>
  <c r="B37" i="5"/>
  <c r="B103" i="5" s="1"/>
  <c r="H52" i="5"/>
  <c r="H118" i="5" s="1"/>
  <c r="F52" i="5"/>
  <c r="F118" i="5" s="1"/>
  <c r="E50" i="5"/>
  <c r="E116" i="5" s="1"/>
  <c r="G45" i="5"/>
  <c r="G111" i="5" s="1"/>
  <c r="Q16" i="5"/>
  <c r="C45" i="5"/>
  <c r="C111" i="5" s="1"/>
  <c r="Q23" i="5"/>
  <c r="D46" i="5"/>
  <c r="D112" i="5" s="1"/>
  <c r="B45" i="5"/>
  <c r="B111" i="5" s="1"/>
  <c r="J52" i="5"/>
  <c r="J118" i="5" s="1"/>
  <c r="F48" i="5"/>
  <c r="F114" i="5" s="1"/>
  <c r="B47" i="5"/>
  <c r="B113" i="5" s="1"/>
  <c r="C44" i="5"/>
  <c r="C110" i="5" s="1"/>
  <c r="G40" i="5"/>
  <c r="G106" i="5" s="1"/>
  <c r="F37" i="5"/>
  <c r="F103" i="5" s="1"/>
  <c r="D36" i="5"/>
  <c r="D102" i="5" s="1"/>
  <c r="G24" i="2" l="1"/>
  <c r="K123" i="7"/>
  <c r="D3" i="2"/>
  <c r="D24" i="2" s="1"/>
  <c r="M123" i="7"/>
  <c r="F3" i="2"/>
  <c r="N123" i="7"/>
  <c r="H108" i="1"/>
  <c r="H107" i="1"/>
  <c r="H106" i="1"/>
  <c r="J87" i="1"/>
  <c r="K87" i="1" s="1"/>
  <c r="J88" i="1"/>
  <c r="K88" i="1" s="1"/>
  <c r="J89" i="1"/>
  <c r="K89" i="1" s="1"/>
  <c r="J90" i="1"/>
  <c r="K90" i="1" s="1"/>
  <c r="J91" i="1"/>
  <c r="K91" i="1" s="1"/>
  <c r="J86" i="1"/>
  <c r="K86" i="1" s="1"/>
  <c r="K92" i="1" s="1"/>
  <c r="K35" i="1"/>
  <c r="K46" i="1"/>
  <c r="K58" i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J25" i="1"/>
  <c r="K25" i="1" s="1"/>
  <c r="F24" i="2" l="1"/>
  <c r="I3" i="2"/>
  <c r="H3" i="2"/>
  <c r="H24" i="2" s="1"/>
  <c r="J92" i="1"/>
  <c r="G96" i="1"/>
  <c r="F96" i="1"/>
  <c r="J3" i="2" l="1"/>
  <c r="I24" i="2"/>
  <c r="J24" i="2" s="1"/>
  <c r="J96" i="1"/>
  <c r="G108" i="1"/>
  <c r="I96" i="1"/>
  <c r="F108" i="1"/>
  <c r="L96" i="1" l="1"/>
  <c r="L108" i="1" s="1"/>
  <c r="J108" i="1"/>
  <c r="K96" i="1"/>
  <c r="K108" i="1" s="1"/>
  <c r="I108" i="1"/>
  <c r="J13" i="1" l="1"/>
  <c r="K13" i="1" s="1"/>
  <c r="J11" i="1"/>
  <c r="K11" i="1" s="1"/>
  <c r="J9" i="1"/>
  <c r="K9" i="1" s="1"/>
  <c r="J8" i="1"/>
  <c r="K8" i="1" s="1"/>
  <c r="J5" i="1"/>
  <c r="K5" i="1" s="1"/>
  <c r="J6" i="1"/>
  <c r="K6" i="1" s="1"/>
  <c r="J4" i="1"/>
  <c r="K4" i="1" s="1"/>
  <c r="K14" i="1" l="1"/>
  <c r="J14" i="1"/>
  <c r="J59" i="1" l="1"/>
  <c r="F63" i="1" s="1"/>
  <c r="K59" i="1"/>
  <c r="G63" i="1" s="1"/>
  <c r="G107" i="1" s="1"/>
  <c r="I63" i="1" l="1"/>
  <c r="F107" i="1"/>
  <c r="J63" i="1"/>
  <c r="G18" i="1"/>
  <c r="F18" i="1"/>
  <c r="J18" i="1" l="1"/>
  <c r="J106" i="1" s="1"/>
  <c r="G106" i="1"/>
  <c r="G109" i="1" s="1"/>
  <c r="I18" i="1"/>
  <c r="I106" i="1" s="1"/>
  <c r="I109" i="1" s="1"/>
  <c r="F106" i="1"/>
  <c r="F109" i="1" s="1"/>
  <c r="L63" i="1"/>
  <c r="L107" i="1" s="1"/>
  <c r="J107" i="1"/>
  <c r="K63" i="1"/>
  <c r="K107" i="1" s="1"/>
  <c r="I107" i="1"/>
  <c r="K18" i="1"/>
  <c r="K106" i="1" s="1"/>
  <c r="K109" i="1" s="1"/>
  <c r="L18" i="1"/>
  <c r="L106" i="1" s="1"/>
  <c r="L109" i="1" s="1"/>
  <c r="J109" i="1" l="1"/>
</calcChain>
</file>

<file path=xl/sharedStrings.xml><?xml version="1.0" encoding="utf-8"?>
<sst xmlns="http://schemas.openxmlformats.org/spreadsheetml/2006/main" count="1174" uniqueCount="279">
  <si>
    <t>Opis przedmiotu zamówienia</t>
  </si>
  <si>
    <t>j.m.</t>
  </si>
  <si>
    <t>VAT %</t>
  </si>
  <si>
    <t>Ilośc w Banku</t>
  </si>
  <si>
    <t>szt.</t>
  </si>
  <si>
    <t>Membrana bioresorbowalna kolagenowa</t>
  </si>
  <si>
    <t>RAZEM</t>
  </si>
  <si>
    <t>Prawo opcji</t>
  </si>
  <si>
    <t>Pakiet 1</t>
  </si>
  <si>
    <t xml:space="preserve">Miniwkręt samowiercący typu IMF 2,0x8 i 2,0x10 z gniazdem X pakowane we wkłady do sterylizacji po 5 szt/opak . Mini implant ortodontyczny 1,3; 1,5; 1,7 mm ( min.w 3 długościach) w wersji ze stożkową i prostą częścią przezśluzówkową, z otworem w części głowowej na drut lub gumkę, dodatowo wersja z przedłużoną głową.  Pakowaey we wkłady do sterylizacji po 5 szt/opak </t>
  </si>
  <si>
    <t>Mikrowkręt samogwintujący 1,2 o długości 4,5,6,7,8,10,12,14 i awaryjny 1,5 o długości 5,7,9 z gniazdem X, pakowany we wkłady do sterylizacji po 5 szt/opak.</t>
  </si>
  <si>
    <t>Mikrowkręt samogwintujący 1,5 o długości 4,5,6,7,8,10; samowiercący 1,5 o długości 4,5,6,7 i awaryjny 1,8 o długości 5,7,9 z gniazdem X, pakowany we wkłady do sterylizacji po 5 szt/opak.</t>
  </si>
  <si>
    <t>Mikrowkręt samogwintujący 2,0 o długości 4,5,6,8,10,12,14,16,18; samowiercący 2,0 o długości 5,6,7,8 i awaryjny 2,3 o długości 6,8,10 z gniazdem X, pakowany we wkłady do sterylizacji po 5 szt/opak.</t>
  </si>
  <si>
    <t>Wkręt samogwintujący 2,7 o długości 8,10,12 pakowany we wkłady do sterylizacji po 5 szt/opak.</t>
  </si>
  <si>
    <t>Wkręt blokowany tytanowy i wieloosiowy kobaltowy 2,4 o długości 8,10,12 pakowany we wkłady do sterylizacji po 5 szt/opak.</t>
  </si>
  <si>
    <t>Mikropłytka prosta, łukowa i kształtowa L,X,Y o grubości 0,6 mm - 1,2</t>
  </si>
  <si>
    <t>Drut stalowy miękki w rolkach 5 m o grubości 0,3 i 0,4 mm</t>
  </si>
  <si>
    <t>Siatka do oczodołu (grubość 0,3 mm) z dwiema wypustkami w dolnej części w każdej po 2 otwory na wkręty 1,5 mm</t>
  </si>
  <si>
    <t>Minipłytka wygięta lewa i prawa 6-otw. - 2,0</t>
  </si>
  <si>
    <t>Mikropłytka prosta 20-otw. - 1,5</t>
  </si>
  <si>
    <t>Mikropłytka lewa i prawa L-100 6-otw. - 1,5</t>
  </si>
  <si>
    <t>Minipłytka prosta 16 otw. - L 94 - 2,0 (grubość 1,0 i 1,5 mm)</t>
  </si>
  <si>
    <t>Mikropłytka siatka  85X53X0,3 - 1,5</t>
  </si>
  <si>
    <t>Płytka rekonstrukcyjna blokowana prosta i kształtowa - do wkrętów 2,4 tytanowych i kobaltowych płytki wygięte kątowo zgodnie z kształtem kąta żuchwy prawa i lewa</t>
  </si>
  <si>
    <t>Mikropłytka łukowa 10 otw. - 1,5 (grubość 0,6 mm)</t>
  </si>
  <si>
    <t>Mikropłytka L 6 otw. prawa i lewa - 1,5 (grubość 1,0 mm, miękki tytan)</t>
  </si>
  <si>
    <t>Minipłytka prosta 2+2-otw., z mostem krótkim i długim, o zwiększonej wytrzymałości - 2,0 (grubość 1,0 mm)</t>
  </si>
  <si>
    <t>Minipłytka prosta 2+2-otw. i 3+3-otw. z mostem - 2,0 (grubość 1,0 mm). Płytki powinny zawierać rozwiązania konstrukcyjne ułatwiające wprowadzenie i ustalenie implantu podczas zabiegu z wykorzystaniem endoskopu.</t>
  </si>
  <si>
    <t>Mikropłytka Y 5-otw. z długim mostem - 1,5 (grubość 0,6 mm)</t>
  </si>
  <si>
    <t>Minipłytka do ortodoncji - 6 haczyków i 9-otw. w 3 rzędach</t>
  </si>
  <si>
    <t>Dystraktor podniebienny w rozmiarach 17,20,23,26; szczękowy lub żuchwowy</t>
  </si>
  <si>
    <t>Klucz do dystraktora podniebiennego, szczękowego lub żuchwowego</t>
  </si>
  <si>
    <t>Płytki z uskokiem (min.5 wielkości uskoku) do podbródka 2,0 wycięta 2+2 otw. i do szczęki 3+3+5 otw.</t>
  </si>
  <si>
    <t>Płytka prosta 2,0 kompresyjna</t>
  </si>
  <si>
    <t>Płytka bioresorbowalna prosta lub kształtowa</t>
  </si>
  <si>
    <t>Wkręt bioresorbowalny</t>
  </si>
  <si>
    <t>Głowa stawu skroniowo-żuchwowego mocowana do płytki rekonstrukcyjnej z adapterem i śrubami mocującymi)</t>
  </si>
  <si>
    <t>Instrumentaria do bezpłatnego użyczenia</t>
  </si>
  <si>
    <t>Przeszkolenie w czasie trwania umowy w formie zajęć na kadawerach min. 4 lekarzy</t>
  </si>
  <si>
    <t>Przeszkolenie na specjalistycznych kursach w czasie trwania umowy min. 4 osoby z personelu Bloku Operacyjnego</t>
  </si>
  <si>
    <t xml:space="preserve">Granulat kości suchy. Korowo-gąbczasty miks kości. Naturalna replika kości autogennejwykazująca wysoką aktywność osteokondukcyjną. Zawierająca kolagen. </t>
  </si>
  <si>
    <t>3x30x30x(0,2+/-0,1)mm. Sucha/Super cienka. Op a 3 blistry</t>
  </si>
  <si>
    <t>grubość: 0,25mm-1,0mm; objetość 0,5g. 1 fiolka</t>
  </si>
  <si>
    <t>grubość: 0,25mm-1,0m; objetość 1g. 1 fiolka</t>
  </si>
  <si>
    <t>grubość: 1,0mm-2,0mm; objetość 2g 1 fiolka</t>
  </si>
  <si>
    <t>20x20x(0,3+/-0,1)mm. 1 blister</t>
  </si>
  <si>
    <t xml:space="preserve">Heterologiczna kość korowa z kolagenem (półtwarda elastyczna sucha płytka). Czas re-enry ok 8 mc. </t>
  </si>
  <si>
    <t>30x30x(3,0) mm. Op a 1 blister</t>
  </si>
  <si>
    <t>Blok kości gąbczastej do augmentacji żuchwy techniką inlay.</t>
  </si>
  <si>
    <t>35x10x5mm op a 1 blister</t>
  </si>
  <si>
    <t xml:space="preserve">Nr deklaracji zgodności </t>
  </si>
  <si>
    <t>Instrumentarium do żuchwy - użyczenie</t>
  </si>
  <si>
    <t>Instrumentarium do szczęki - użyczenie</t>
  </si>
  <si>
    <t>Instrimentarium do kłykcia - użyczenie</t>
  </si>
  <si>
    <t>Instrumentarium do płytek rekonstrukcyjnych zwykłych i blokowanych - użyczenie</t>
  </si>
  <si>
    <t>Klucz kątowy - zestaw - użyczenie</t>
  </si>
  <si>
    <t>Instrumentarium do dystraktorów podniebiennych - użyczenie</t>
  </si>
  <si>
    <t>Instrumentarium do ortognatyki - użyczenie</t>
  </si>
  <si>
    <t>Instrumentarium: dodatkowe elementy umożliwiąjące przytrzymanie płytek podczas zabiegu endoskopowego: rączka, tuleje, wiertła, itp.. Narzędzia powinny być kompatybilne z płytkami prostymi 2+2 i kształtowymi do kłykcia - użyczenie</t>
  </si>
  <si>
    <t>Szafa z szufladami na zamek do przechowywania ww zestawów i implantów - użyczenie</t>
  </si>
  <si>
    <t>Mikrowkręt kompresyjny 2,4 o długościach 14,16,18 mm z gniazdem X pakowany we wkłady do sterylizacji po 5 szt/opak.</t>
  </si>
  <si>
    <t>Minipłytka typu ACP w dwóch długościach; lewa i prawa, typu XCP oraz płytki do kłykcia romb wygięty, prosty i trójkąt - 2,0</t>
  </si>
  <si>
    <t>Płytka rekonstrukcyjna prosta i kształtowa - 2,7 (grubość 1,6; 2,0 i 2,5mm)</t>
  </si>
  <si>
    <t>Płytki ortognatyczne z miarką: proste, L, C, T, łukowe, Y</t>
  </si>
  <si>
    <t>Płyta 2,0 do genioplastyki</t>
  </si>
  <si>
    <t>zestaw</t>
  </si>
  <si>
    <t>Mikrowkręt kompresyjny 1,8 o długościach 10, 12, 14,16,18 mm z gniazdem X pakowany we wkłady do sterylizacji po 5 szt/opak.</t>
  </si>
  <si>
    <t>Zestaw szablonów indywidualnych wykonanych dla pacjenta na podstawie TK do rekonstrukcji z przeszczepem z talerza biodrowego lub ze strzałki. Na zestaw skłądają się:  projekt, szablony do osteotomii, szablony do pobrania przeszczepu, modele odzwierciedlające kształt kości przed zabiegiem i po planowanym zabiegu,   plansze śródoperacyjne, użyczenie narzędzi standardowych (wkrętaki, wiertła, statywy) pliki STL do ew. wykorzystania w nawigacji śródoperacyjnej.</t>
  </si>
  <si>
    <t>Płytka tytanowa wykonana dla indywidualnego pacjenta na podstawie TK</t>
  </si>
  <si>
    <t>Płytka polietylenowana lub z PEEK-u wykonana dla indywidualnego pacjenta na podstawie TK</t>
  </si>
  <si>
    <t>Pakiet 2</t>
  </si>
  <si>
    <t>Pakiet 3</t>
  </si>
  <si>
    <t>Lp.</t>
  </si>
  <si>
    <t>Ilość</t>
  </si>
  <si>
    <t>Producent, nazwa handlowa, nr kat. oferowanego asortymentu</t>
  </si>
  <si>
    <t>Klasa wyrobu medycznego</t>
  </si>
  <si>
    <t>Cena netto za j.m (zł)</t>
  </si>
  <si>
    <t>Wartość podstawowa netto (zł)</t>
  </si>
  <si>
    <t>Wartość podstawowa brutto (zł)</t>
  </si>
  <si>
    <t>1.1</t>
  </si>
  <si>
    <t>1.2</t>
  </si>
  <si>
    <t>1.3</t>
  </si>
  <si>
    <t>2.</t>
  </si>
  <si>
    <t>1.</t>
  </si>
  <si>
    <t>2.1</t>
  </si>
  <si>
    <t>2.2</t>
  </si>
  <si>
    <t>3.</t>
  </si>
  <si>
    <t>3.1</t>
  </si>
  <si>
    <t>4.</t>
  </si>
  <si>
    <t>4.1</t>
  </si>
  <si>
    <t>op.</t>
  </si>
  <si>
    <t xml:space="preserve">Wartość podstawowa netto (zł) </t>
  </si>
  <si>
    <t>Wartość podstawowa  brutto (zł)</t>
  </si>
  <si>
    <t>Wartość  netto prawa opcji (zł)</t>
  </si>
  <si>
    <t>Wartość brutto prawa opcji (zł)</t>
  </si>
  <si>
    <t>Wartość całkowita netto (zł)</t>
  </si>
  <si>
    <t>Wartość całkowita brutto (zł)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</si>
  <si>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</si>
  <si>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</si>
  <si>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</si>
  <si>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</si>
  <si>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</si>
  <si>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</si>
  <si>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</si>
  <si>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</si>
  <si>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</si>
  <si>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</si>
  <si>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</si>
  <si>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</si>
  <si>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</si>
  <si>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</si>
  <si>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</si>
  <si>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</si>
  <si>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</si>
  <si>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</si>
  <si>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</si>
  <si>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</si>
  <si>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</si>
  <si>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</si>
  <si>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</si>
  <si>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</si>
  <si>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</si>
  <si>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</si>
  <si>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</si>
  <si>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</si>
  <si>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</si>
  <si>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</si>
  <si>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Inne</t>
  </si>
  <si>
    <t>Endoproteza stawu skroniowo-żuchwowego wykonana dla pacjenta na podstawie TK.  Na zestaw składają się: głowa x1 (z tytanu lub kobaltu - do wyboru Zamawiającego), szablon indywidualny do głowy (z tytanu) x1,panewka (z polietylentu) x1, szablon indywidualny do panewki (z tytanu) x1 kręty samowiercące, awaryjne lub blokowane w ilości niezbędnej do przeprowadzenia zabiegu, dodatkowe indywidualne płytki i szablony do zastosowania w ramach jednego zabiegu modele odzwierciedlające kształt kości przed zabiegiem i po planowanym zabiegu,   plansze śródoperacyjne, użyczenie narzędzi standardowych (wkrętaki, wiertła, statywy)  pliki STL do ew. wykorzystania w nawigacji śródoperacyjnej.</t>
  </si>
  <si>
    <t>Zestaw implantów indywidualnych wykonanych dla pacjenta na podstawie TK do rekonstrukcji z przeszczepem z talerza biodrowego lub ze strzałki. Na zestaw skłądają się: projekt,  płyty do mocowania przeszczepu, szablony do osteotomii, szablony do pobrania przeszczepu, wkręty samogwintujące,  samowiercące, awaryjne lub blokowane w ilości niezbędnej do przeprowadzenia zabiegu, modele odzwierciedlające kształt kości przed zabiegiem i po planowanym zabiegu, plansze śródoperacyjne, użyczenie narzędzi standardowych (wkrętaki, wiertła, statywy) pliki STL do ew. wykorzystania w nawigacji śródoperacyjnej.</t>
  </si>
  <si>
    <t>Zestaw szablonów indywidualnych wykonanych dla pacjenta na podstawie TK do rekonstrukcji z przeszczepem z talerza biodrowego lub ze strzałki wraz ze standardowymi płytami 2,0 lub rekonstrukcyjnymi. Na zestaw skłądają się: standardowe projekt, płyty do dogięcia przed zabiegiem służące do mocowania przeszczepu, szablony do osteotomii, szablony do pobrania przeszczepu, wkręty samogwintujące,  samowiercące, awaryjne lub blokowane w ilości niezbędnej do przeprowadzenia zabiegu, modele odzwierciedlające kształt kości przed zabiegiem i po planowanym zabiegu, plansze śródoperacyjne, użyczenie narzędzi standardowych (wkrętaki, wiertła, statywy) pliki STL do ew. wykorzystania w nawigacji śródoperacyjnej.</t>
  </si>
  <si>
    <t>1. Bazą do wykonania implantu jest tomografia komputerowa przekazana przez Klinikę Chirurgii Szczękowo-Twarzowej lub projekt implantu.
2. Wykonawca kontaktuje się ze specjalistą z Kliniki (za pomocą plików trójwymiarowych) w celu dokłanego określenia cech implantu najpóźniej w ciągu 10 dni roboczych po odebraniu tomografii.
3. Termin przekazania implantu Klinice (licząc od dnia zatwierdzenia projektu implantu przez specjalistę chirurgii szczękowo-twarzowej) to min. 5 dni roboczych do maksymalnie 10 dni roboczych.
4. Termin przekazania faktury szpitalowi za zaakceptowany implant wynosi do 2 tygodnie od daty dostarczenia implantu do Zamawiającego.
5. Termin realizacji ok. 3 tyg. od zatwierdzenia projektu.</t>
  </si>
  <si>
    <t xml:space="preserve">Ze względu na tożsamość produktów w pakiecie 2 Zamawiający zastrzega sobie możliwość zmiany wartości asortymentu w ramach wartości pakietu. Zamawiający zastrzega sobie prawo skorzystania z prawa opcji tj. zwiększenia wartości pakietu o 35%. Zamawiający zastrzega sobie prawo do zmniejszenia wartości zamówienia o 60% bez możliwości dochodzenia roszczeń przez Wykonawcę.  </t>
  </si>
  <si>
    <t xml:space="preserve">Ze względu na tożsamość produktów w pakiecie 2 Zamawiający zastrzega sobie możliwość zmiany wartości asortymentu w ramach wartości pakietu. Zamawiający zastrzega sobie prawo skorzystania z prawa opcji tj. zwiększenia wartości pakietu o 35%. Zamawiający zastrzega sobie prawo do zmniejszenia wartości zamówienia o 60% bez możliwości dochodzenia roszczeń przez Wykonawcę. </t>
  </si>
  <si>
    <t xml:space="preserve">Ze względu na tożsamość produktów w pakiecie 1 Zamawiający zastrzega sobie możliwość zmiany wartości asortymentu w ramach wartości pakietu. Zamawiający zastrzega sobie prawo skorzystania z prawa opcji tj. zwiększenia wartości pakietu o 35%. Zamawiający zastrzega sobie prawo do zmniejszenia wartości zamówienia o 60% bez możliwości dochodzenia roszczeń przez Wykonawcę. </t>
  </si>
  <si>
    <t>Pakiet</t>
  </si>
  <si>
    <t>RAZEM:</t>
  </si>
  <si>
    <t xml:space="preserve">Wartość podstawowa netto w zł </t>
  </si>
  <si>
    <t xml:space="preserve">Wartość podstawowa  brutto w zł </t>
  </si>
  <si>
    <t>Wartość  netto w zł  prawa opcji</t>
  </si>
  <si>
    <t>Wartość brutto w zł  prawa opcji</t>
  </si>
  <si>
    <t>Wartość całkowita zamówienia netto</t>
  </si>
  <si>
    <t>Wartość całkowita zamówienia brutto</t>
  </si>
  <si>
    <t>WADIUM</t>
  </si>
  <si>
    <t>WADIUM zaokrąglone</t>
  </si>
  <si>
    <t>Procent</t>
  </si>
  <si>
    <t>50/PN/ZP/D/2024 Dostawy implantów neurochirurgicznych i chirurgicznych</t>
  </si>
  <si>
    <t>INFORMACJA Z OTWARCIA OFERT</t>
  </si>
  <si>
    <t>Szanowni Państwo,</t>
  </si>
  <si>
    <t>Samodzielny Publiczny Zakład Opieki Zdrowotnej Uniwersytecki Szpital Kliniczny im. Wojskowej Akademii Medycznej Uniwersytetu Medycznego w Łodzi Centralny Szpital Weteranów w Łodzi działając w trybie art. 222 ust. 5 ustawy z dnia 11 września 2019 r. Prawo zamówień publicznych (Dz. U. 2023 r., poz. 1605 – j.t. ze zm.) przekazuje poniżej informacje o których mowa w art. 222 ust. 5 pkt 1 i 2 ustawy Prawo zamowień publicznych.</t>
  </si>
  <si>
    <r>
      <t xml:space="preserve">Otwarcie ofert na </t>
    </r>
    <r>
      <rPr>
        <b/>
        <sz val="6"/>
        <color rgb="FF00B050"/>
        <rFont val="Arial"/>
        <family val="2"/>
        <charset val="238"/>
      </rPr>
      <t>Dostawy implantów neurochirurgicznych i chirurgicznych</t>
    </r>
    <r>
      <rPr>
        <sz val="6"/>
        <color rgb="FFFF0000"/>
        <rFont val="Arial"/>
        <family val="2"/>
        <charset val="238"/>
      </rPr>
      <t xml:space="preserve"> </t>
    </r>
    <r>
      <rPr>
        <sz val="6"/>
        <color indexed="8"/>
        <rFont val="Arial"/>
        <family val="2"/>
        <charset val="238"/>
      </rPr>
      <t xml:space="preserve">odbyło się </t>
    </r>
    <r>
      <rPr>
        <sz val="6"/>
        <color rgb="FF00B050"/>
        <rFont val="Arial"/>
        <family val="2"/>
        <charset val="238"/>
      </rPr>
      <t xml:space="preserve">w dniu </t>
    </r>
    <r>
      <rPr>
        <b/>
        <sz val="6"/>
        <color rgb="FF00B050"/>
        <rFont val="Arial"/>
        <family val="2"/>
        <charset val="238"/>
      </rPr>
      <t>10.04.2024 r</t>
    </r>
    <r>
      <rPr>
        <sz val="6"/>
        <color rgb="FF00B050"/>
        <rFont val="Arial"/>
        <family val="2"/>
        <charset val="238"/>
      </rPr>
      <t>. o godz.</t>
    </r>
    <r>
      <rPr>
        <b/>
        <sz val="6"/>
        <color rgb="FF00B050"/>
        <rFont val="Arial"/>
        <family val="2"/>
        <charset val="238"/>
      </rPr>
      <t xml:space="preserve"> 10:05</t>
    </r>
  </si>
  <si>
    <r>
      <t>Przed otwarciem ofert Zamawiający udostępnił na stronie internetowej kwotę, jaką zamierza przeznaczyć na sfinansowanie zamówienia tj.</t>
    </r>
    <r>
      <rPr>
        <sz val="6"/>
        <color rgb="FFFF0000"/>
        <rFont val="Arial"/>
        <family val="2"/>
        <charset val="238"/>
      </rPr>
      <t xml:space="preserve"> </t>
    </r>
    <r>
      <rPr>
        <b/>
        <sz val="6"/>
        <color rgb="FF00B050"/>
        <rFont val="Arial"/>
        <family val="2"/>
        <charset val="238"/>
      </rPr>
      <t>11 465 693,65  zł brutto</t>
    </r>
  </si>
  <si>
    <t>oferta nr 1</t>
  </si>
  <si>
    <t>oferta nr 2</t>
  </si>
  <si>
    <t>oferta nr 3</t>
  </si>
  <si>
    <t>oferta nr 4</t>
  </si>
  <si>
    <t>oferta nr 5</t>
  </si>
  <si>
    <t>oferta nr 6</t>
  </si>
  <si>
    <t>oferta nr 7</t>
  </si>
  <si>
    <t>oferta nr 8</t>
  </si>
  <si>
    <t>oferta nr 9</t>
  </si>
  <si>
    <t>Kwota przeznaczona na sfinansowanie całkowitej wartości zamówienia brutto w PLN</t>
  </si>
  <si>
    <t>ZAMÓWIENIE CAŁKOWITE BRUTTO w PLN</t>
  </si>
  <si>
    <t xml:space="preserve">Pakiet 1 </t>
  </si>
  <si>
    <t>Pakiet 4</t>
  </si>
  <si>
    <t>Pakiet 5</t>
  </si>
  <si>
    <t>Pakiet 6</t>
  </si>
  <si>
    <t>Pakiet 7</t>
  </si>
  <si>
    <t>Pakiet 8</t>
  </si>
  <si>
    <t>Pakiet 9</t>
  </si>
  <si>
    <t>Pakiet 10</t>
  </si>
  <si>
    <t>Pakiet 11</t>
  </si>
  <si>
    <t>Pakiet 12</t>
  </si>
  <si>
    <t>Pakiet 13</t>
  </si>
  <si>
    <t>Pakiet 14</t>
  </si>
  <si>
    <t>Pakiet 15</t>
  </si>
  <si>
    <t>Pakiet 16</t>
  </si>
  <si>
    <t>Pakiet 17</t>
  </si>
  <si>
    <t>Pakiet 18</t>
  </si>
  <si>
    <t>Pakiet 19</t>
  </si>
  <si>
    <t>Pakiet 20</t>
  </si>
  <si>
    <t>Pakiet 21</t>
  </si>
  <si>
    <t>Termin dostawy (w dniach)</t>
  </si>
  <si>
    <t xml:space="preserve">Termin płatności
( w dniach) </t>
  </si>
  <si>
    <t>Numer postępowania: 50/PN/ZP/D/2024 Dostawy implantów neurochirurgicznych i chirurgicznych</t>
  </si>
  <si>
    <t>Łódź, dn. ................................................. r.</t>
  </si>
  <si>
    <t xml:space="preserve">Wniosek </t>
  </si>
  <si>
    <t>do Dyrektora Uniwersyteckiego Szpitala Klinicznego im. WAM-CSW</t>
  </si>
  <si>
    <r>
      <t xml:space="preserve">Komisja Przetargowa zwraca się z prośbą o zaakceptowanie wniosku dotyczącego </t>
    </r>
    <r>
      <rPr>
        <b/>
        <sz val="9"/>
        <color theme="1"/>
        <rFont val="Arial"/>
        <family val="2"/>
        <charset val="238"/>
      </rPr>
      <t xml:space="preserve">podwyższenia kwoty, jaką Zamawiający może przeznaczyć na sfinansowanie zamówienia. </t>
    </r>
    <r>
      <rPr>
        <sz val="9"/>
        <color theme="1"/>
        <rFont val="Arial"/>
        <family val="2"/>
        <charset val="238"/>
      </rPr>
      <t>Szczegółowe zestawienie ofert najkorzystniejszych wraz z kwotą, jaką Zamawiający zamierza przeznaczyć na sfinansowanie zamówienia (brutto) przedstawiono poniżej.</t>
    </r>
  </si>
  <si>
    <t>nr pakietu / pozycji</t>
  </si>
  <si>
    <t>kwota na sfinansowanie zamówienia</t>
  </si>
  <si>
    <t>sfinansowanie zamówienia (pakiety na które złożono oferty)</t>
  </si>
  <si>
    <t>wartość brutto oferty najkorzystniejszej</t>
  </si>
  <si>
    <t>różnica dla oferty najkorzystniejszej</t>
  </si>
  <si>
    <t>procent</t>
  </si>
  <si>
    <t>Kwota na sfinansowanie zamówienia (pakiety na które złożono oferty)</t>
  </si>
  <si>
    <t>Wartość brutto ofert najkorzystniejszych</t>
  </si>
  <si>
    <t>Różnica dla ofert najkorzystniejszych</t>
  </si>
  <si>
    <t>Wartość pakietów unieważnionych</t>
  </si>
  <si>
    <t>Kwota na sfinansowanie całego zamówienia</t>
  </si>
  <si>
    <t>(13 pakietów)</t>
  </si>
  <si>
    <t>(8 pakietów)</t>
  </si>
  <si>
    <t>(21 pakietów)</t>
  </si>
  <si>
    <t>UZASADNIENIE:</t>
  </si>
  <si>
    <t>.........................................................................................................................................................................................................................................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</si>
  <si>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</si>
  <si>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.......................................................................................................................................................................................................................................</t>
  </si>
  <si>
    <t>KOMISJA PRZETARGOWA:</t>
  </si>
  <si>
    <t>Przewodniczący:</t>
  </si>
  <si>
    <t>Anna Pietrzyk</t>
  </si>
  <si>
    <t>.................................</t>
  </si>
  <si>
    <t>Członkowie:</t>
  </si>
  <si>
    <t>Damian Piekielny</t>
  </si>
  <si>
    <t>Krzysztof Jaszczyk</t>
  </si>
  <si>
    <t>Sekretarz:</t>
  </si>
  <si>
    <t>Katarzyna Staniszewska</t>
  </si>
  <si>
    <t>GŁÓWNY KSIĘGOWY</t>
  </si>
  <si>
    <t>Z-CA DYREKTORA DS. FINANSOWYCH</t>
  </si>
  <si>
    <t>DYREKTOR</t>
  </si>
  <si>
    <t>PAKIET 1</t>
  </si>
  <si>
    <t>AKCEPTUJĘ/
NIE AKCEPTUJĘ</t>
  </si>
  <si>
    <t xml:space="preserve">        AKCEPTUJĘ/
NIE AKCEPTUJĘ</t>
  </si>
  <si>
    <t>PAKIET 2</t>
  </si>
  <si>
    <t>PAKIET 4</t>
  </si>
  <si>
    <t>PAKIET 8</t>
  </si>
  <si>
    <t>PAKIET 9</t>
  </si>
  <si>
    <t>PAKIET 12</t>
  </si>
  <si>
    <t>PAKIET 13</t>
  </si>
  <si>
    <t>PAKIET 14</t>
  </si>
  <si>
    <t>W tabeli 1 zielone tło - RNC</t>
  </si>
  <si>
    <t>TABELA 1</t>
  </si>
  <si>
    <t>oferta nr 10</t>
  </si>
  <si>
    <t>oferta nr 11</t>
  </si>
  <si>
    <t>oferta nr 12</t>
  </si>
  <si>
    <t>oferta nr 13</t>
  </si>
  <si>
    <t>Kwota przeznaczona na sfinansowanie zamówienia</t>
  </si>
  <si>
    <t>kurs euro</t>
  </si>
  <si>
    <t>RNC od wartości zamówienia</t>
  </si>
  <si>
    <t>procent na plus/minus między ceną przeznaczoną a zaoferowaną</t>
  </si>
  <si>
    <r>
      <t xml:space="preserve">Wycena szpitala </t>
    </r>
    <r>
      <rPr>
        <u/>
        <sz val="9"/>
        <color indexed="17"/>
        <rFont val="Arial"/>
        <family val="2"/>
        <charset val="238"/>
      </rPr>
      <t>netto</t>
    </r>
    <r>
      <rPr>
        <sz val="9"/>
        <color indexed="17"/>
        <rFont val="Arial"/>
        <family val="2"/>
        <charset val="238"/>
      </rPr>
      <t xml:space="preserve"> (z wniosku, z opcjami - z FACa testowego z wartościami naszymi)</t>
    </r>
  </si>
  <si>
    <t>e-mail</t>
  </si>
  <si>
    <t>BRUTTO w PLN</t>
  </si>
  <si>
    <t>min</t>
  </si>
  <si>
    <t>różnica</t>
  </si>
  <si>
    <t>ilość ofert</t>
  </si>
  <si>
    <t>termin płatności w dniach</t>
  </si>
  <si>
    <t>termin dostawy</t>
  </si>
  <si>
    <r>
      <rPr>
        <b/>
        <sz val="14"/>
        <color rgb="FFFF0000"/>
        <rFont val="Arial Narrow"/>
        <family val="2"/>
        <charset val="238"/>
      </rPr>
      <t>60 %</t>
    </r>
    <r>
      <rPr>
        <b/>
        <sz val="10"/>
        <color theme="1"/>
        <rFont val="Arial Narrow"/>
        <family val="2"/>
        <charset val="238"/>
      </rPr>
      <t xml:space="preserve"> cena</t>
    </r>
  </si>
  <si>
    <t>suma</t>
  </si>
  <si>
    <t>średnia arytmetyczna ofert</t>
  </si>
  <si>
    <t>RNC od średniej arytmetycznej</t>
  </si>
  <si>
    <t>SUMA PKT</t>
  </si>
  <si>
    <t>Załącznik nr 2 do SWZ i do umowy</t>
  </si>
  <si>
    <t>Uwaga ! Należy należy zapoznać się z poniższymi uwagami przed wypełnieniem Formularza asortymentowo-cenowego</t>
  </si>
  <si>
    <t>1. Zamawiający zaleca sprawdzenie poprawności wyliczeń zgodnie z zasadami określonymi w rozdziale XV. pkt. 5 SWZ.</t>
  </si>
  <si>
    <t>2. Formuły wpisane w Formularzu mają jedynie charakter pomocniczy. Wykonawca jest w pełni odpowiedzialny za prawidłowe wypełnienie Formularza asortymentowo-cenowego.</t>
  </si>
  <si>
    <t xml:space="preserve">3. RAZEM - obliczyć wartość netto/brutto pakietu poprzez zsumowanie wartości netto/brutto poszczególnych pozycji w ramach danego pakietu (o ile dotyczy). </t>
  </si>
  <si>
    <t>4. Odpowiednio dla każdego pakietu obliczyć wartość całkowitą zamówienia netto i brutto wg tabeli zamieszczonej w każdym pakiecie.</t>
  </si>
  <si>
    <t>5. Określenie właściwej stawki VAT należy do Wykonawcy. Należy podać stawkę VAT obowiązującą na dzień składania ofert.</t>
  </si>
  <si>
    <t>6. Niewycenione pakiety, dla czytelności, prosimy usunąć!!!</t>
  </si>
  <si>
    <t>FORMULARZ ASORTYMENTOWO - CENOWY nr sprawy 117/PN/ZP/D/2024</t>
  </si>
  <si>
    <t>Ilość minimalna</t>
  </si>
  <si>
    <t>Wartość użyczenia w zł - proszę podać:</t>
  </si>
  <si>
    <r>
      <t xml:space="preserve">Zestaw szablonów indywidualnych wykonanych dla pacjenta na podstawie TK do rekonstrukcji z przeszczepem z talerza biodrowego lub ze strzałki wraz ze standardowymi płytami 2,0 lub rekonstrukcyjnymi. Na zestaw skłądają się: standardowe projekt, płyty do dogięcia przed zabiegiem służące do mocowania przeszczepu, szablony do osteotomii, szablony do pobrania przeszczepu, wkręty samogwintujące,  samowiercące, awaryjne lub blokowane w ilości niezbędnej do przeprowadzenia zabiegu, modele odzwierciedlające kształt kości przed zabiegiem i po planowanym zabiegu, plansze śródoperacyjne, </t>
    </r>
    <r>
      <rPr>
        <b/>
        <sz val="9"/>
        <color rgb="FFFF0000"/>
        <rFont val="Arial"/>
        <family val="2"/>
        <charset val="238"/>
      </rPr>
      <t>użyczenie narzędzi standardowych (wkrętaki, wiertła, statywy) pliki STL do ew. wykorzystania w nawigacji śródoperacyjnej.</t>
    </r>
  </si>
  <si>
    <r>
      <t xml:space="preserve">Zestaw szablonów indywidualnych wykonanych dla pacjenta na podstawie TK do rekonstrukcji z przeszczepem z talerza biodrowego lub ze strzałki. Na zestaw skłądają się: </t>
    </r>
    <r>
      <rPr>
        <sz val="9"/>
        <rFont val="Arial"/>
        <family val="2"/>
        <charset val="238"/>
      </rPr>
      <t xml:space="preserve"> projekt, szablony do osteotomii, szablony do pobrania przeszczepu, modele odzwierciedlające kształt kości przed zabiegiem i po planowanym zabiegu,   plansze śródoperacyjne,</t>
    </r>
    <r>
      <rPr>
        <sz val="9"/>
        <color rgb="FFFF0000"/>
        <rFont val="Arial"/>
        <family val="2"/>
        <charset val="238"/>
      </rPr>
      <t xml:space="preserve"> </t>
    </r>
    <r>
      <rPr>
        <b/>
        <sz val="9"/>
        <color rgb="FFFF0000"/>
        <rFont val="Arial"/>
        <family val="2"/>
        <charset val="238"/>
      </rPr>
      <t>użyczenie narzędzi standardowych (wkrętaki, wiertła, statywy) pliki STL do ew. wykorzystania w nawigacji śródoperacyjnej.</t>
    </r>
  </si>
  <si>
    <r>
      <t xml:space="preserve">Zestaw implantów indywidualnych wykonanych dla pacjenta na podstawie TK do rekonstrukcji z przeszczepem z talerza biodrowego lub ze strzałki. Na zestaw skłądają się: projekt,  płyty do mocowania przeszczepu, szablony do osteotomii, szablony do pobrania przeszczepu, wkręty samogwintujące,  samowiercące, awaryjne lub blokowane w ilości niezbędnej do przeprowadzenia zabiegu, modele odzwierciedlające kształt kości przed zabiegiem i po planowanym zabiegu, plansze śródoperacyjne, </t>
    </r>
    <r>
      <rPr>
        <b/>
        <sz val="9"/>
        <color rgb="FFFF0000"/>
        <rFont val="Arial"/>
        <family val="2"/>
        <charset val="238"/>
      </rPr>
      <t>użyczenie narzędzi standardowych (wkrętaki, wiertła, statywy) pliki STL do ew. wykorzystania w nawigacji śródoperacyjnej.</t>
    </r>
  </si>
  <si>
    <r>
      <t xml:space="preserve">Endoproteza stawu skroniowo-żuchwowego wykonana dla pacjenta na podstawie TK.  Na zestaw składają się: głowa x1 (z tytanu lub kobaltu - do wyboru Zamawiającego), szablon indywidualny do głowy (z tytanu) x1,panewka (z polietylentu) x1, szablon indywidualny do panewki (z tytanu) x1 kręty samowiercące, awaryjne lub blokowane w ilości niezbędnej do przeprowadzenia zabiegu, dodatkowe indywidualne płytki i szablony do zastosowania w ramach jednego zabiegu modele odzwierciedlające kształt kości przed zabiegiem i po planowanym zabiegu,   plansze śródoperacyjne, </t>
    </r>
    <r>
      <rPr>
        <b/>
        <sz val="9"/>
        <color rgb="FFFF0000"/>
        <rFont val="Arial"/>
        <family val="2"/>
        <charset val="238"/>
      </rPr>
      <t>użyczenie narzędzi standardowych (wkrętaki, wiertła, statywy)  pliki STL do ew. wykorzystania w nawigacji śródoperacyjnej.</t>
    </r>
  </si>
  <si>
    <t>Pakiet 3 - Wartość użyczenia w zł (netto/brutto) - proszę podać poniżej:</t>
  </si>
  <si>
    <t xml:space="preserve">Ze względu na tożsamość produktów w pakiecie 3 Zamawiający zastrzega sobie możliwość zmiany wartości asortymentu w ramach wartości pakietu. Zamawiający zastrzega sobie prawo skorzystania z prawa opcji tj. zwiększenia wartości pakietu o 35%. </t>
  </si>
  <si>
    <t xml:space="preserve">Ze względu na tożsamość produktów w pakiecie 2 Zamawiający zastrzega sobie możliwość zmiany wartości asortymentu w ramach wartości pakietu. Zamawiający zastrzega sobie prawo skorzystania z prawa opcji tj. zwiększenia wartości pakietu o 35%. </t>
  </si>
  <si>
    <r>
      <t>1. Bazą do wykonania implantu jest tomografia komputerowa przekazana przez Klinikę Chirurgii Szczękowo-Twarzowej lub projekt implantu.
2. Wykonawca kontaktuje się ze specjalistą z Kliniki (za pomocą plików trójwymiarowych) w celu dokładnego określenia cech implantu</t>
    </r>
    <r>
      <rPr>
        <b/>
        <sz val="9"/>
        <color rgb="FFFF0000"/>
        <rFont val="Arial"/>
        <family val="2"/>
        <charset val="238"/>
      </rPr>
      <t xml:space="preserve"> i zatwierdzenia projektu implantu (drogą pisemną)</t>
    </r>
    <r>
      <rPr>
        <b/>
        <sz val="9"/>
        <rFont val="Arial"/>
        <family val="2"/>
        <charset val="238"/>
      </rPr>
      <t xml:space="preserve"> najpóźniej w ciągu 10 dni roboczych po odebraniu tomografii.  
3. Termin przekazania implantu Klinice (licząc od dnia zatwierdzenia projektu implantuj) to min. 5 dni roboczych do maksymalnie 10 dni roboczych.
4. Termin przekazania faktury szpitalowi za zaakceptowany implant wynosi do 2 tygodni od daty dostarczenia implantu do Zamawiającego.
</t>
    </r>
  </si>
  <si>
    <t>Ilość w Banku</t>
  </si>
  <si>
    <r>
      <t xml:space="preserve">Endoproteza stawu skroniowo-żuchwowego wykonana dla pacjenta na podstawie TK.  Na zestaw składają się: głowa x1 (z tytanu lub kobaltu - do wyboru Zamawiającego), szablon indywidualny do głowy (z tytanu) x1,panewka (z polietylentu) x1, szablon indywidualny do panewki (z tytanu) x1 kręty samowiercące, awaryjne lub blokowane w ilości niezbędnej do przeprowadzenia zabiegu, dodatkowe indywidualne płytki i szablony do zastosowania w ramach jednego zabiegu modele odzwierciedlające kształt kości przed zabiegiem i po planowanym zabiegu,   plansze śródoperacyjne, </t>
    </r>
    <r>
      <rPr>
        <b/>
        <sz val="9"/>
        <rFont val="Arial"/>
        <family val="2"/>
        <charset val="238"/>
      </rPr>
      <t>użyczenie narzędzi standardowych (wkrętaki, wiertła, statywy)  pliki STL do ew. wykorzystania w nawigacji śródoperacyjnej.</t>
    </r>
  </si>
  <si>
    <r>
      <t xml:space="preserve">Zestaw implantów indywidualnych wykonanych dla pacjenta na podstawie TK do rekonstrukcji z przeszczepem z talerza biodrowego lub ze strzałki. Na zestaw skłądają się: projekt,  płyty do mocowania przeszczepu, szablony do osteotomii, szablony do pobrania przeszczepu, wkręty samogwintujące,  samowiercące, awaryjne lub blokowane w ilości niezbędnej do przeprowadzenia zabiegu, modele odzwierciedlające kształt kości przed zabiegiem i po planowanym zabiegu, plansze śródoperacyjne, </t>
    </r>
    <r>
      <rPr>
        <b/>
        <sz val="9"/>
        <rFont val="Arial"/>
        <family val="2"/>
        <charset val="238"/>
      </rPr>
      <t>użyczenie narzędzi standardowych (wkrętaki, wiertła, statywy) pliki STL do ew. wykorzystania w nawigacji śródoperacyjnej.</t>
    </r>
  </si>
  <si>
    <r>
      <t xml:space="preserve">Zestaw szablonów indywidualnych wykonanych dla pacjenta na podstawie TK do rekonstrukcji z przeszczepem z talerza biodrowego lub ze strzałki wraz ze standardowymi płytami 2,0 lub rekonstrukcyjnymi. Na zestaw skłądają się: standardowe projekt, płyty do dogięcia przed zabiegiem służące do mocowania przeszczepu, szablony do osteotomii, szablony do pobrania przeszczepu, wkręty samogwintujące,  samowiercące, awaryjne lub blokowane w ilości niezbędnej do przeprowadzenia zabiegu, modele odzwierciedlające kształt kości przed zabiegiem i po planowanym zabiegu, plansze śródoperacyjne, </t>
    </r>
    <r>
      <rPr>
        <b/>
        <sz val="9"/>
        <rFont val="Arial"/>
        <family val="2"/>
        <charset val="238"/>
      </rPr>
      <t>użyczenie narzędzi standardowych (wkrętaki, wiertła, statywy) pliki STL do ew. wykorzystania w nawigacji śródoperacyjnej.</t>
    </r>
  </si>
  <si>
    <r>
      <t xml:space="preserve">Zestaw szablonów indywidualnych wykonanych dla pacjenta na podstawie TK do rekonstrukcji z przeszczepem z talerza biodrowego lub ze strzałki. Na zestaw skłądają się:  projekt, szablony do osteotomii, szablony do pobrania przeszczepu, modele odzwierciedlające kształt kości przed zabiegiem i po planowanym zabiegu,   plansze śródoperacyjne, </t>
    </r>
    <r>
      <rPr>
        <b/>
        <sz val="9"/>
        <rFont val="Arial"/>
        <family val="2"/>
        <charset val="238"/>
      </rPr>
      <t>użyczenie narzędzi standardowych (wkrętaki, wiertła, statywy) pliki STL do ew. wykorzystania w nawigacji śródoperacyjnej.</t>
    </r>
  </si>
  <si>
    <t xml:space="preserve">Ze względu na tożsamość produktów w pakiecie 1 Zamawiający zastrzega sobie możliwość zmiany wartości asortymentu w ramach wartości pakietu. Zamawiający zastrzega sobie prawo skorzystania z prawa opcji tj. zwiększenia wartości pakietu o 35%.  </t>
  </si>
  <si>
    <t xml:space="preserve">1. Bazą do wykonania implantu jest tomografia komputerowa przekazana przez Klinikę Chirurgii Szczękowo-Twarzowej lub projekt implantu.
2. Wykonawca kontaktuje się ze specjalistą z Kliniki (za pomocą plików trójwymiarowych) w celu dokładnego określenia cech implantu i zatwierdzenia projektu implantu (drogą pisemną) najpóźniej w ciągu 10 dni roboczych po odebraniu tomografii.  
3. Termin przekazania implantu Klinice (licząc od dnia zatwierdzenia projektu implantu) to min. 5 dni roboczych do maksymalnie 10 dni roboczych.
4. Termin przekazania faktury szpitalowi za zaakceptowany implant wynosi do 2 tygodni od daty dostarczenia implantu do Zamawiającego.
</t>
  </si>
  <si>
    <t>Wartość użyczenia w zł - proszę podać netto/brutto: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</si>
</sst>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[$-415]General"/>
    <numFmt numFmtId="165" formatCode="[$-415]0.00"/>
    <numFmt numFmtId="166" formatCode="_-* #,##0.00\ [$zł-415]_-;\-* #,##0.00\ [$zł-415]_-;_-* &quot;-&quot;??\ [$zł-415]_-;_-@_-"/>
    <numFmt numFmtId="167" formatCode="#,##0.00\ &quot;zł&quot;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b/>
      <sz val="9"/>
      <color rgb="FF000000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sz val="9"/>
      <color indexed="8"/>
      <name val="Cambria"/>
      <family val="1"/>
      <charset val="238"/>
      <scheme val="major"/>
    </font>
    <font>
      <b/>
      <sz val="9"/>
      <color indexed="8"/>
      <name val="Cambria"/>
      <family val="1"/>
      <charset val="238"/>
      <scheme val="maj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9"/>
      <name val="Arial"/>
      <family val="2"/>
      <charset val="238"/>
    </font>
    <font>
      <sz val="6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6"/>
      <color theme="1"/>
      <name val="Calibri"/>
      <family val="2"/>
      <scheme val="minor"/>
    </font>
    <font>
      <sz val="6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Arial"/>
      <family val="2"/>
      <charset val="238"/>
    </font>
    <font>
      <b/>
      <sz val="6"/>
      <color rgb="FF00B050"/>
      <name val="Arial"/>
      <family val="2"/>
      <charset val="238"/>
    </font>
    <font>
      <sz val="6"/>
      <color rgb="FFFF0000"/>
      <name val="Arial"/>
      <family val="2"/>
      <charset val="238"/>
    </font>
    <font>
      <sz val="6"/>
      <color rgb="FF00B050"/>
      <name val="Arial"/>
      <family val="2"/>
      <charset val="238"/>
    </font>
    <font>
      <sz val="6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6"/>
      <name val="Arial"/>
      <family val="2"/>
      <charset val="238"/>
    </font>
    <font>
      <b/>
      <sz val="5"/>
      <name val="Arial"/>
      <family val="2"/>
      <charset val="238"/>
    </font>
    <font>
      <sz val="7"/>
      <color indexed="8"/>
      <name val="Arial"/>
      <family val="2"/>
      <charset val="238"/>
    </font>
    <font>
      <sz val="7"/>
      <color theme="1"/>
      <name val="Arial"/>
      <family val="2"/>
      <charset val="238"/>
    </font>
    <font>
      <b/>
      <sz val="6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u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rgb="FFFF3399"/>
      <name val="Calibri"/>
      <family val="2"/>
      <scheme val="minor"/>
    </font>
    <font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sz val="8"/>
      <name val="Arial"/>
      <family val="2"/>
      <charset val="238"/>
    </font>
    <font>
      <sz val="9"/>
      <color rgb="FF00B050"/>
      <name val="Arial"/>
      <family val="2"/>
      <charset val="238"/>
    </font>
    <font>
      <u/>
      <sz val="9"/>
      <color indexed="17"/>
      <name val="Arial"/>
      <family val="2"/>
      <charset val="238"/>
    </font>
    <font>
      <sz val="9"/>
      <color indexed="17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color rgb="FF00B050"/>
      <name val="Arial Narrow"/>
      <family val="2"/>
      <charset val="238"/>
    </font>
    <font>
      <sz val="10"/>
      <color rgb="FF00B050"/>
      <name val="Arial"/>
      <family val="2"/>
      <charset val="238"/>
    </font>
    <font>
      <sz val="8"/>
      <color rgb="FF00B050"/>
      <name val="Arial"/>
      <family val="2"/>
      <charset val="238"/>
    </font>
    <font>
      <b/>
      <sz val="10"/>
      <name val="Arial Narrow"/>
      <family val="2"/>
      <charset val="238"/>
    </font>
    <font>
      <b/>
      <sz val="8"/>
      <color theme="1"/>
      <name val="Arial"/>
      <family val="2"/>
      <charset val="238"/>
    </font>
    <font>
      <sz val="6"/>
      <name val="Arial Narrow"/>
      <family val="2"/>
      <charset val="238"/>
    </font>
    <font>
      <b/>
      <sz val="6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1"/>
      <charset val="238"/>
    </font>
    <font>
      <sz val="11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 diagonalDown="1">
      <left/>
      <right/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67" fillId="0" borderId="0"/>
    <xf numFmtId="0" fontId="1" fillId="0" borderId="0"/>
    <xf numFmtId="164" fontId="68" fillId="0" borderId="0" applyBorder="0" applyProtection="0"/>
    <xf numFmtId="164" fontId="68" fillId="0" borderId="0"/>
    <xf numFmtId="0" fontId="69" fillId="0" borderId="0"/>
    <xf numFmtId="44" fontId="2" fillId="0" borderId="0" applyFont="0" applyFill="0" applyBorder="0" applyAlignment="0" applyProtection="0"/>
    <xf numFmtId="0" fontId="1" fillId="0" borderId="0"/>
  </cellStyleXfs>
  <cellXfs count="496"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9" fontId="8" fillId="0" borderId="2" xfId="2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4" fontId="3" fillId="0" borderId="0" xfId="0" applyNumberFormat="1" applyFont="1"/>
    <xf numFmtId="9" fontId="9" fillId="0" borderId="0" xfId="2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44" fontId="4" fillId="0" borderId="0" xfId="1" applyFont="1" applyBorder="1"/>
    <xf numFmtId="0" fontId="4" fillId="0" borderId="0" xfId="0" applyFont="1"/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3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7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9" fontId="8" fillId="0" borderId="5" xfId="2" applyFont="1" applyBorder="1" applyAlignment="1">
      <alignment vertical="center"/>
    </xf>
    <xf numFmtId="0" fontId="3" fillId="0" borderId="5" xfId="0" applyFont="1" applyBorder="1"/>
    <xf numFmtId="166" fontId="7" fillId="0" borderId="5" xfId="0" applyNumberFormat="1" applyFont="1" applyBorder="1" applyAlignment="1">
      <alignment vertical="center"/>
    </xf>
    <xf numFmtId="166" fontId="7" fillId="0" borderId="2" xfId="0" applyNumberFormat="1" applyFont="1" applyBorder="1" applyAlignment="1">
      <alignment vertical="center"/>
    </xf>
    <xf numFmtId="166" fontId="8" fillId="0" borderId="2" xfId="1" applyNumberFormat="1" applyFont="1" applyBorder="1" applyAlignment="1">
      <alignment vertical="center"/>
    </xf>
    <xf numFmtId="166" fontId="7" fillId="0" borderId="2" xfId="1" applyNumberFormat="1" applyFont="1" applyFill="1" applyBorder="1" applyAlignment="1">
      <alignment horizontal="center" vertical="center"/>
    </xf>
    <xf numFmtId="166" fontId="8" fillId="0" borderId="5" xfId="1" applyNumberFormat="1" applyFont="1" applyBorder="1" applyAlignment="1">
      <alignment vertical="center"/>
    </xf>
    <xf numFmtId="166" fontId="3" fillId="0" borderId="5" xfId="1" applyNumberFormat="1" applyFont="1" applyBorder="1"/>
    <xf numFmtId="9" fontId="8" fillId="0" borderId="1" xfId="2" applyFont="1" applyBorder="1" applyAlignment="1">
      <alignment vertical="center"/>
    </xf>
    <xf numFmtId="166" fontId="8" fillId="0" borderId="1" xfId="1" applyNumberFormat="1" applyFont="1" applyBorder="1" applyAlignment="1">
      <alignment vertical="center"/>
    </xf>
    <xf numFmtId="166" fontId="7" fillId="0" borderId="1" xfId="1" applyNumberFormat="1" applyFont="1" applyFill="1" applyBorder="1" applyAlignment="1">
      <alignment horizontal="center" vertical="center"/>
    </xf>
    <xf numFmtId="9" fontId="9" fillId="0" borderId="6" xfId="2" applyFont="1" applyBorder="1" applyAlignment="1">
      <alignment horizontal="center" vertical="center"/>
    </xf>
    <xf numFmtId="166" fontId="9" fillId="0" borderId="7" xfId="1" applyNumberFormat="1" applyFont="1" applyBorder="1" applyAlignment="1">
      <alignment vertical="center"/>
    </xf>
    <xf numFmtId="166" fontId="4" fillId="0" borderId="8" xfId="1" applyNumberFormat="1" applyFont="1" applyBorder="1" applyAlignment="1">
      <alignment vertical="center"/>
    </xf>
    <xf numFmtId="9" fontId="3" fillId="0" borderId="2" xfId="2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7" fontId="4" fillId="0" borderId="6" xfId="0" applyNumberFormat="1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center" vertical="center"/>
    </xf>
    <xf numFmtId="9" fontId="4" fillId="0" borderId="7" xfId="2" applyFont="1" applyBorder="1" applyAlignment="1">
      <alignment horizontal="center" vertical="center"/>
    </xf>
    <xf numFmtId="167" fontId="4" fillId="0" borderId="8" xfId="0" applyNumberFormat="1" applyFont="1" applyBorder="1" applyAlignment="1">
      <alignment horizontal="center" vertical="center"/>
    </xf>
    <xf numFmtId="0" fontId="3" fillId="2" borderId="2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44" fontId="5" fillId="2" borderId="1" xfId="1" applyFont="1" applyFill="1" applyBorder="1" applyAlignment="1" applyProtection="1">
      <alignment horizontal="center" vertical="center" wrapText="1"/>
    </xf>
    <xf numFmtId="9" fontId="5" fillId="2" borderId="1" xfId="2" applyFont="1" applyFill="1" applyBorder="1" applyAlignment="1" applyProtection="1">
      <alignment horizontal="center" vertical="center" wrapText="1"/>
    </xf>
    <xf numFmtId="44" fontId="6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4" fontId="7" fillId="0" borderId="11" xfId="0" applyNumberFormat="1" applyFont="1" applyBorder="1" applyAlignment="1">
      <alignment vertical="center"/>
    </xf>
    <xf numFmtId="166" fontId="7" fillId="0" borderId="11" xfId="0" applyNumberFormat="1" applyFont="1" applyBorder="1" applyAlignment="1">
      <alignment vertical="center"/>
    </xf>
    <xf numFmtId="9" fontId="8" fillId="0" borderId="11" xfId="2" applyFont="1" applyBorder="1" applyAlignment="1">
      <alignment vertical="center"/>
    </xf>
    <xf numFmtId="4" fontId="8" fillId="0" borderId="11" xfId="0" applyNumberFormat="1" applyFont="1" applyBorder="1" applyAlignment="1">
      <alignment vertical="center"/>
    </xf>
    <xf numFmtId="44" fontId="3" fillId="0" borderId="11" xfId="1" applyFont="1" applyBorder="1"/>
    <xf numFmtId="0" fontId="3" fillId="0" borderId="11" xfId="0" applyFont="1" applyBorder="1"/>
    <xf numFmtId="0" fontId="6" fillId="0" borderId="9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/>
    <xf numFmtId="166" fontId="7" fillId="0" borderId="9" xfId="0" applyNumberFormat="1" applyFont="1" applyBorder="1" applyAlignment="1">
      <alignment vertical="center"/>
    </xf>
    <xf numFmtId="9" fontId="7" fillId="0" borderId="9" xfId="0" applyNumberFormat="1" applyFont="1" applyBorder="1" applyAlignment="1">
      <alignment horizontal="center" vertical="center"/>
    </xf>
    <xf numFmtId="166" fontId="7" fillId="0" borderId="9" xfId="1" applyNumberFormat="1" applyFont="1" applyFill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right" vertical="center"/>
    </xf>
    <xf numFmtId="9" fontId="8" fillId="0" borderId="2" xfId="2" applyFont="1" applyBorder="1" applyAlignment="1">
      <alignment horizontal="center" vertical="center"/>
    </xf>
    <xf numFmtId="166" fontId="8" fillId="0" borderId="2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4" fontId="7" fillId="0" borderId="9" xfId="0" applyNumberFormat="1" applyFont="1" applyBorder="1" applyAlignment="1">
      <alignment vertical="center"/>
    </xf>
    <xf numFmtId="9" fontId="8" fillId="0" borderId="9" xfId="2" applyFont="1" applyBorder="1" applyAlignment="1">
      <alignment horizontal="center" vertical="center"/>
    </xf>
    <xf numFmtId="166" fontId="8" fillId="0" borderId="9" xfId="1" applyNumberFormat="1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9" fontId="3" fillId="0" borderId="1" xfId="2" applyFont="1" applyBorder="1" applyAlignment="1">
      <alignment horizontal="center" vertical="center"/>
    </xf>
    <xf numFmtId="166" fontId="4" fillId="0" borderId="13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6" xfId="0" applyFont="1" applyBorder="1" applyAlignment="1">
      <alignment horizontal="center" vertical="center" textRotation="90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4" fontId="10" fillId="0" borderId="9" xfId="0" applyNumberFormat="1" applyFont="1" applyBorder="1"/>
    <xf numFmtId="4" fontId="10" fillId="0" borderId="2" xfId="0" applyNumberFormat="1" applyFont="1" applyBorder="1"/>
    <xf numFmtId="10" fontId="13" fillId="0" borderId="0" xfId="0" applyNumberFormat="1" applyFont="1"/>
    <xf numFmtId="44" fontId="14" fillId="0" borderId="2" xfId="0" applyNumberFormat="1" applyFont="1" applyBorder="1"/>
    <xf numFmtId="0" fontId="11" fillId="0" borderId="2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0" fontId="17" fillId="0" borderId="0" xfId="0" applyFont="1"/>
    <xf numFmtId="0" fontId="19" fillId="0" borderId="0" xfId="0" applyFont="1"/>
    <xf numFmtId="0" fontId="18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7" fillId="2" borderId="0" xfId="0" applyFont="1" applyFill="1" applyAlignment="1">
      <alignment wrapText="1"/>
    </xf>
    <xf numFmtId="0" fontId="25" fillId="2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25" fillId="3" borderId="0" xfId="0" applyFont="1" applyFill="1" applyAlignment="1">
      <alignment wrapText="1"/>
    </xf>
    <xf numFmtId="0" fontId="17" fillId="3" borderId="0" xfId="0" applyFont="1" applyFill="1" applyAlignment="1">
      <alignment wrapText="1"/>
    </xf>
    <xf numFmtId="0" fontId="27" fillId="3" borderId="0" xfId="0" applyFont="1" applyFill="1" applyAlignment="1">
      <alignment wrapText="1"/>
    </xf>
    <xf numFmtId="0" fontId="28" fillId="3" borderId="0" xfId="0" applyFont="1" applyFill="1" applyAlignment="1">
      <alignment wrapText="1"/>
    </xf>
    <xf numFmtId="0" fontId="29" fillId="2" borderId="0" xfId="0" applyFont="1" applyFill="1" applyAlignment="1">
      <alignment wrapText="1"/>
    </xf>
    <xf numFmtId="0" fontId="22" fillId="2" borderId="0" xfId="0" applyFont="1" applyFill="1" applyAlignment="1">
      <alignment wrapText="1"/>
    </xf>
    <xf numFmtId="0" fontId="30" fillId="2" borderId="2" xfId="0" applyFont="1" applyFill="1" applyBorder="1" applyAlignment="1">
      <alignment horizontal="center" wrapText="1"/>
    </xf>
    <xf numFmtId="0" fontId="30" fillId="0" borderId="2" xfId="0" applyFont="1" applyBorder="1" applyAlignment="1">
      <alignment horizontal="center" wrapText="1"/>
    </xf>
    <xf numFmtId="0" fontId="30" fillId="0" borderId="5" xfId="0" applyFont="1" applyBorder="1" applyAlignment="1">
      <alignment horizont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2" borderId="0" xfId="0" applyFont="1" applyFill="1" applyAlignment="1">
      <alignment horizontal="center" wrapText="1"/>
    </xf>
    <xf numFmtId="0" fontId="31" fillId="2" borderId="2" xfId="0" applyFont="1" applyFill="1" applyBorder="1" applyAlignment="1">
      <alignment horizontal="center" wrapText="1"/>
    </xf>
    <xf numFmtId="0" fontId="31" fillId="2" borderId="1" xfId="0" applyFont="1" applyFill="1" applyBorder="1" applyAlignment="1">
      <alignment horizontal="center" wrapText="1"/>
    </xf>
    <xf numFmtId="0" fontId="30" fillId="2" borderId="5" xfId="0" applyFont="1" applyFill="1" applyBorder="1" applyAlignment="1">
      <alignment horizontal="center" wrapText="1"/>
    </xf>
    <xf numFmtId="0" fontId="30" fillId="0" borderId="2" xfId="0" applyFont="1" applyBorder="1"/>
    <xf numFmtId="4" fontId="30" fillId="0" borderId="2" xfId="0" applyNumberFormat="1" applyFont="1" applyBorder="1" applyAlignment="1">
      <alignment horizontal="right" vertical="center" wrapText="1"/>
    </xf>
    <xf numFmtId="4" fontId="17" fillId="0" borderId="9" xfId="0" applyNumberFormat="1" applyFont="1" applyBorder="1"/>
    <xf numFmtId="43" fontId="0" fillId="0" borderId="0" xfId="0" applyNumberFormat="1"/>
    <xf numFmtId="0" fontId="30" fillId="0" borderId="0" xfId="0" applyFont="1"/>
    <xf numFmtId="4" fontId="30" fillId="0" borderId="0" xfId="0" applyNumberFormat="1" applyFont="1" applyAlignment="1">
      <alignment horizontal="center" vertical="center" wrapText="1"/>
    </xf>
    <xf numFmtId="4" fontId="30" fillId="0" borderId="15" xfId="0" applyNumberFormat="1" applyFont="1" applyBorder="1" applyAlignment="1">
      <alignment horizontal="right" vertical="center" wrapText="1"/>
    </xf>
    <xf numFmtId="43" fontId="30" fillId="0" borderId="2" xfId="0" applyNumberFormat="1" applyFont="1" applyBorder="1" applyAlignment="1">
      <alignment horizontal="center" vertical="center"/>
    </xf>
    <xf numFmtId="4" fontId="30" fillId="0" borderId="0" xfId="0" applyNumberFormat="1" applyFont="1" applyAlignment="1">
      <alignment horizontal="right" vertical="center" wrapText="1"/>
    </xf>
    <xf numFmtId="43" fontId="30" fillId="0" borderId="0" xfId="0" applyNumberFormat="1" applyFont="1" applyAlignment="1">
      <alignment horizontal="center" vertical="center"/>
    </xf>
    <xf numFmtId="0" fontId="30" fillId="0" borderId="2" xfId="0" applyFont="1" applyBorder="1" applyAlignment="1">
      <alignment horizontal="left" wrapText="1"/>
    </xf>
    <xf numFmtId="4" fontId="34" fillId="0" borderId="0" xfId="0" applyNumberFormat="1" applyFont="1" applyAlignment="1">
      <alignment horizontal="right" vertical="center" wrapText="1"/>
    </xf>
    <xf numFmtId="43" fontId="34" fillId="0" borderId="0" xfId="0" applyNumberFormat="1" applyFont="1" applyAlignment="1">
      <alignment horizontal="center" vertical="center"/>
    </xf>
    <xf numFmtId="0" fontId="30" fillId="0" borderId="2" xfId="0" applyFont="1" applyBorder="1" applyAlignment="1">
      <alignment horizontal="left" vertical="center" wrapText="1"/>
    </xf>
    <xf numFmtId="3" fontId="30" fillId="0" borderId="2" xfId="0" applyNumberFormat="1" applyFont="1" applyBorder="1" applyAlignment="1">
      <alignment horizontal="center" vertical="center" wrapText="1"/>
    </xf>
    <xf numFmtId="3" fontId="34" fillId="0" borderId="0" xfId="0" applyNumberFormat="1" applyFont="1" applyAlignment="1">
      <alignment horizontal="center" vertical="center" wrapText="1"/>
    </xf>
    <xf numFmtId="4" fontId="34" fillId="0" borderId="0" xfId="0" applyNumberFormat="1" applyFont="1" applyAlignment="1">
      <alignment horizontal="center" vertical="center" wrapText="1"/>
    </xf>
    <xf numFmtId="0" fontId="28" fillId="2" borderId="0" xfId="0" applyFont="1" applyFill="1" applyAlignment="1">
      <alignment wrapText="1"/>
    </xf>
    <xf numFmtId="0" fontId="29" fillId="0" borderId="0" xfId="0" applyFont="1" applyAlignment="1">
      <alignment wrapText="1"/>
    </xf>
    <xf numFmtId="0" fontId="28" fillId="0" borderId="0" xfId="0" applyFont="1" applyAlignment="1">
      <alignment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2" xfId="0" applyFont="1" applyFill="1" applyBorder="1" applyAlignment="1">
      <alignment wrapText="1"/>
    </xf>
    <xf numFmtId="0" fontId="0" fillId="0" borderId="2" xfId="0" applyFill="1" applyBorder="1"/>
    <xf numFmtId="0" fontId="35" fillId="0" borderId="0" xfId="0" applyFont="1" applyAlignment="1">
      <alignment wrapText="1"/>
    </xf>
    <xf numFmtId="0" fontId="14" fillId="0" borderId="0" xfId="0" applyFont="1"/>
    <xf numFmtId="0" fontId="36" fillId="0" borderId="0" xfId="0" applyFont="1" applyAlignment="1">
      <alignment horizontal="right" vertical="center"/>
    </xf>
    <xf numFmtId="0" fontId="37" fillId="0" borderId="0" xfId="0" applyFont="1"/>
    <xf numFmtId="0" fontId="12" fillId="0" borderId="0" xfId="0" applyFont="1" applyAlignment="1">
      <alignment horizontal="center" vertical="center"/>
    </xf>
    <xf numFmtId="0" fontId="37" fillId="0" borderId="0" xfId="0" applyFont="1" applyAlignment="1"/>
    <xf numFmtId="0" fontId="10" fillId="0" borderId="0" xfId="0" applyFont="1" applyAlignment="1"/>
    <xf numFmtId="0" fontId="38" fillId="0" borderId="2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39" fillId="0" borderId="1" xfId="0" applyFont="1" applyBorder="1" applyAlignment="1">
      <alignment horizontal="center" vertical="center" wrapText="1"/>
    </xf>
    <xf numFmtId="4" fontId="14" fillId="0" borderId="9" xfId="0" applyNumberFormat="1" applyFont="1" applyBorder="1"/>
    <xf numFmtId="4" fontId="39" fillId="0" borderId="1" xfId="0" applyNumberFormat="1" applyFont="1" applyBorder="1" applyAlignment="1">
      <alignment horizontal="right" wrapText="1"/>
    </xf>
    <xf numFmtId="4" fontId="39" fillId="4" borderId="1" xfId="0" applyNumberFormat="1" applyFont="1" applyFill="1" applyBorder="1" applyAlignment="1">
      <alignment horizontal="right" wrapText="1"/>
    </xf>
    <xf numFmtId="10" fontId="39" fillId="4" borderId="1" xfId="0" applyNumberFormat="1" applyFont="1" applyFill="1" applyBorder="1" applyAlignment="1">
      <alignment horizontal="right" wrapText="1"/>
    </xf>
    <xf numFmtId="4" fontId="39" fillId="0" borderId="1" xfId="0" applyNumberFormat="1" applyFont="1" applyFill="1" applyBorder="1" applyAlignment="1">
      <alignment horizontal="right" wrapText="1"/>
    </xf>
    <xf numFmtId="10" fontId="39" fillId="0" borderId="1" xfId="0" applyNumberFormat="1" applyFont="1" applyBorder="1" applyAlignment="1">
      <alignment horizontal="right" wrapText="1"/>
    </xf>
    <xf numFmtId="4" fontId="14" fillId="0" borderId="2" xfId="0" applyNumberFormat="1" applyFont="1" applyBorder="1"/>
    <xf numFmtId="4" fontId="40" fillId="0" borderId="1" xfId="0" applyNumberFormat="1" applyFont="1" applyBorder="1" applyAlignment="1">
      <alignment horizontal="right" wrapText="1"/>
    </xf>
    <xf numFmtId="0" fontId="39" fillId="0" borderId="2" xfId="0" applyFont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right" wrapText="1"/>
    </xf>
    <xf numFmtId="4" fontId="39" fillId="0" borderId="2" xfId="0" applyNumberFormat="1" applyFont="1" applyFill="1" applyBorder="1" applyAlignment="1">
      <alignment horizontal="right" wrapText="1"/>
    </xf>
    <xf numFmtId="10" fontId="39" fillId="0" borderId="2" xfId="0" applyNumberFormat="1" applyFont="1" applyBorder="1" applyAlignment="1">
      <alignment horizontal="right" wrapText="1"/>
    </xf>
    <xf numFmtId="0" fontId="40" fillId="0" borderId="0" xfId="0" applyFont="1" applyBorder="1" applyAlignment="1">
      <alignment horizontal="center" vertical="center" wrapText="1"/>
    </xf>
    <xf numFmtId="4" fontId="40" fillId="0" borderId="0" xfId="0" applyNumberFormat="1" applyFont="1" applyBorder="1" applyAlignment="1">
      <alignment horizontal="right" wrapText="1"/>
    </xf>
    <xf numFmtId="4" fontId="40" fillId="0" borderId="0" xfId="0" applyNumberFormat="1" applyFont="1" applyFill="1" applyBorder="1" applyAlignment="1">
      <alignment horizontal="right" wrapText="1"/>
    </xf>
    <xf numFmtId="10" fontId="39" fillId="0" borderId="0" xfId="0" applyNumberFormat="1" applyFont="1" applyBorder="1" applyAlignment="1">
      <alignment horizontal="right" wrapText="1"/>
    </xf>
    <xf numFmtId="4" fontId="10" fillId="0" borderId="0" xfId="0" applyNumberFormat="1" applyFont="1"/>
    <xf numFmtId="0" fontId="10" fillId="0" borderId="2" xfId="0" applyFont="1" applyBorder="1" applyAlignment="1">
      <alignment wrapText="1"/>
    </xf>
    <xf numFmtId="4" fontId="41" fillId="0" borderId="2" xfId="0" applyNumberFormat="1" applyFont="1" applyBorder="1" applyAlignment="1">
      <alignment horizontal="right"/>
    </xf>
    <xf numFmtId="4" fontId="41" fillId="0" borderId="2" xfId="0" applyNumberFormat="1" applyFont="1" applyBorder="1" applyAlignment="1">
      <alignment horizontal="right" vertical="center"/>
    </xf>
    <xf numFmtId="2" fontId="10" fillId="0" borderId="0" xfId="0" applyNumberFormat="1" applyFont="1" applyBorder="1" applyAlignment="1"/>
    <xf numFmtId="0" fontId="12" fillId="0" borderId="0" xfId="0" applyFont="1"/>
    <xf numFmtId="0" fontId="10" fillId="0" borderId="0" xfId="0" applyFont="1" applyAlignment="1">
      <alignment horizontal="left"/>
    </xf>
    <xf numFmtId="0" fontId="42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3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/>
    </xf>
    <xf numFmtId="0" fontId="44" fillId="0" borderId="0" xfId="0" applyFont="1" applyFill="1" applyAlignment="1">
      <alignment horizontal="center" vertical="center"/>
    </xf>
    <xf numFmtId="0" fontId="46" fillId="0" borderId="0" xfId="0" applyFont="1"/>
    <xf numFmtId="0" fontId="29" fillId="0" borderId="0" xfId="0" applyFont="1"/>
    <xf numFmtId="0" fontId="47" fillId="0" borderId="0" xfId="0" applyFont="1" applyAlignment="1">
      <alignment wrapText="1"/>
    </xf>
    <xf numFmtId="0" fontId="48" fillId="0" borderId="2" xfId="0" applyFont="1" applyBorder="1" applyAlignment="1">
      <alignment horizontal="center" wrapText="1"/>
    </xf>
    <xf numFmtId="0" fontId="28" fillId="0" borderId="0" xfId="0" applyFont="1"/>
    <xf numFmtId="0" fontId="50" fillId="2" borderId="1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54" fillId="0" borderId="17" xfId="0" applyFont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 wrapText="1"/>
    </xf>
    <xf numFmtId="0" fontId="45" fillId="2" borderId="2" xfId="3" applyFill="1" applyBorder="1" applyAlignment="1">
      <alignment horizontal="center" vertical="center" wrapText="1"/>
    </xf>
    <xf numFmtId="0" fontId="45" fillId="5" borderId="2" xfId="3" applyFill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wrapText="1"/>
    </xf>
    <xf numFmtId="0" fontId="28" fillId="0" borderId="19" xfId="0" applyFont="1" applyBorder="1" applyAlignment="1">
      <alignment horizontal="center" wrapText="1"/>
    </xf>
    <xf numFmtId="0" fontId="28" fillId="0" borderId="14" xfId="0" applyFont="1" applyBorder="1" applyAlignment="1">
      <alignment wrapText="1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right"/>
    </xf>
    <xf numFmtId="9" fontId="48" fillId="0" borderId="0" xfId="0" applyNumberFormat="1" applyFont="1"/>
    <xf numFmtId="9" fontId="48" fillId="0" borderId="20" xfId="0" applyNumberFormat="1" applyFont="1" applyBorder="1"/>
    <xf numFmtId="0" fontId="55" fillId="0" borderId="5" xfId="0" applyFont="1" applyBorder="1"/>
    <xf numFmtId="0" fontId="56" fillId="0" borderId="21" xfId="0" applyFont="1" applyBorder="1"/>
    <xf numFmtId="0" fontId="47" fillId="0" borderId="18" xfId="0" applyFont="1" applyBorder="1" applyAlignment="1">
      <alignment wrapText="1"/>
    </xf>
    <xf numFmtId="4" fontId="48" fillId="0" borderId="0" xfId="0" applyNumberFormat="1" applyFont="1"/>
    <xf numFmtId="10" fontId="48" fillId="0" borderId="0" xfId="0" applyNumberFormat="1" applyFont="1"/>
    <xf numFmtId="4" fontId="51" fillId="0" borderId="2" xfId="0" applyNumberFormat="1" applyFont="1" applyBorder="1"/>
    <xf numFmtId="4" fontId="57" fillId="0" borderId="2" xfId="0" applyNumberFormat="1" applyFont="1" applyBorder="1"/>
    <xf numFmtId="0" fontId="47" fillId="0" borderId="23" xfId="0" applyFont="1" applyBorder="1" applyAlignment="1">
      <alignment wrapText="1"/>
    </xf>
    <xf numFmtId="4" fontId="57" fillId="0" borderId="1" xfId="0" applyNumberFormat="1" applyFont="1" applyBorder="1"/>
    <xf numFmtId="0" fontId="47" fillId="0" borderId="0" xfId="0" applyFont="1" applyAlignment="1">
      <alignment horizontal="center" wrapText="1"/>
    </xf>
    <xf numFmtId="4" fontId="58" fillId="0" borderId="16" xfId="0" applyNumberFormat="1" applyFont="1" applyBorder="1" applyAlignment="1">
      <alignment horizontal="center" vertical="center" wrapText="1"/>
    </xf>
    <xf numFmtId="4" fontId="58" fillId="0" borderId="8" xfId="0" applyNumberFormat="1" applyFont="1" applyBorder="1" applyAlignment="1">
      <alignment horizontal="center" vertical="center" wrapText="1"/>
    </xf>
    <xf numFmtId="4" fontId="58" fillId="0" borderId="24" xfId="0" applyNumberFormat="1" applyFont="1" applyBorder="1" applyAlignment="1">
      <alignment horizontal="center" vertical="center" wrapText="1"/>
    </xf>
    <xf numFmtId="4" fontId="58" fillId="0" borderId="4" xfId="0" applyNumberFormat="1" applyFont="1" applyBorder="1" applyAlignment="1">
      <alignment horizontal="center" vertical="center" wrapText="1"/>
    </xf>
    <xf numFmtId="4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4" fontId="59" fillId="0" borderId="0" xfId="0" applyNumberFormat="1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4" fontId="60" fillId="0" borderId="0" xfId="0" applyNumberFormat="1" applyFont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 wrapText="1"/>
    </xf>
    <xf numFmtId="4" fontId="61" fillId="0" borderId="0" xfId="0" applyNumberFormat="1" applyFont="1" applyAlignment="1">
      <alignment horizontal="center" vertical="center" wrapText="1"/>
    </xf>
    <xf numFmtId="4" fontId="62" fillId="0" borderId="0" xfId="0" applyNumberFormat="1" applyFont="1" applyAlignment="1">
      <alignment horizontal="center" vertical="center" wrapText="1"/>
    </xf>
    <xf numFmtId="0" fontId="47" fillId="0" borderId="2" xfId="0" applyFont="1" applyBorder="1" applyAlignment="1">
      <alignment wrapText="1"/>
    </xf>
    <xf numFmtId="0" fontId="4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" fontId="29" fillId="0" borderId="0" xfId="0" applyNumberFormat="1" applyFont="1"/>
    <xf numFmtId="0" fontId="28" fillId="0" borderId="2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63" fillId="0" borderId="0" xfId="0" applyFont="1" applyAlignment="1">
      <alignment wrapText="1"/>
    </xf>
    <xf numFmtId="0" fontId="48" fillId="0" borderId="2" xfId="0" applyFont="1" applyBorder="1" applyAlignment="1">
      <alignment wrapText="1"/>
    </xf>
    <xf numFmtId="0" fontId="29" fillId="6" borderId="0" xfId="0" applyFont="1" applyFill="1"/>
    <xf numFmtId="0" fontId="65" fillId="0" borderId="0" xfId="0" applyFont="1" applyAlignment="1">
      <alignment wrapText="1"/>
    </xf>
    <xf numFmtId="4" fontId="48" fillId="0" borderId="2" xfId="0" applyNumberFormat="1" applyFont="1" applyBorder="1" applyAlignment="1">
      <alignment vertical="center" wrapText="1"/>
    </xf>
    <xf numFmtId="4" fontId="48" fillId="7" borderId="2" xfId="0" applyNumberFormat="1" applyFont="1" applyFill="1" applyBorder="1" applyAlignment="1">
      <alignment vertical="center" wrapText="1"/>
    </xf>
    <xf numFmtId="0" fontId="48" fillId="0" borderId="0" xfId="0" applyFont="1"/>
    <xf numFmtId="4" fontId="29" fillId="8" borderId="0" xfId="0" applyNumberFormat="1" applyFont="1" applyFill="1"/>
    <xf numFmtId="4" fontId="48" fillId="8" borderId="0" xfId="0" applyNumberFormat="1" applyFont="1" applyFill="1"/>
    <xf numFmtId="4" fontId="48" fillId="0" borderId="0" xfId="0" applyNumberFormat="1" applyFont="1" applyAlignment="1">
      <alignment vertical="center" wrapText="1"/>
    </xf>
    <xf numFmtId="0" fontId="66" fillId="0" borderId="0" xfId="0" applyFont="1" applyAlignment="1">
      <alignment wrapText="1"/>
    </xf>
    <xf numFmtId="0" fontId="66" fillId="0" borderId="2" xfId="0" applyFont="1" applyBorder="1" applyAlignment="1">
      <alignment wrapText="1"/>
    </xf>
    <xf numFmtId="4" fontId="28" fillId="0" borderId="0" xfId="0" applyNumberFormat="1" applyFont="1" applyAlignment="1">
      <alignment vertical="center" wrapText="1"/>
    </xf>
    <xf numFmtId="0" fontId="66" fillId="0" borderId="26" xfId="0" applyFont="1" applyBorder="1" applyAlignment="1">
      <alignment wrapText="1"/>
    </xf>
    <xf numFmtId="0" fontId="48" fillId="0" borderId="27" xfId="0" applyFont="1" applyBorder="1" applyAlignment="1">
      <alignment wrapText="1"/>
    </xf>
    <xf numFmtId="0" fontId="47" fillId="0" borderId="28" xfId="0" applyFont="1" applyBorder="1" applyAlignment="1">
      <alignment wrapText="1"/>
    </xf>
    <xf numFmtId="0" fontId="47" fillId="0" borderId="29" xfId="0" applyFont="1" applyBorder="1" applyAlignment="1">
      <alignment wrapText="1"/>
    </xf>
    <xf numFmtId="0" fontId="47" fillId="0" borderId="30" xfId="0" applyFont="1" applyBorder="1" applyAlignment="1">
      <alignment wrapText="1"/>
    </xf>
    <xf numFmtId="4" fontId="28" fillId="0" borderId="22" xfId="0" applyNumberFormat="1" applyFont="1" applyBorder="1"/>
    <xf numFmtId="0" fontId="28" fillId="0" borderId="19" xfId="0" applyFont="1" applyFill="1" applyBorder="1" applyAlignment="1">
      <alignment horizontal="center" wrapText="1"/>
    </xf>
    <xf numFmtId="0" fontId="10" fillId="0" borderId="0" xfId="0" applyFont="1"/>
    <xf numFmtId="0" fontId="40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40" fillId="0" borderId="0" xfId="0" applyFont="1"/>
    <xf numFmtId="0" fontId="11" fillId="0" borderId="0" xfId="0" applyFont="1"/>
    <xf numFmtId="0" fontId="40" fillId="0" borderId="0" xfId="0" applyFont="1" applyAlignment="1">
      <alignment horizontal="center"/>
    </xf>
    <xf numFmtId="4" fontId="48" fillId="0" borderId="22" xfId="0" applyNumberFormat="1" applyFont="1" applyBorder="1"/>
    <xf numFmtId="0" fontId="10" fillId="0" borderId="0" xfId="0" applyFont="1" applyAlignment="1">
      <alignment wrapText="1"/>
    </xf>
    <xf numFmtId="4" fontId="10" fillId="0" borderId="0" xfId="0" applyNumberFormat="1" applyFont="1"/>
    <xf numFmtId="0" fontId="38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/>
    </xf>
    <xf numFmtId="0" fontId="23" fillId="0" borderId="0" xfId="0" applyFont="1"/>
    <xf numFmtId="44" fontId="10" fillId="0" borderId="0" xfId="10" applyFont="1" applyFill="1" applyAlignment="1"/>
    <xf numFmtId="9" fontId="10" fillId="0" borderId="0" xfId="2" applyFont="1" applyFill="1" applyAlignment="1"/>
    <xf numFmtId="0" fontId="71" fillId="2" borderId="1" xfId="0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center" vertical="center" wrapText="1"/>
    </xf>
    <xf numFmtId="164" fontId="71" fillId="2" borderId="1" xfId="0" applyNumberFormat="1" applyFont="1" applyFill="1" applyBorder="1" applyAlignment="1">
      <alignment horizontal="center" vertical="center" wrapText="1"/>
    </xf>
    <xf numFmtId="165" fontId="71" fillId="2" borderId="1" xfId="0" applyNumberFormat="1" applyFont="1" applyFill="1" applyBorder="1" applyAlignment="1">
      <alignment horizontal="center" vertical="center" wrapText="1"/>
    </xf>
    <xf numFmtId="44" fontId="71" fillId="2" borderId="1" xfId="1" applyFont="1" applyFill="1" applyBorder="1" applyAlignment="1" applyProtection="1">
      <alignment horizontal="center" vertical="center" wrapText="1"/>
    </xf>
    <xf numFmtId="9" fontId="71" fillId="2" borderId="1" xfId="2" applyFont="1" applyFill="1" applyBorder="1" applyAlignment="1" applyProtection="1">
      <alignment horizontal="center" vertical="center" wrapText="1"/>
    </xf>
    <xf numFmtId="44" fontId="16" fillId="0" borderId="1" xfId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38" fillId="0" borderId="11" xfId="0" applyFont="1" applyBorder="1" applyAlignment="1">
      <alignment horizontal="center" vertical="center" wrapText="1"/>
    </xf>
    <xf numFmtId="3" fontId="38" fillId="0" borderId="11" xfId="0" applyNumberFormat="1" applyFont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4" fontId="38" fillId="0" borderId="11" xfId="0" applyNumberFormat="1" applyFont="1" applyBorder="1" applyAlignment="1">
      <alignment vertical="center"/>
    </xf>
    <xf numFmtId="166" fontId="38" fillId="0" borderId="11" xfId="0" applyNumberFormat="1" applyFont="1" applyBorder="1" applyAlignment="1">
      <alignment vertical="center"/>
    </xf>
    <xf numFmtId="9" fontId="72" fillId="0" borderId="11" xfId="2" applyFont="1" applyBorder="1" applyAlignment="1">
      <alignment vertical="center"/>
    </xf>
    <xf numFmtId="4" fontId="72" fillId="0" borderId="11" xfId="0" applyNumberFormat="1" applyFont="1" applyBorder="1" applyAlignment="1">
      <alignment vertical="center"/>
    </xf>
    <xf numFmtId="44" fontId="10" fillId="0" borderId="11" xfId="1" applyFont="1" applyBorder="1"/>
    <xf numFmtId="0" fontId="10" fillId="0" borderId="11" xfId="0" applyFont="1" applyBorder="1"/>
    <xf numFmtId="49" fontId="16" fillId="0" borderId="2" xfId="0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vertical="center" wrapText="1"/>
    </xf>
    <xf numFmtId="3" fontId="38" fillId="0" borderId="2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vertical="center"/>
    </xf>
    <xf numFmtId="4" fontId="38" fillId="0" borderId="2" xfId="0" applyNumberFormat="1" applyFont="1" applyBorder="1" applyAlignment="1">
      <alignment vertical="center"/>
    </xf>
    <xf numFmtId="166" fontId="38" fillId="0" borderId="2" xfId="0" applyNumberFormat="1" applyFont="1" applyBorder="1" applyAlignment="1">
      <alignment vertical="center"/>
    </xf>
    <xf numFmtId="9" fontId="72" fillId="0" borderId="2" xfId="2" applyFont="1" applyBorder="1" applyAlignment="1">
      <alignment vertical="center"/>
    </xf>
    <xf numFmtId="166" fontId="72" fillId="0" borderId="2" xfId="1" applyNumberFormat="1" applyFont="1" applyBorder="1" applyAlignment="1">
      <alignment vertical="center"/>
    </xf>
    <xf numFmtId="166" fontId="38" fillId="0" borderId="2" xfId="1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38" fillId="0" borderId="5" xfId="0" applyFont="1" applyBorder="1" applyAlignment="1">
      <alignment horizontal="center" vertical="center" wrapText="1"/>
    </xf>
    <xf numFmtId="3" fontId="38" fillId="0" borderId="5" xfId="0" applyNumberFormat="1" applyFont="1" applyBorder="1" applyAlignment="1">
      <alignment horizontal="center" vertical="center"/>
    </xf>
    <xf numFmtId="0" fontId="38" fillId="0" borderId="5" xfId="0" applyFont="1" applyBorder="1" applyAlignment="1">
      <alignment vertical="center"/>
    </xf>
    <xf numFmtId="4" fontId="38" fillId="0" borderId="5" xfId="0" applyNumberFormat="1" applyFont="1" applyBorder="1" applyAlignment="1">
      <alignment vertical="center"/>
    </xf>
    <xf numFmtId="166" fontId="38" fillId="0" borderId="5" xfId="0" applyNumberFormat="1" applyFont="1" applyBorder="1" applyAlignment="1">
      <alignment vertical="center"/>
    </xf>
    <xf numFmtId="9" fontId="72" fillId="0" borderId="5" xfId="2" applyFont="1" applyBorder="1" applyAlignment="1">
      <alignment vertical="center"/>
    </xf>
    <xf numFmtId="166" fontId="72" fillId="0" borderId="5" xfId="1" applyNumberFormat="1" applyFont="1" applyBorder="1" applyAlignment="1">
      <alignment vertical="center"/>
    </xf>
    <xf numFmtId="166" fontId="10" fillId="0" borderId="5" xfId="1" applyNumberFormat="1" applyFont="1" applyBorder="1"/>
    <xf numFmtId="0" fontId="10" fillId="0" borderId="5" xfId="0" applyFont="1" applyBorder="1"/>
    <xf numFmtId="0" fontId="11" fillId="0" borderId="2" xfId="0" applyFont="1" applyBorder="1" applyAlignment="1">
      <alignment wrapText="1"/>
    </xf>
    <xf numFmtId="9" fontId="72" fillId="0" borderId="1" xfId="2" applyFont="1" applyBorder="1" applyAlignment="1">
      <alignment vertical="center"/>
    </xf>
    <xf numFmtId="166" fontId="72" fillId="0" borderId="1" xfId="1" applyNumberFormat="1" applyFont="1" applyBorder="1" applyAlignment="1">
      <alignment vertical="center"/>
    </xf>
    <xf numFmtId="166" fontId="38" fillId="0" borderId="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9" fontId="73" fillId="0" borderId="6" xfId="2" applyFont="1" applyBorder="1" applyAlignment="1">
      <alignment horizontal="center" vertical="center"/>
    </xf>
    <xf numFmtId="166" fontId="73" fillId="0" borderId="7" xfId="1" applyNumberFormat="1" applyFont="1" applyBorder="1" applyAlignment="1">
      <alignment vertical="center"/>
    </xf>
    <xf numFmtId="166" fontId="11" fillId="0" borderId="8" xfId="1" applyNumberFormat="1" applyFont="1" applyBorder="1" applyAlignment="1">
      <alignment vertical="center"/>
    </xf>
    <xf numFmtId="9" fontId="73" fillId="0" borderId="0" xfId="2" applyFont="1" applyBorder="1" applyAlignment="1">
      <alignment vertical="center"/>
    </xf>
    <xf numFmtId="4" fontId="73" fillId="0" borderId="0" xfId="0" applyNumberFormat="1" applyFont="1" applyAlignment="1">
      <alignment vertical="center"/>
    </xf>
    <xf numFmtId="44" fontId="11" fillId="0" borderId="0" xfId="1" applyFont="1" applyBorder="1"/>
    <xf numFmtId="0" fontId="10" fillId="0" borderId="10" xfId="0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9" fontId="11" fillId="0" borderId="7" xfId="2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38" fillId="2" borderId="9" xfId="0" applyFont="1" applyFill="1" applyBorder="1" applyAlignment="1">
      <alignment vertical="center" wrapText="1"/>
    </xf>
    <xf numFmtId="0" fontId="38" fillId="2" borderId="9" xfId="0" applyFont="1" applyFill="1" applyBorder="1" applyAlignment="1">
      <alignment horizontal="center" vertical="center" wrapText="1"/>
    </xf>
    <xf numFmtId="3" fontId="38" fillId="2" borderId="9" xfId="0" applyNumberFormat="1" applyFont="1" applyFill="1" applyBorder="1" applyAlignment="1">
      <alignment horizontal="center" vertical="center"/>
    </xf>
    <xf numFmtId="0" fontId="10" fillId="2" borderId="9" xfId="0" applyFont="1" applyFill="1" applyBorder="1"/>
    <xf numFmtId="166" fontId="38" fillId="0" borderId="9" xfId="0" applyNumberFormat="1" applyFont="1" applyBorder="1" applyAlignment="1">
      <alignment vertical="center"/>
    </xf>
    <xf numFmtId="9" fontId="38" fillId="0" borderId="9" xfId="0" applyNumberFormat="1" applyFont="1" applyBorder="1" applyAlignment="1">
      <alignment horizontal="center" vertical="center"/>
    </xf>
    <xf numFmtId="3" fontId="38" fillId="0" borderId="9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38" fillId="2" borderId="2" xfId="0" applyFont="1" applyFill="1" applyBorder="1" applyAlignment="1">
      <alignment vertical="center" wrapText="1"/>
    </xf>
    <xf numFmtId="0" fontId="38" fillId="2" borderId="2" xfId="0" applyFont="1" applyFill="1" applyBorder="1" applyAlignment="1">
      <alignment horizontal="center" vertical="center" wrapText="1"/>
    </xf>
    <xf numFmtId="3" fontId="38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/>
    <xf numFmtId="9" fontId="38" fillId="0" borderId="2" xfId="0" applyNumberFormat="1" applyFont="1" applyBorder="1" applyAlignment="1">
      <alignment horizontal="center" vertical="center"/>
    </xf>
    <xf numFmtId="0" fontId="10" fillId="0" borderId="2" xfId="0" applyFont="1" applyBorder="1"/>
    <xf numFmtId="0" fontId="10" fillId="0" borderId="9" xfId="0" applyFont="1" applyBorder="1" applyAlignment="1">
      <alignment horizontal="left" vertical="center" wrapText="1"/>
    </xf>
    <xf numFmtId="3" fontId="38" fillId="0" borderId="9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3" fontId="38" fillId="0" borderId="2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8" fillId="0" borderId="0" xfId="0" applyFont="1"/>
    <xf numFmtId="0" fontId="38" fillId="0" borderId="0" xfId="0" applyFont="1" applyAlignment="1">
      <alignment horizontal="center" wrapText="1"/>
    </xf>
    <xf numFmtId="0" fontId="16" fillId="0" borderId="9" xfId="0" applyFont="1" applyBorder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38" fillId="0" borderId="0" xfId="0" applyFont="1" applyAlignment="1"/>
    <xf numFmtId="0" fontId="38" fillId="0" borderId="0" xfId="0" applyFont="1" applyAlignment="1">
      <alignment horizontal="center"/>
    </xf>
    <xf numFmtId="0" fontId="38" fillId="0" borderId="9" xfId="0" applyFont="1" applyBorder="1" applyAlignment="1">
      <alignment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9" xfId="0" applyFont="1" applyBorder="1" applyAlignment="1">
      <alignment vertical="center"/>
    </xf>
    <xf numFmtId="4" fontId="38" fillId="0" borderId="9" xfId="0" applyNumberFormat="1" applyFont="1" applyBorder="1" applyAlignment="1">
      <alignment vertical="center"/>
    </xf>
    <xf numFmtId="9" fontId="72" fillId="0" borderId="9" xfId="2" applyFont="1" applyBorder="1" applyAlignment="1">
      <alignment horizontal="center" vertical="center"/>
    </xf>
    <xf numFmtId="166" fontId="72" fillId="0" borderId="9" xfId="1" applyNumberFormat="1" applyFont="1" applyBorder="1" applyAlignment="1">
      <alignment horizontal="center" vertical="center"/>
    </xf>
    <xf numFmtId="166" fontId="38" fillId="0" borderId="9" xfId="1" applyNumberFormat="1" applyFont="1" applyFill="1" applyBorder="1" applyAlignment="1">
      <alignment horizontal="center" vertical="center"/>
    </xf>
    <xf numFmtId="166" fontId="10" fillId="0" borderId="2" xfId="0" applyNumberFormat="1" applyFont="1" applyBorder="1" applyAlignment="1">
      <alignment horizontal="right" vertical="center"/>
    </xf>
    <xf numFmtId="9" fontId="72" fillId="0" borderId="2" xfId="2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11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/>
    </xf>
    <xf numFmtId="9" fontId="10" fillId="0" borderId="2" xfId="2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 indent="1"/>
    </xf>
    <xf numFmtId="0" fontId="11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 vertical="center"/>
    </xf>
    <xf numFmtId="9" fontId="10" fillId="0" borderId="1" xfId="2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 vertical="center" indent="1"/>
    </xf>
    <xf numFmtId="0" fontId="11" fillId="0" borderId="6" xfId="0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right" vertical="center"/>
    </xf>
    <xf numFmtId="166" fontId="11" fillId="0" borderId="13" xfId="0" applyNumberFormat="1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right" vertical="center" indent="1"/>
    </xf>
    <xf numFmtId="4" fontId="11" fillId="0" borderId="8" xfId="0" applyNumberFormat="1" applyFont="1" applyBorder="1" applyAlignment="1">
      <alignment horizontal="right" vertical="center" indent="1"/>
    </xf>
    <xf numFmtId="44" fontId="11" fillId="0" borderId="0" xfId="0" applyNumberFormat="1" applyFont="1"/>
    <xf numFmtId="4" fontId="28" fillId="0" borderId="9" xfId="0" applyNumberFormat="1" applyFont="1" applyFill="1" applyBorder="1" applyAlignment="1">
      <alignment vertical="center" wrapText="1"/>
    </xf>
    <xf numFmtId="4" fontId="48" fillId="0" borderId="9" xfId="0" applyNumberFormat="1" applyFont="1" applyFill="1" applyBorder="1" applyAlignment="1">
      <alignment vertical="center" wrapText="1"/>
    </xf>
    <xf numFmtId="4" fontId="38" fillId="0" borderId="2" xfId="0" applyNumberFormat="1" applyFont="1" applyBorder="1"/>
    <xf numFmtId="4" fontId="50" fillId="0" borderId="2" xfId="0" applyNumberFormat="1" applyFont="1" applyBorder="1"/>
    <xf numFmtId="0" fontId="70" fillId="0" borderId="16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/>
    <xf numFmtId="0" fontId="74" fillId="0" borderId="2" xfId="0" applyFont="1" applyBorder="1" applyAlignment="1">
      <alignment vertical="center" wrapText="1"/>
    </xf>
    <xf numFmtId="0" fontId="75" fillId="2" borderId="1" xfId="0" applyFont="1" applyFill="1" applyBorder="1" applyAlignment="1">
      <alignment horizontal="center" vertical="center" wrapText="1"/>
    </xf>
    <xf numFmtId="2" fontId="16" fillId="0" borderId="12" xfId="0" applyNumberFormat="1" applyFont="1" applyBorder="1" applyAlignment="1">
      <alignment horizontal="left" vertical="center"/>
    </xf>
    <xf numFmtId="2" fontId="16" fillId="0" borderId="3" xfId="0" applyNumberFormat="1" applyFont="1" applyBorder="1" applyAlignment="1">
      <alignment horizontal="left" vertical="center"/>
    </xf>
    <xf numFmtId="3" fontId="10" fillId="0" borderId="31" xfId="0" applyNumberFormat="1" applyFont="1" applyBorder="1" applyAlignment="1">
      <alignment horizontal="center" vertical="center"/>
    </xf>
    <xf numFmtId="3" fontId="10" fillId="0" borderId="18" xfId="0" applyNumberFormat="1" applyFont="1" applyBorder="1" applyAlignment="1">
      <alignment horizontal="center" vertical="center"/>
    </xf>
    <xf numFmtId="0" fontId="10" fillId="0" borderId="32" xfId="0" applyFont="1" applyBorder="1"/>
    <xf numFmtId="0" fontId="10" fillId="0" borderId="33" xfId="0" applyFont="1" applyBorder="1"/>
    <xf numFmtId="0" fontId="10" fillId="0" borderId="34" xfId="0" applyFont="1" applyBorder="1"/>
    <xf numFmtId="0" fontId="74" fillId="0" borderId="16" xfId="0" applyFont="1" applyBorder="1" applyAlignment="1">
      <alignment vertical="center" wrapText="1"/>
    </xf>
    <xf numFmtId="0" fontId="11" fillId="0" borderId="0" xfId="0" applyFont="1" applyAlignment="1">
      <alignment horizontal="left" vertical="top" wrapText="1"/>
    </xf>
    <xf numFmtId="0" fontId="11" fillId="0" borderId="6" xfId="0" applyFont="1" applyBorder="1" applyAlignment="1">
      <alignment horizontal="center" vertical="center"/>
    </xf>
    <xf numFmtId="0" fontId="10" fillId="0" borderId="0" xfId="0" applyFont="1"/>
    <xf numFmtId="0" fontId="23" fillId="0" borderId="0" xfId="0" applyFont="1"/>
    <xf numFmtId="0" fontId="38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4" fillId="0" borderId="1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0" xfId="0" applyFont="1"/>
    <xf numFmtId="0" fontId="16" fillId="0" borderId="1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38" fillId="0" borderId="9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/>
    </xf>
    <xf numFmtId="0" fontId="11" fillId="0" borderId="12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30" fillId="2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7" fillId="0" borderId="0" xfId="0" applyFont="1"/>
    <xf numFmtId="0" fontId="21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20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/>
    <xf numFmtId="0" fontId="20" fillId="0" borderId="0" xfId="0" applyFont="1" applyAlignment="1">
      <alignment horizontal="left" vertical="center" wrapText="1"/>
    </xf>
    <xf numFmtId="0" fontId="22" fillId="0" borderId="0" xfId="0" applyFont="1" applyAlignment="1">
      <alignment wrapText="1"/>
    </xf>
    <xf numFmtId="0" fontId="22" fillId="0" borderId="0" xfId="0" applyFont="1"/>
    <xf numFmtId="0" fontId="10" fillId="0" borderId="0" xfId="0" applyFont="1" applyAlignment="1">
      <alignment horizontal="left"/>
    </xf>
    <xf numFmtId="0" fontId="44" fillId="0" borderId="0" xfId="0" applyFont="1" applyAlignment="1">
      <alignment horizontal="center" wrapText="1"/>
    </xf>
    <xf numFmtId="0" fontId="10" fillId="0" borderId="0" xfId="0" applyFont="1" applyAlignment="1">
      <alignment horizontal="justify" vertical="center"/>
    </xf>
    <xf numFmtId="0" fontId="49" fillId="0" borderId="14" xfId="0" applyFont="1" applyBorder="1" applyAlignment="1">
      <alignment horizontal="center" vertical="center" wrapText="1"/>
    </xf>
  </cellXfs>
  <cellStyles count="12">
    <cellStyle name="Excel Built-in Explanatory Text" xfId="9" xr:uid="{00000000-0005-0000-0000-000000000000}"/>
    <cellStyle name="Excel Built-in Normal" xfId="7" xr:uid="{00000000-0005-0000-0000-000001000000}"/>
    <cellStyle name="Excel Built-in Normal 1" xfId="8" xr:uid="{00000000-0005-0000-0000-000002000000}"/>
    <cellStyle name="Hiperłącze" xfId="3" builtinId="8"/>
    <cellStyle name="Normal 3" xfId="6" xr:uid="{00000000-0005-0000-0000-000004000000}"/>
    <cellStyle name="Normal 3 2" xfId="11" xr:uid="{00000000-0005-0000-0000-000005000000}"/>
    <cellStyle name="Normalny" xfId="0" builtinId="0"/>
    <cellStyle name="Normalny 2" xfId="5" xr:uid="{00000000-0005-0000-0000-000007000000}"/>
    <cellStyle name="Procentowy" xfId="2" builtinId="5"/>
    <cellStyle name="Walutowy" xfId="1" builtinId="4"/>
    <cellStyle name="Walutowy 2" xfId="10" xr:uid="{00000000-0005-0000-0000-00000A000000}"/>
    <cellStyle name="Walutowy 3" xfId="4" xr:uid="{00000000-0005-0000-0000-000036000000}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9"/>
  <sheetViews>
    <sheetView topLeftCell="C1" zoomScale="90" zoomScaleNormal="90" workbookViewId="0">
      <selection activeCell="N10" sqref="N10"/>
    </sheetView>
  </sheetViews>
  <sheetFormatPr defaultColWidth="9.109375" defaultRowHeight="11.4"/>
  <cols>
    <col min="1" max="1" width="5.109375" style="4" customWidth="1"/>
    <col min="2" max="2" width="101" style="4" customWidth="1"/>
    <col min="3" max="3" width="9.109375" style="4"/>
    <col min="4" max="4" width="9.6640625" style="4" customWidth="1"/>
    <col min="5" max="5" width="25.33203125" style="4" bestFit="1" customWidth="1"/>
    <col min="6" max="6" width="20" style="4" bestFit="1" customWidth="1"/>
    <col min="7" max="7" width="18.109375" style="4" customWidth="1"/>
    <col min="8" max="8" width="12.5546875" style="4" customWidth="1"/>
    <col min="9" max="9" width="22.5546875" style="4" customWidth="1"/>
    <col min="10" max="10" width="15.5546875" style="4" customWidth="1"/>
    <col min="11" max="11" width="15.88671875" style="4" customWidth="1"/>
    <col min="12" max="12" width="15.5546875" style="4" customWidth="1"/>
    <col min="13" max="16384" width="9.109375" style="4"/>
  </cols>
  <sheetData>
    <row r="1" spans="1:12" ht="34.799999999999997" thickBot="1">
      <c r="A1" s="60" t="s">
        <v>72</v>
      </c>
      <c r="B1" s="61" t="s">
        <v>0</v>
      </c>
      <c r="C1" s="61" t="s">
        <v>1</v>
      </c>
      <c r="D1" s="61" t="s">
        <v>73</v>
      </c>
      <c r="E1" s="62" t="s">
        <v>74</v>
      </c>
      <c r="F1" s="63" t="s">
        <v>50</v>
      </c>
      <c r="G1" s="63" t="s">
        <v>75</v>
      </c>
      <c r="H1" s="64" t="s">
        <v>76</v>
      </c>
      <c r="I1" s="65" t="s">
        <v>2</v>
      </c>
      <c r="J1" s="64" t="s">
        <v>77</v>
      </c>
      <c r="K1" s="66" t="s">
        <v>78</v>
      </c>
      <c r="L1" s="67" t="s">
        <v>3</v>
      </c>
    </row>
    <row r="2" spans="1:12" ht="12" thickBot="1">
      <c r="A2" s="454" t="s">
        <v>8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6"/>
    </row>
    <row r="3" spans="1:12" ht="22.8">
      <c r="A3" s="68" t="s">
        <v>83</v>
      </c>
      <c r="B3" s="69" t="s">
        <v>40</v>
      </c>
      <c r="C3" s="70"/>
      <c r="D3" s="71"/>
      <c r="E3" s="72"/>
      <c r="F3" s="73"/>
      <c r="G3" s="73"/>
      <c r="H3" s="74"/>
      <c r="I3" s="75"/>
      <c r="J3" s="76"/>
      <c r="K3" s="77"/>
      <c r="L3" s="78"/>
    </row>
    <row r="4" spans="1:12">
      <c r="A4" s="32" t="s">
        <v>79</v>
      </c>
      <c r="B4" s="7" t="s">
        <v>42</v>
      </c>
      <c r="C4" s="5" t="s">
        <v>90</v>
      </c>
      <c r="D4" s="8">
        <v>10</v>
      </c>
      <c r="E4" s="9"/>
      <c r="F4" s="10"/>
      <c r="G4" s="10"/>
      <c r="H4" s="41">
        <v>250</v>
      </c>
      <c r="I4" s="11">
        <v>0.08</v>
      </c>
      <c r="J4" s="42">
        <f>ROUND(H4*D4,2)</f>
        <v>2500</v>
      </c>
      <c r="K4" s="43">
        <f>ROUND(J4+J4*I4,2)</f>
        <v>2700</v>
      </c>
      <c r="L4" s="8">
        <v>5</v>
      </c>
    </row>
    <row r="5" spans="1:12">
      <c r="A5" s="32" t="s">
        <v>80</v>
      </c>
      <c r="B5" s="7" t="s">
        <v>43</v>
      </c>
      <c r="C5" s="5" t="s">
        <v>90</v>
      </c>
      <c r="D5" s="8">
        <v>30</v>
      </c>
      <c r="E5" s="9"/>
      <c r="F5" s="10"/>
      <c r="G5" s="10"/>
      <c r="H5" s="41">
        <v>485</v>
      </c>
      <c r="I5" s="11">
        <v>0.08</v>
      </c>
      <c r="J5" s="42">
        <f t="shared" ref="J5:J13" si="0">ROUND(H5*D5,2)</f>
        <v>14550</v>
      </c>
      <c r="K5" s="43">
        <f t="shared" ref="K5:K13" si="1">ROUND(J5+J5*I5,2)</f>
        <v>15714</v>
      </c>
      <c r="L5" s="8">
        <v>5</v>
      </c>
    </row>
    <row r="6" spans="1:12">
      <c r="A6" s="32" t="s">
        <v>81</v>
      </c>
      <c r="B6" s="7" t="s">
        <v>44</v>
      </c>
      <c r="C6" s="5" t="s">
        <v>90</v>
      </c>
      <c r="D6" s="8">
        <v>30</v>
      </c>
      <c r="E6" s="9"/>
      <c r="F6" s="10"/>
      <c r="G6" s="10"/>
      <c r="H6" s="41">
        <v>485</v>
      </c>
      <c r="I6" s="11">
        <v>0.08</v>
      </c>
      <c r="J6" s="42">
        <f t="shared" si="0"/>
        <v>14550</v>
      </c>
      <c r="K6" s="43">
        <f t="shared" si="1"/>
        <v>15714</v>
      </c>
      <c r="L6" s="8">
        <v>10</v>
      </c>
    </row>
    <row r="7" spans="1:12">
      <c r="A7" s="32" t="s">
        <v>82</v>
      </c>
      <c r="B7" s="6" t="s">
        <v>5</v>
      </c>
      <c r="C7" s="34"/>
      <c r="D7" s="35"/>
      <c r="E7" s="36"/>
      <c r="F7" s="37"/>
      <c r="G7" s="37"/>
      <c r="H7" s="40"/>
      <c r="I7" s="38"/>
      <c r="J7" s="44"/>
      <c r="K7" s="45"/>
      <c r="L7" s="39"/>
    </row>
    <row r="8" spans="1:12">
      <c r="A8" s="32" t="s">
        <v>84</v>
      </c>
      <c r="B8" s="7" t="s">
        <v>41</v>
      </c>
      <c r="C8" s="5" t="s">
        <v>90</v>
      </c>
      <c r="D8" s="8">
        <v>30</v>
      </c>
      <c r="E8" s="9"/>
      <c r="F8" s="10"/>
      <c r="G8" s="10"/>
      <c r="H8" s="41">
        <v>570</v>
      </c>
      <c r="I8" s="11">
        <v>0.08</v>
      </c>
      <c r="J8" s="42">
        <f t="shared" si="0"/>
        <v>17100</v>
      </c>
      <c r="K8" s="43">
        <f t="shared" si="1"/>
        <v>18468</v>
      </c>
      <c r="L8" s="8">
        <v>5</v>
      </c>
    </row>
    <row r="9" spans="1:12">
      <c r="A9" s="32" t="s">
        <v>85</v>
      </c>
      <c r="B9" s="7" t="s">
        <v>45</v>
      </c>
      <c r="C9" s="5" t="s">
        <v>90</v>
      </c>
      <c r="D9" s="8">
        <v>40</v>
      </c>
      <c r="E9" s="9"/>
      <c r="F9" s="10"/>
      <c r="G9" s="10"/>
      <c r="H9" s="41">
        <v>440</v>
      </c>
      <c r="I9" s="11">
        <v>0.08</v>
      </c>
      <c r="J9" s="42">
        <f t="shared" si="0"/>
        <v>17600</v>
      </c>
      <c r="K9" s="43">
        <f t="shared" si="1"/>
        <v>19008</v>
      </c>
      <c r="L9" s="8">
        <v>5</v>
      </c>
    </row>
    <row r="10" spans="1:12">
      <c r="A10" s="32" t="s">
        <v>86</v>
      </c>
      <c r="B10" s="33" t="s">
        <v>46</v>
      </c>
      <c r="C10" s="34"/>
      <c r="D10" s="35"/>
      <c r="E10" s="36"/>
      <c r="F10" s="37"/>
      <c r="G10" s="37"/>
      <c r="H10" s="40"/>
      <c r="I10" s="38"/>
      <c r="J10" s="44"/>
      <c r="K10" s="45"/>
      <c r="L10" s="39"/>
    </row>
    <row r="11" spans="1:12">
      <c r="A11" s="32" t="s">
        <v>87</v>
      </c>
      <c r="B11" s="7" t="s">
        <v>47</v>
      </c>
      <c r="C11" s="5" t="s">
        <v>90</v>
      </c>
      <c r="D11" s="8">
        <v>10</v>
      </c>
      <c r="E11" s="9"/>
      <c r="F11" s="10"/>
      <c r="G11" s="10"/>
      <c r="H11" s="41">
        <v>800</v>
      </c>
      <c r="I11" s="11">
        <v>0.08</v>
      </c>
      <c r="J11" s="42">
        <f t="shared" si="0"/>
        <v>8000</v>
      </c>
      <c r="K11" s="43">
        <f t="shared" si="1"/>
        <v>8640</v>
      </c>
      <c r="L11" s="8">
        <v>1</v>
      </c>
    </row>
    <row r="12" spans="1:12">
      <c r="A12" s="32" t="s">
        <v>88</v>
      </c>
      <c r="B12" s="33" t="s">
        <v>48</v>
      </c>
      <c r="C12" s="34"/>
      <c r="D12" s="35"/>
      <c r="E12" s="36"/>
      <c r="F12" s="37"/>
      <c r="G12" s="37"/>
      <c r="H12" s="40"/>
      <c r="I12" s="38"/>
      <c r="J12" s="44"/>
      <c r="K12" s="45"/>
      <c r="L12" s="39"/>
    </row>
    <row r="13" spans="1:12" ht="12" thickBot="1">
      <c r="A13" s="32" t="s">
        <v>89</v>
      </c>
      <c r="B13" s="7" t="s">
        <v>49</v>
      </c>
      <c r="C13" s="5" t="s">
        <v>90</v>
      </c>
      <c r="D13" s="8">
        <v>10</v>
      </c>
      <c r="E13" s="9"/>
      <c r="F13" s="10"/>
      <c r="G13" s="10"/>
      <c r="H13" s="41">
        <v>800</v>
      </c>
      <c r="I13" s="46">
        <v>0.08</v>
      </c>
      <c r="J13" s="47">
        <f t="shared" si="0"/>
        <v>8000</v>
      </c>
      <c r="K13" s="48">
        <f t="shared" si="1"/>
        <v>8640</v>
      </c>
      <c r="L13" s="8">
        <v>1</v>
      </c>
    </row>
    <row r="14" spans="1:12" ht="12" thickBot="1">
      <c r="E14" s="13"/>
      <c r="H14" s="14"/>
      <c r="I14" s="49" t="s">
        <v>6</v>
      </c>
      <c r="J14" s="50">
        <f>SUM(J4:J13)</f>
        <v>82300</v>
      </c>
      <c r="K14" s="51">
        <f>SUM(K4:K13)</f>
        <v>88884</v>
      </c>
      <c r="L14" s="15"/>
    </row>
    <row r="15" spans="1:12" ht="15.75" customHeight="1" thickBot="1">
      <c r="B15" s="448" t="s">
        <v>134</v>
      </c>
      <c r="C15" s="448"/>
      <c r="D15" s="448"/>
      <c r="E15" s="13"/>
      <c r="H15" s="14"/>
      <c r="I15" s="16"/>
      <c r="J15" s="17"/>
      <c r="K15" s="18"/>
      <c r="L15" s="15"/>
    </row>
    <row r="16" spans="1:12" ht="12.75" customHeight="1" thickBot="1">
      <c r="B16" s="448"/>
      <c r="C16" s="448"/>
      <c r="D16" s="448"/>
      <c r="E16" s="13"/>
      <c r="F16" s="449" t="s">
        <v>8</v>
      </c>
      <c r="G16" s="450"/>
      <c r="H16" s="450"/>
      <c r="I16" s="450"/>
      <c r="J16" s="450"/>
      <c r="K16" s="450"/>
      <c r="L16" s="451"/>
    </row>
    <row r="17" spans="1:12" ht="23.4" thickBot="1">
      <c r="B17" s="448"/>
      <c r="C17" s="448"/>
      <c r="D17" s="448"/>
      <c r="F17" s="54" t="s">
        <v>91</v>
      </c>
      <c r="G17" s="54" t="s">
        <v>92</v>
      </c>
      <c r="H17" s="54" t="s">
        <v>7</v>
      </c>
      <c r="I17" s="54" t="s">
        <v>93</v>
      </c>
      <c r="J17" s="54" t="s">
        <v>94</v>
      </c>
      <c r="K17" s="54" t="s">
        <v>95</v>
      </c>
      <c r="L17" s="54" t="s">
        <v>96</v>
      </c>
    </row>
    <row r="18" spans="1:12" ht="12" thickBot="1">
      <c r="B18" s="448"/>
      <c r="C18" s="448"/>
      <c r="D18" s="448"/>
      <c r="F18" s="55">
        <f>J14</f>
        <v>82300</v>
      </c>
      <c r="G18" s="56">
        <f>K14</f>
        <v>88884</v>
      </c>
      <c r="H18" s="57">
        <v>0.35</v>
      </c>
      <c r="I18" s="56">
        <f>ROUND(F18*H18,2)</f>
        <v>28805</v>
      </c>
      <c r="J18" s="56">
        <f>ROUND(G18*H18,2)</f>
        <v>31109.4</v>
      </c>
      <c r="K18" s="56">
        <f>F18+I18</f>
        <v>111105</v>
      </c>
      <c r="L18" s="58">
        <f>G18+J18</f>
        <v>119993.4</v>
      </c>
    </row>
    <row r="23" spans="1:12" ht="34.799999999999997" thickBot="1">
      <c r="A23" s="60" t="s">
        <v>72</v>
      </c>
      <c r="B23" s="61" t="s">
        <v>0</v>
      </c>
      <c r="C23" s="61" t="s">
        <v>1</v>
      </c>
      <c r="D23" s="61" t="s">
        <v>73</v>
      </c>
      <c r="E23" s="62" t="s">
        <v>74</v>
      </c>
      <c r="F23" s="63" t="s">
        <v>50</v>
      </c>
      <c r="G23" s="63" t="s">
        <v>75</v>
      </c>
      <c r="H23" s="64" t="s">
        <v>76</v>
      </c>
      <c r="I23" s="65" t="s">
        <v>2</v>
      </c>
      <c r="J23" s="64" t="s">
        <v>77</v>
      </c>
      <c r="K23" s="66" t="s">
        <v>78</v>
      </c>
      <c r="L23" s="67" t="s">
        <v>3</v>
      </c>
    </row>
    <row r="24" spans="1:12" ht="12" thickBot="1">
      <c r="A24" s="454" t="s">
        <v>70</v>
      </c>
      <c r="B24" s="455"/>
      <c r="C24" s="455"/>
      <c r="D24" s="455"/>
      <c r="E24" s="455"/>
      <c r="F24" s="455"/>
      <c r="G24" s="455"/>
      <c r="H24" s="455"/>
      <c r="I24" s="455"/>
      <c r="J24" s="455"/>
      <c r="K24" s="455"/>
      <c r="L24" s="456"/>
    </row>
    <row r="25" spans="1:12" ht="34.200000000000003">
      <c r="A25" s="79" t="s">
        <v>83</v>
      </c>
      <c r="B25" s="80" t="s">
        <v>9</v>
      </c>
      <c r="C25" s="81" t="s">
        <v>4</v>
      </c>
      <c r="D25" s="82">
        <v>2000</v>
      </c>
      <c r="E25" s="82"/>
      <c r="F25" s="82"/>
      <c r="G25" s="83"/>
      <c r="H25" s="84">
        <v>70</v>
      </c>
      <c r="I25" s="85">
        <v>0.08</v>
      </c>
      <c r="J25" s="47">
        <f t="shared" ref="J25:J58" si="2">ROUND(H25*D25,2)</f>
        <v>140000</v>
      </c>
      <c r="K25" s="48">
        <f t="shared" ref="K25:K58" si="3">ROUND(J25+J25*I25,2)</f>
        <v>151200</v>
      </c>
      <c r="L25" s="87">
        <v>40</v>
      </c>
    </row>
    <row r="26" spans="1:12" ht="22.8">
      <c r="A26" s="12" t="s">
        <v>82</v>
      </c>
      <c r="B26" s="20" t="s">
        <v>10</v>
      </c>
      <c r="C26" s="21" t="s">
        <v>4</v>
      </c>
      <c r="D26" s="22">
        <v>10</v>
      </c>
      <c r="E26" s="22"/>
      <c r="F26" s="22"/>
      <c r="G26" s="59"/>
      <c r="H26" s="41">
        <v>50</v>
      </c>
      <c r="I26" s="23">
        <v>0.08</v>
      </c>
      <c r="J26" s="47">
        <f t="shared" si="2"/>
        <v>500</v>
      </c>
      <c r="K26" s="48">
        <f t="shared" si="3"/>
        <v>540</v>
      </c>
      <c r="L26" s="8">
        <v>1</v>
      </c>
    </row>
    <row r="27" spans="1:12" ht="22.8">
      <c r="A27" s="12" t="s">
        <v>86</v>
      </c>
      <c r="B27" s="20" t="s">
        <v>11</v>
      </c>
      <c r="C27" s="21" t="s">
        <v>4</v>
      </c>
      <c r="D27" s="22">
        <v>3500</v>
      </c>
      <c r="E27" s="22"/>
      <c r="F27" s="22"/>
      <c r="G27" s="59"/>
      <c r="H27" s="41">
        <v>50</v>
      </c>
      <c r="I27" s="23">
        <v>0.08</v>
      </c>
      <c r="J27" s="47">
        <f t="shared" si="2"/>
        <v>175000</v>
      </c>
      <c r="K27" s="48">
        <f t="shared" si="3"/>
        <v>189000</v>
      </c>
      <c r="L27" s="8">
        <v>50</v>
      </c>
    </row>
    <row r="28" spans="1:12" ht="22.8">
      <c r="A28" s="12" t="s">
        <v>88</v>
      </c>
      <c r="B28" s="20" t="s">
        <v>12</v>
      </c>
      <c r="C28" s="21" t="s">
        <v>4</v>
      </c>
      <c r="D28" s="22">
        <v>4500</v>
      </c>
      <c r="E28" s="22"/>
      <c r="F28" s="22"/>
      <c r="G28" s="59"/>
      <c r="H28" s="41">
        <v>50</v>
      </c>
      <c r="I28" s="23">
        <v>0.08</v>
      </c>
      <c r="J28" s="47">
        <f t="shared" si="2"/>
        <v>225000</v>
      </c>
      <c r="K28" s="48">
        <f t="shared" si="3"/>
        <v>243000</v>
      </c>
      <c r="L28" s="8">
        <v>50</v>
      </c>
    </row>
    <row r="29" spans="1:12">
      <c r="A29" s="12" t="s">
        <v>97</v>
      </c>
      <c r="B29" s="20" t="s">
        <v>13</v>
      </c>
      <c r="C29" s="21" t="s">
        <v>4</v>
      </c>
      <c r="D29" s="22">
        <v>300</v>
      </c>
      <c r="E29" s="22"/>
      <c r="F29" s="22"/>
      <c r="G29" s="59"/>
      <c r="H29" s="41">
        <v>45</v>
      </c>
      <c r="I29" s="23">
        <v>0.08</v>
      </c>
      <c r="J29" s="47">
        <f t="shared" si="2"/>
        <v>13500</v>
      </c>
      <c r="K29" s="48">
        <f t="shared" si="3"/>
        <v>14580</v>
      </c>
      <c r="L29" s="8">
        <v>50</v>
      </c>
    </row>
    <row r="30" spans="1:12">
      <c r="A30" s="12" t="s">
        <v>98</v>
      </c>
      <c r="B30" s="20" t="s">
        <v>14</v>
      </c>
      <c r="C30" s="21" t="s">
        <v>4</v>
      </c>
      <c r="D30" s="22">
        <v>100</v>
      </c>
      <c r="E30" s="22"/>
      <c r="F30" s="22"/>
      <c r="G30" s="59"/>
      <c r="H30" s="41">
        <v>75</v>
      </c>
      <c r="I30" s="23">
        <v>0.08</v>
      </c>
      <c r="J30" s="47">
        <f t="shared" si="2"/>
        <v>7500</v>
      </c>
      <c r="K30" s="48">
        <f t="shared" si="3"/>
        <v>8100</v>
      </c>
      <c r="L30" s="8">
        <v>20</v>
      </c>
    </row>
    <row r="31" spans="1:12">
      <c r="A31" s="12" t="s">
        <v>99</v>
      </c>
      <c r="B31" s="20" t="s">
        <v>60</v>
      </c>
      <c r="C31" s="21" t="s">
        <v>4</v>
      </c>
      <c r="D31" s="22">
        <v>100</v>
      </c>
      <c r="E31" s="22"/>
      <c r="F31" s="22"/>
      <c r="G31" s="59"/>
      <c r="H31" s="41">
        <v>75</v>
      </c>
      <c r="I31" s="23">
        <v>0.08</v>
      </c>
      <c r="J31" s="47">
        <f t="shared" si="2"/>
        <v>7500</v>
      </c>
      <c r="K31" s="48">
        <f t="shared" si="3"/>
        <v>8100</v>
      </c>
      <c r="L31" s="8">
        <v>30</v>
      </c>
    </row>
    <row r="32" spans="1:12">
      <c r="A32" s="12" t="s">
        <v>100</v>
      </c>
      <c r="B32" s="20" t="s">
        <v>66</v>
      </c>
      <c r="C32" s="21" t="s">
        <v>4</v>
      </c>
      <c r="D32" s="22">
        <v>100</v>
      </c>
      <c r="E32" s="22"/>
      <c r="F32" s="22"/>
      <c r="G32" s="59"/>
      <c r="H32" s="41">
        <v>75</v>
      </c>
      <c r="I32" s="23">
        <v>0.08</v>
      </c>
      <c r="J32" s="47">
        <f t="shared" si="2"/>
        <v>7500</v>
      </c>
      <c r="K32" s="48">
        <f t="shared" si="3"/>
        <v>8100</v>
      </c>
      <c r="L32" s="8"/>
    </row>
    <row r="33" spans="1:12">
      <c r="A33" s="12" t="s">
        <v>101</v>
      </c>
      <c r="B33" s="20" t="s">
        <v>15</v>
      </c>
      <c r="C33" s="21" t="s">
        <v>4</v>
      </c>
      <c r="D33" s="22">
        <v>5</v>
      </c>
      <c r="E33" s="22"/>
      <c r="F33" s="22"/>
      <c r="G33" s="59"/>
      <c r="H33" s="41">
        <v>210</v>
      </c>
      <c r="I33" s="23">
        <v>0.08</v>
      </c>
      <c r="J33" s="47">
        <f t="shared" si="2"/>
        <v>1050</v>
      </c>
      <c r="K33" s="48">
        <f t="shared" si="3"/>
        <v>1134</v>
      </c>
      <c r="L33" s="8">
        <v>6</v>
      </c>
    </row>
    <row r="34" spans="1:12">
      <c r="A34" s="12" t="s">
        <v>102</v>
      </c>
      <c r="B34" s="20" t="s">
        <v>16</v>
      </c>
      <c r="C34" s="21" t="s">
        <v>4</v>
      </c>
      <c r="D34" s="22">
        <v>5</v>
      </c>
      <c r="E34" s="22"/>
      <c r="F34" s="22"/>
      <c r="G34" s="59"/>
      <c r="H34" s="41">
        <v>120</v>
      </c>
      <c r="I34" s="23">
        <v>0.08</v>
      </c>
      <c r="J34" s="47">
        <f t="shared" si="2"/>
        <v>600</v>
      </c>
      <c r="K34" s="48">
        <f t="shared" si="3"/>
        <v>648</v>
      </c>
      <c r="L34" s="8">
        <v>1</v>
      </c>
    </row>
    <row r="35" spans="1:12">
      <c r="A35" s="12" t="s">
        <v>103</v>
      </c>
      <c r="B35" s="20" t="s">
        <v>17</v>
      </c>
      <c r="C35" s="21" t="s">
        <v>4</v>
      </c>
      <c r="D35" s="22">
        <v>50</v>
      </c>
      <c r="E35" s="22"/>
      <c r="F35" s="22"/>
      <c r="G35" s="59"/>
      <c r="H35" s="41">
        <v>600</v>
      </c>
      <c r="I35" s="23">
        <v>0.08</v>
      </c>
      <c r="J35" s="47">
        <f t="shared" si="2"/>
        <v>30000</v>
      </c>
      <c r="K35" s="48">
        <f t="shared" si="3"/>
        <v>32400</v>
      </c>
      <c r="L35" s="8">
        <v>4</v>
      </c>
    </row>
    <row r="36" spans="1:12">
      <c r="A36" s="12" t="s">
        <v>104</v>
      </c>
      <c r="B36" s="20" t="s">
        <v>18</v>
      </c>
      <c r="C36" s="21" t="s">
        <v>4</v>
      </c>
      <c r="D36" s="22">
        <v>100</v>
      </c>
      <c r="E36" s="22"/>
      <c r="F36" s="22"/>
      <c r="G36" s="59"/>
      <c r="H36" s="41">
        <v>230</v>
      </c>
      <c r="I36" s="23">
        <v>0.08</v>
      </c>
      <c r="J36" s="47">
        <f t="shared" si="2"/>
        <v>23000</v>
      </c>
      <c r="K36" s="48">
        <f t="shared" si="3"/>
        <v>24840</v>
      </c>
      <c r="L36" s="8">
        <v>10</v>
      </c>
    </row>
    <row r="37" spans="1:12">
      <c r="A37" s="12" t="s">
        <v>105</v>
      </c>
      <c r="B37" s="20" t="s">
        <v>19</v>
      </c>
      <c r="C37" s="21" t="s">
        <v>4</v>
      </c>
      <c r="D37" s="22">
        <v>30</v>
      </c>
      <c r="E37" s="22"/>
      <c r="F37" s="22"/>
      <c r="G37" s="59"/>
      <c r="H37" s="41">
        <v>180</v>
      </c>
      <c r="I37" s="23">
        <v>0.08</v>
      </c>
      <c r="J37" s="47">
        <f t="shared" si="2"/>
        <v>5400</v>
      </c>
      <c r="K37" s="48">
        <f t="shared" si="3"/>
        <v>5832</v>
      </c>
      <c r="L37" s="8">
        <v>10</v>
      </c>
    </row>
    <row r="38" spans="1:12">
      <c r="A38" s="12" t="s">
        <v>106</v>
      </c>
      <c r="B38" s="20" t="s">
        <v>20</v>
      </c>
      <c r="C38" s="21" t="s">
        <v>4</v>
      </c>
      <c r="D38" s="22">
        <v>80</v>
      </c>
      <c r="E38" s="22"/>
      <c r="F38" s="22"/>
      <c r="G38" s="59"/>
      <c r="H38" s="41">
        <v>125</v>
      </c>
      <c r="I38" s="23">
        <v>0.08</v>
      </c>
      <c r="J38" s="47">
        <f t="shared" si="2"/>
        <v>10000</v>
      </c>
      <c r="K38" s="48">
        <f t="shared" si="3"/>
        <v>10800</v>
      </c>
      <c r="L38" s="8">
        <v>10</v>
      </c>
    </row>
    <row r="39" spans="1:12">
      <c r="A39" s="12" t="s">
        <v>107</v>
      </c>
      <c r="B39" s="20" t="s">
        <v>21</v>
      </c>
      <c r="C39" s="21" t="s">
        <v>4</v>
      </c>
      <c r="D39" s="22">
        <v>60</v>
      </c>
      <c r="E39" s="22"/>
      <c r="F39" s="22"/>
      <c r="G39" s="59"/>
      <c r="H39" s="41">
        <v>200</v>
      </c>
      <c r="I39" s="23">
        <v>0.08</v>
      </c>
      <c r="J39" s="47">
        <f t="shared" si="2"/>
        <v>12000</v>
      </c>
      <c r="K39" s="48">
        <f t="shared" si="3"/>
        <v>12960</v>
      </c>
      <c r="L39" s="8">
        <v>10</v>
      </c>
    </row>
    <row r="40" spans="1:12">
      <c r="A40" s="12" t="s">
        <v>108</v>
      </c>
      <c r="B40" s="20" t="s">
        <v>22</v>
      </c>
      <c r="C40" s="21" t="s">
        <v>4</v>
      </c>
      <c r="D40" s="22">
        <v>15</v>
      </c>
      <c r="E40" s="22"/>
      <c r="F40" s="22"/>
      <c r="G40" s="59"/>
      <c r="H40" s="41">
        <v>830</v>
      </c>
      <c r="I40" s="23">
        <v>0.08</v>
      </c>
      <c r="J40" s="47">
        <f t="shared" si="2"/>
        <v>12450</v>
      </c>
      <c r="K40" s="48">
        <f t="shared" si="3"/>
        <v>13446</v>
      </c>
      <c r="L40" s="8">
        <v>4</v>
      </c>
    </row>
    <row r="41" spans="1:12">
      <c r="A41" s="12" t="s">
        <v>109</v>
      </c>
      <c r="B41" s="20" t="s">
        <v>61</v>
      </c>
      <c r="C41" s="21" t="s">
        <v>4</v>
      </c>
      <c r="D41" s="22">
        <v>50</v>
      </c>
      <c r="E41" s="22"/>
      <c r="F41" s="22"/>
      <c r="G41" s="59"/>
      <c r="H41" s="41">
        <v>245</v>
      </c>
      <c r="I41" s="23">
        <v>0.08</v>
      </c>
      <c r="J41" s="47">
        <f t="shared" si="2"/>
        <v>12250</v>
      </c>
      <c r="K41" s="48">
        <f t="shared" si="3"/>
        <v>13230</v>
      </c>
      <c r="L41" s="8">
        <v>10</v>
      </c>
    </row>
    <row r="42" spans="1:12">
      <c r="A42" s="12" t="s">
        <v>110</v>
      </c>
      <c r="B42" s="20" t="s">
        <v>62</v>
      </c>
      <c r="C42" s="21" t="s">
        <v>4</v>
      </c>
      <c r="D42" s="22">
        <v>30</v>
      </c>
      <c r="E42" s="22"/>
      <c r="F42" s="22"/>
      <c r="G42" s="59"/>
      <c r="H42" s="41">
        <v>255</v>
      </c>
      <c r="I42" s="23">
        <v>0.08</v>
      </c>
      <c r="J42" s="47">
        <f t="shared" si="2"/>
        <v>7650</v>
      </c>
      <c r="K42" s="48">
        <f t="shared" si="3"/>
        <v>8262</v>
      </c>
      <c r="L42" s="8">
        <v>10</v>
      </c>
    </row>
    <row r="43" spans="1:12" ht="22.8">
      <c r="A43" s="12" t="s">
        <v>111</v>
      </c>
      <c r="B43" s="20" t="s">
        <v>23</v>
      </c>
      <c r="C43" s="21" t="s">
        <v>4</v>
      </c>
      <c r="D43" s="22">
        <v>30</v>
      </c>
      <c r="E43" s="22"/>
      <c r="F43" s="22"/>
      <c r="G43" s="59"/>
      <c r="H43" s="41">
        <v>610</v>
      </c>
      <c r="I43" s="23">
        <v>0.08</v>
      </c>
      <c r="J43" s="47">
        <f t="shared" si="2"/>
        <v>18300</v>
      </c>
      <c r="K43" s="48">
        <f t="shared" si="3"/>
        <v>19764</v>
      </c>
      <c r="L43" s="8">
        <v>5</v>
      </c>
    </row>
    <row r="44" spans="1:12">
      <c r="A44" s="12" t="s">
        <v>112</v>
      </c>
      <c r="B44" s="20" t="s">
        <v>24</v>
      </c>
      <c r="C44" s="21" t="s">
        <v>4</v>
      </c>
      <c r="D44" s="22">
        <v>80</v>
      </c>
      <c r="E44" s="22"/>
      <c r="F44" s="22"/>
      <c r="G44" s="59"/>
      <c r="H44" s="41">
        <v>210</v>
      </c>
      <c r="I44" s="23">
        <v>0.08</v>
      </c>
      <c r="J44" s="47">
        <f t="shared" si="2"/>
        <v>16800</v>
      </c>
      <c r="K44" s="48">
        <f t="shared" si="3"/>
        <v>18144</v>
      </c>
      <c r="L44" s="8">
        <v>5</v>
      </c>
    </row>
    <row r="45" spans="1:12">
      <c r="A45" s="12" t="s">
        <v>113</v>
      </c>
      <c r="B45" s="20" t="s">
        <v>25</v>
      </c>
      <c r="C45" s="21" t="s">
        <v>4</v>
      </c>
      <c r="D45" s="22">
        <v>70</v>
      </c>
      <c r="E45" s="22"/>
      <c r="F45" s="22"/>
      <c r="G45" s="59"/>
      <c r="H45" s="41">
        <v>160</v>
      </c>
      <c r="I45" s="23">
        <v>0.08</v>
      </c>
      <c r="J45" s="47">
        <f t="shared" si="2"/>
        <v>11200</v>
      </c>
      <c r="K45" s="48">
        <f t="shared" si="3"/>
        <v>12096</v>
      </c>
      <c r="L45" s="8">
        <v>10</v>
      </c>
    </row>
    <row r="46" spans="1:12">
      <c r="A46" s="12" t="s">
        <v>114</v>
      </c>
      <c r="B46" s="20" t="s">
        <v>26</v>
      </c>
      <c r="C46" s="21" t="s">
        <v>4</v>
      </c>
      <c r="D46" s="22">
        <v>90</v>
      </c>
      <c r="E46" s="22"/>
      <c r="F46" s="22"/>
      <c r="G46" s="59"/>
      <c r="H46" s="41">
        <v>180</v>
      </c>
      <c r="I46" s="23">
        <v>0.08</v>
      </c>
      <c r="J46" s="47">
        <f t="shared" si="2"/>
        <v>16200</v>
      </c>
      <c r="K46" s="48">
        <f t="shared" si="3"/>
        <v>17496</v>
      </c>
      <c r="L46" s="8">
        <v>5</v>
      </c>
    </row>
    <row r="47" spans="1:12" ht="22.8">
      <c r="A47" s="12" t="s">
        <v>115</v>
      </c>
      <c r="B47" s="20" t="s">
        <v>27</v>
      </c>
      <c r="C47" s="21" t="s">
        <v>4</v>
      </c>
      <c r="D47" s="22">
        <v>600</v>
      </c>
      <c r="E47" s="22"/>
      <c r="F47" s="22"/>
      <c r="G47" s="59"/>
      <c r="H47" s="41">
        <v>125</v>
      </c>
      <c r="I47" s="23">
        <v>0.08</v>
      </c>
      <c r="J47" s="47">
        <f t="shared" si="2"/>
        <v>75000</v>
      </c>
      <c r="K47" s="48">
        <f t="shared" si="3"/>
        <v>81000</v>
      </c>
      <c r="L47" s="8">
        <v>5</v>
      </c>
    </row>
    <row r="48" spans="1:12">
      <c r="A48" s="12" t="s">
        <v>116</v>
      </c>
      <c r="B48" s="20" t="s">
        <v>28</v>
      </c>
      <c r="C48" s="21" t="s">
        <v>4</v>
      </c>
      <c r="D48" s="22">
        <v>20</v>
      </c>
      <c r="E48" s="22"/>
      <c r="F48" s="22"/>
      <c r="G48" s="59"/>
      <c r="H48" s="41">
        <v>195</v>
      </c>
      <c r="I48" s="23">
        <v>0.08</v>
      </c>
      <c r="J48" s="47">
        <f t="shared" si="2"/>
        <v>3900</v>
      </c>
      <c r="K48" s="48">
        <f t="shared" si="3"/>
        <v>4212</v>
      </c>
      <c r="L48" s="8">
        <v>5</v>
      </c>
    </row>
    <row r="49" spans="1:12">
      <c r="A49" s="12" t="s">
        <v>117</v>
      </c>
      <c r="B49" s="20" t="s">
        <v>29</v>
      </c>
      <c r="C49" s="21" t="s">
        <v>4</v>
      </c>
      <c r="D49" s="22">
        <v>10</v>
      </c>
      <c r="E49" s="22"/>
      <c r="F49" s="22"/>
      <c r="G49" s="59"/>
      <c r="H49" s="41">
        <v>330</v>
      </c>
      <c r="I49" s="23">
        <v>0.08</v>
      </c>
      <c r="J49" s="47">
        <f t="shared" si="2"/>
        <v>3300</v>
      </c>
      <c r="K49" s="48">
        <f t="shared" si="3"/>
        <v>3564</v>
      </c>
      <c r="L49" s="8">
        <v>2</v>
      </c>
    </row>
    <row r="50" spans="1:12">
      <c r="A50" s="12" t="s">
        <v>118</v>
      </c>
      <c r="B50" s="20" t="s">
        <v>30</v>
      </c>
      <c r="C50" s="21" t="s">
        <v>4</v>
      </c>
      <c r="D50" s="22">
        <v>20</v>
      </c>
      <c r="E50" s="22"/>
      <c r="F50" s="22"/>
      <c r="G50" s="59"/>
      <c r="H50" s="41">
        <v>1500</v>
      </c>
      <c r="I50" s="23">
        <v>0.08</v>
      </c>
      <c r="J50" s="47">
        <f t="shared" si="2"/>
        <v>30000</v>
      </c>
      <c r="K50" s="48">
        <f t="shared" si="3"/>
        <v>32400</v>
      </c>
      <c r="L50" s="8">
        <v>3</v>
      </c>
    </row>
    <row r="51" spans="1:12">
      <c r="A51" s="12" t="s">
        <v>119</v>
      </c>
      <c r="B51" s="20" t="s">
        <v>31</v>
      </c>
      <c r="C51" s="21" t="s">
        <v>4</v>
      </c>
      <c r="D51" s="22">
        <v>5</v>
      </c>
      <c r="E51" s="22"/>
      <c r="F51" s="22"/>
      <c r="G51" s="59"/>
      <c r="H51" s="41">
        <v>110</v>
      </c>
      <c r="I51" s="23">
        <v>0.08</v>
      </c>
      <c r="J51" s="47">
        <f t="shared" si="2"/>
        <v>550</v>
      </c>
      <c r="K51" s="48">
        <f t="shared" si="3"/>
        <v>594</v>
      </c>
      <c r="L51" s="8">
        <v>3</v>
      </c>
    </row>
    <row r="52" spans="1:12">
      <c r="A52" s="12" t="s">
        <v>120</v>
      </c>
      <c r="B52" s="20" t="s">
        <v>32</v>
      </c>
      <c r="C52" s="21" t="s">
        <v>4</v>
      </c>
      <c r="D52" s="22">
        <v>60</v>
      </c>
      <c r="E52" s="22"/>
      <c r="F52" s="22"/>
      <c r="G52" s="59"/>
      <c r="H52" s="41">
        <v>310</v>
      </c>
      <c r="I52" s="23">
        <v>0.08</v>
      </c>
      <c r="J52" s="47">
        <f t="shared" si="2"/>
        <v>18600</v>
      </c>
      <c r="K52" s="48">
        <f t="shared" si="3"/>
        <v>20088</v>
      </c>
      <c r="L52" s="8">
        <v>5</v>
      </c>
    </row>
    <row r="53" spans="1:12">
      <c r="A53" s="12" t="s">
        <v>121</v>
      </c>
      <c r="B53" s="20" t="s">
        <v>63</v>
      </c>
      <c r="C53" s="21" t="s">
        <v>4</v>
      </c>
      <c r="D53" s="22">
        <v>20</v>
      </c>
      <c r="E53" s="22"/>
      <c r="F53" s="22"/>
      <c r="G53" s="59"/>
      <c r="H53" s="41">
        <v>310</v>
      </c>
      <c r="I53" s="23">
        <v>0.08</v>
      </c>
      <c r="J53" s="47">
        <f t="shared" si="2"/>
        <v>6200</v>
      </c>
      <c r="K53" s="48">
        <f t="shared" si="3"/>
        <v>6696</v>
      </c>
      <c r="L53" s="8">
        <v>5</v>
      </c>
    </row>
    <row r="54" spans="1:12">
      <c r="A54" s="12" t="s">
        <v>122</v>
      </c>
      <c r="B54" s="20" t="s">
        <v>33</v>
      </c>
      <c r="C54" s="21" t="s">
        <v>4</v>
      </c>
      <c r="D54" s="22">
        <v>3</v>
      </c>
      <c r="E54" s="22"/>
      <c r="F54" s="22"/>
      <c r="G54" s="59"/>
      <c r="H54" s="41">
        <v>285</v>
      </c>
      <c r="I54" s="23">
        <v>0.08</v>
      </c>
      <c r="J54" s="47">
        <f t="shared" si="2"/>
        <v>855</v>
      </c>
      <c r="K54" s="48">
        <f t="shared" si="3"/>
        <v>923.4</v>
      </c>
      <c r="L54" s="8">
        <v>1</v>
      </c>
    </row>
    <row r="55" spans="1:12">
      <c r="A55" s="12" t="s">
        <v>123</v>
      </c>
      <c r="B55" s="20" t="s">
        <v>34</v>
      </c>
      <c r="C55" s="21" t="s">
        <v>4</v>
      </c>
      <c r="D55" s="22">
        <v>5</v>
      </c>
      <c r="E55" s="22"/>
      <c r="F55" s="22"/>
      <c r="G55" s="59"/>
      <c r="H55" s="41">
        <v>420</v>
      </c>
      <c r="I55" s="23">
        <v>0.08</v>
      </c>
      <c r="J55" s="47">
        <f t="shared" si="2"/>
        <v>2100</v>
      </c>
      <c r="K55" s="48">
        <f t="shared" si="3"/>
        <v>2268</v>
      </c>
      <c r="L55" s="8">
        <v>1</v>
      </c>
    </row>
    <row r="56" spans="1:12">
      <c r="A56" s="12" t="s">
        <v>124</v>
      </c>
      <c r="B56" s="20" t="s">
        <v>35</v>
      </c>
      <c r="C56" s="21" t="s">
        <v>4</v>
      </c>
      <c r="D56" s="22">
        <v>5</v>
      </c>
      <c r="E56" s="22"/>
      <c r="F56" s="22"/>
      <c r="G56" s="59"/>
      <c r="H56" s="41">
        <v>100</v>
      </c>
      <c r="I56" s="23">
        <v>0.08</v>
      </c>
      <c r="J56" s="47">
        <f t="shared" si="2"/>
        <v>500</v>
      </c>
      <c r="K56" s="48">
        <f t="shared" si="3"/>
        <v>540</v>
      </c>
      <c r="L56" s="8">
        <v>5</v>
      </c>
    </row>
    <row r="57" spans="1:12">
      <c r="A57" s="12" t="s">
        <v>125</v>
      </c>
      <c r="B57" s="20" t="s">
        <v>36</v>
      </c>
      <c r="C57" s="21" t="s">
        <v>65</v>
      </c>
      <c r="D57" s="22">
        <v>5</v>
      </c>
      <c r="E57" s="22"/>
      <c r="F57" s="22"/>
      <c r="G57" s="59"/>
      <c r="H57" s="41">
        <v>2300</v>
      </c>
      <c r="I57" s="23">
        <v>0.08</v>
      </c>
      <c r="J57" s="47">
        <f t="shared" si="2"/>
        <v>11500</v>
      </c>
      <c r="K57" s="48">
        <f t="shared" si="3"/>
        <v>12420</v>
      </c>
      <c r="L57" s="8">
        <v>2</v>
      </c>
    </row>
    <row r="58" spans="1:12" ht="12" thickBot="1">
      <c r="A58" s="12" t="s">
        <v>126</v>
      </c>
      <c r="B58" s="20" t="s">
        <v>64</v>
      </c>
      <c r="C58" s="21" t="s">
        <v>4</v>
      </c>
      <c r="D58" s="22">
        <v>20</v>
      </c>
      <c r="E58" s="22"/>
      <c r="F58" s="22"/>
      <c r="G58" s="24"/>
      <c r="H58" s="41">
        <v>500</v>
      </c>
      <c r="I58" s="23">
        <v>0.08</v>
      </c>
      <c r="J58" s="47">
        <f t="shared" si="2"/>
        <v>10000</v>
      </c>
      <c r="K58" s="48">
        <f t="shared" si="3"/>
        <v>10800</v>
      </c>
      <c r="L58" s="8">
        <v>5</v>
      </c>
    </row>
    <row r="59" spans="1:12" ht="12" thickBot="1">
      <c r="I59" s="49" t="s">
        <v>6</v>
      </c>
      <c r="J59" s="50">
        <f>SUM(J25:J58)</f>
        <v>915905</v>
      </c>
      <c r="K59" s="51">
        <f>SUM(K25:K58)</f>
        <v>989177.4</v>
      </c>
    </row>
    <row r="60" spans="1:12" ht="12" thickBot="1"/>
    <row r="61" spans="1:12" ht="12" thickBot="1">
      <c r="A61" s="460" t="s">
        <v>37</v>
      </c>
      <c r="B61" s="461"/>
      <c r="C61" s="461"/>
      <c r="D61" s="462"/>
      <c r="E61" s="89"/>
      <c r="F61" s="449" t="s">
        <v>70</v>
      </c>
      <c r="G61" s="450"/>
      <c r="H61" s="450"/>
      <c r="I61" s="450"/>
      <c r="J61" s="450"/>
      <c r="K61" s="450"/>
      <c r="L61" s="451"/>
    </row>
    <row r="62" spans="1:12" ht="23.4" thickBot="1">
      <c r="A62" s="79" t="s">
        <v>83</v>
      </c>
      <c r="B62" s="90" t="s">
        <v>51</v>
      </c>
      <c r="C62" s="91" t="s">
        <v>4</v>
      </c>
      <c r="D62" s="92">
        <v>4</v>
      </c>
      <c r="F62" s="54" t="s">
        <v>91</v>
      </c>
      <c r="G62" s="54" t="s">
        <v>92</v>
      </c>
      <c r="H62" s="54" t="s">
        <v>7</v>
      </c>
      <c r="I62" s="54" t="s">
        <v>93</v>
      </c>
      <c r="J62" s="54" t="s">
        <v>94</v>
      </c>
      <c r="K62" s="54" t="s">
        <v>95</v>
      </c>
      <c r="L62" s="54" t="s">
        <v>96</v>
      </c>
    </row>
    <row r="63" spans="1:12" ht="12" thickBot="1">
      <c r="A63" s="12" t="s">
        <v>82</v>
      </c>
      <c r="B63" s="1" t="s">
        <v>52</v>
      </c>
      <c r="C63" s="25" t="s">
        <v>4</v>
      </c>
      <c r="D63" s="88">
        <v>4</v>
      </c>
      <c r="F63" s="55">
        <f>J59</f>
        <v>915905</v>
      </c>
      <c r="G63" s="56">
        <f>K59</f>
        <v>989177.4</v>
      </c>
      <c r="H63" s="57">
        <v>0.35</v>
      </c>
      <c r="I63" s="56">
        <f>ROUND(F63*H63,2)</f>
        <v>320566.75</v>
      </c>
      <c r="J63" s="56">
        <f>ROUND(G63*H63,2)</f>
        <v>346212.09</v>
      </c>
      <c r="K63" s="56">
        <f>F63+I63</f>
        <v>1236471.75</v>
      </c>
      <c r="L63" s="58">
        <f>G63+J63</f>
        <v>1335389.49</v>
      </c>
    </row>
    <row r="64" spans="1:12">
      <c r="A64" s="12" t="s">
        <v>86</v>
      </c>
      <c r="B64" s="1" t="s">
        <v>53</v>
      </c>
      <c r="C64" s="25" t="s">
        <v>4</v>
      </c>
      <c r="D64" s="88">
        <v>3</v>
      </c>
    </row>
    <row r="65" spans="1:11">
      <c r="A65" s="12" t="s">
        <v>88</v>
      </c>
      <c r="B65" s="1" t="s">
        <v>54</v>
      </c>
      <c r="C65" s="25" t="s">
        <v>4</v>
      </c>
      <c r="D65" s="88">
        <v>2</v>
      </c>
      <c r="E65" s="2"/>
    </row>
    <row r="66" spans="1:11">
      <c r="A66" s="12" t="s">
        <v>97</v>
      </c>
      <c r="B66" s="1" t="s">
        <v>55</v>
      </c>
      <c r="C66" s="25" t="s">
        <v>4</v>
      </c>
      <c r="D66" s="88">
        <v>4</v>
      </c>
      <c r="E66" s="2"/>
    </row>
    <row r="67" spans="1:11">
      <c r="A67" s="12" t="s">
        <v>98</v>
      </c>
      <c r="B67" s="1" t="s">
        <v>56</v>
      </c>
      <c r="C67" s="25" t="s">
        <v>4</v>
      </c>
      <c r="D67" s="88">
        <v>1</v>
      </c>
      <c r="E67" s="2"/>
    </row>
    <row r="68" spans="1:11">
      <c r="A68" s="12" t="s">
        <v>99</v>
      </c>
      <c r="B68" s="1" t="s">
        <v>57</v>
      </c>
      <c r="C68" s="25" t="s">
        <v>4</v>
      </c>
      <c r="D68" s="88">
        <v>2</v>
      </c>
      <c r="E68" s="2"/>
    </row>
    <row r="69" spans="1:11" ht="22.8">
      <c r="A69" s="12" t="s">
        <v>100</v>
      </c>
      <c r="B69" s="1" t="s">
        <v>58</v>
      </c>
      <c r="C69" s="25" t="s">
        <v>4</v>
      </c>
      <c r="D69" s="88">
        <v>1</v>
      </c>
      <c r="E69" s="2"/>
    </row>
    <row r="70" spans="1:11">
      <c r="A70" s="12" t="s">
        <v>101</v>
      </c>
      <c r="B70" s="1" t="s">
        <v>59</v>
      </c>
      <c r="C70" s="25" t="s">
        <v>4</v>
      </c>
      <c r="D70" s="88">
        <v>2</v>
      </c>
      <c r="E70" s="2"/>
    </row>
    <row r="72" spans="1:11" ht="12" thickBot="1"/>
    <row r="73" spans="1:11" ht="12" thickBot="1">
      <c r="A73" s="457" t="s">
        <v>127</v>
      </c>
      <c r="B73" s="458"/>
      <c r="C73" s="458"/>
      <c r="D73" s="459"/>
      <c r="E73" s="26"/>
      <c r="F73" s="26"/>
      <c r="G73" s="27"/>
      <c r="H73" s="28"/>
      <c r="I73" s="27"/>
      <c r="J73" s="27"/>
      <c r="K73" s="27"/>
    </row>
    <row r="74" spans="1:11">
      <c r="A74" s="96" t="s">
        <v>83</v>
      </c>
      <c r="B74" s="452" t="s">
        <v>38</v>
      </c>
      <c r="C74" s="452"/>
      <c r="D74" s="452"/>
      <c r="E74" s="93"/>
      <c r="F74" s="93"/>
      <c r="G74" s="93"/>
      <c r="H74" s="93"/>
      <c r="I74" s="27"/>
      <c r="J74" s="27"/>
      <c r="K74" s="27"/>
    </row>
    <row r="75" spans="1:11">
      <c r="A75" s="97" t="s">
        <v>82</v>
      </c>
      <c r="B75" s="453" t="s">
        <v>39</v>
      </c>
      <c r="C75" s="453"/>
      <c r="D75" s="453"/>
      <c r="E75" s="94"/>
      <c r="F75" s="94"/>
      <c r="G75" s="94"/>
      <c r="H75" s="94"/>
      <c r="I75" s="27"/>
      <c r="J75" s="27"/>
      <c r="K75" s="27"/>
    </row>
    <row r="76" spans="1:11">
      <c r="A76" s="26"/>
      <c r="B76" s="27"/>
      <c r="C76" s="27"/>
      <c r="D76" s="27"/>
      <c r="E76" s="27"/>
      <c r="F76" s="27"/>
      <c r="G76" s="27"/>
      <c r="H76" s="27"/>
      <c r="I76" s="29"/>
      <c r="J76" s="27"/>
      <c r="K76" s="27"/>
    </row>
    <row r="77" spans="1:11">
      <c r="B77" s="448" t="s">
        <v>133</v>
      </c>
      <c r="C77" s="448"/>
      <c r="D77" s="448"/>
    </row>
    <row r="78" spans="1:11">
      <c r="B78" s="448"/>
      <c r="C78" s="448"/>
      <c r="D78" s="448"/>
    </row>
    <row r="79" spans="1:11">
      <c r="B79" s="448"/>
      <c r="C79" s="448"/>
      <c r="D79" s="448"/>
    </row>
    <row r="80" spans="1:11">
      <c r="B80" s="448"/>
      <c r="C80" s="448"/>
      <c r="D80" s="448"/>
    </row>
    <row r="81" spans="1:12">
      <c r="B81" s="30"/>
    </row>
    <row r="84" spans="1:12" ht="34.799999999999997" thickBot="1">
      <c r="A84" s="60" t="s">
        <v>72</v>
      </c>
      <c r="B84" s="61" t="s">
        <v>0</v>
      </c>
      <c r="C84" s="61" t="s">
        <v>1</v>
      </c>
      <c r="D84" s="61" t="s">
        <v>73</v>
      </c>
      <c r="E84" s="62" t="s">
        <v>74</v>
      </c>
      <c r="F84" s="63" t="s">
        <v>50</v>
      </c>
      <c r="G84" s="63" t="s">
        <v>75</v>
      </c>
      <c r="H84" s="64" t="s">
        <v>76</v>
      </c>
      <c r="I84" s="65" t="s">
        <v>2</v>
      </c>
      <c r="J84" s="64" t="s">
        <v>77</v>
      </c>
      <c r="K84" s="66" t="s">
        <v>78</v>
      </c>
      <c r="L84" s="67" t="s">
        <v>3</v>
      </c>
    </row>
    <row r="85" spans="1:12" ht="12" thickBot="1">
      <c r="A85" s="454" t="s">
        <v>71</v>
      </c>
      <c r="B85" s="455"/>
      <c r="C85" s="455"/>
      <c r="D85" s="455"/>
      <c r="E85" s="455"/>
      <c r="F85" s="455"/>
      <c r="G85" s="455"/>
      <c r="H85" s="455"/>
      <c r="I85" s="455"/>
      <c r="J85" s="455"/>
      <c r="K85" s="455"/>
      <c r="L85" s="456"/>
    </row>
    <row r="86" spans="1:12" ht="68.400000000000006">
      <c r="A86" s="79" t="s">
        <v>83</v>
      </c>
      <c r="B86" s="102" t="s">
        <v>128</v>
      </c>
      <c r="C86" s="103" t="s">
        <v>4</v>
      </c>
      <c r="D86" s="87">
        <v>30</v>
      </c>
      <c r="E86" s="104"/>
      <c r="F86" s="105"/>
      <c r="G86" s="105"/>
      <c r="H86" s="84">
        <v>25000</v>
      </c>
      <c r="I86" s="106">
        <v>0.08</v>
      </c>
      <c r="J86" s="107">
        <f t="shared" ref="J86:J91" si="4">ROUND(H86*D86,2)</f>
        <v>750000</v>
      </c>
      <c r="K86" s="86">
        <f t="shared" ref="K86:K91" si="5">ROUND(J86+J86*I86,2)</f>
        <v>810000</v>
      </c>
      <c r="L86" s="71"/>
    </row>
    <row r="87" spans="1:12" ht="57">
      <c r="A87" s="12" t="s">
        <v>82</v>
      </c>
      <c r="B87" s="1" t="s">
        <v>129</v>
      </c>
      <c r="C87" s="5" t="s">
        <v>65</v>
      </c>
      <c r="D87" s="8">
        <v>10</v>
      </c>
      <c r="E87" s="9"/>
      <c r="F87" s="10"/>
      <c r="G87" s="10"/>
      <c r="H87" s="99">
        <v>21000</v>
      </c>
      <c r="I87" s="100">
        <v>0.08</v>
      </c>
      <c r="J87" s="101">
        <f t="shared" si="4"/>
        <v>210000</v>
      </c>
      <c r="K87" s="43">
        <f t="shared" si="5"/>
        <v>226800</v>
      </c>
      <c r="L87" s="35"/>
    </row>
    <row r="88" spans="1:12" ht="68.400000000000006">
      <c r="A88" s="12" t="s">
        <v>86</v>
      </c>
      <c r="B88" s="1" t="s">
        <v>130</v>
      </c>
      <c r="C88" s="5" t="s">
        <v>65</v>
      </c>
      <c r="D88" s="8">
        <v>10</v>
      </c>
      <c r="E88" s="9"/>
      <c r="F88" s="10"/>
      <c r="G88" s="10"/>
      <c r="H88" s="99">
        <v>15000</v>
      </c>
      <c r="I88" s="100">
        <v>0.08</v>
      </c>
      <c r="J88" s="101">
        <f t="shared" si="4"/>
        <v>150000</v>
      </c>
      <c r="K88" s="43">
        <f t="shared" si="5"/>
        <v>162000</v>
      </c>
      <c r="L88" s="35"/>
    </row>
    <row r="89" spans="1:12" ht="45.6">
      <c r="A89" s="12" t="s">
        <v>88</v>
      </c>
      <c r="B89" s="1" t="s">
        <v>67</v>
      </c>
      <c r="C89" s="5" t="s">
        <v>65</v>
      </c>
      <c r="D89" s="98">
        <v>10</v>
      </c>
      <c r="E89" s="24"/>
      <c r="F89" s="24"/>
      <c r="G89" s="24"/>
      <c r="H89" s="99">
        <v>9900</v>
      </c>
      <c r="I89" s="100">
        <v>0.08</v>
      </c>
      <c r="J89" s="101">
        <f t="shared" si="4"/>
        <v>99000</v>
      </c>
      <c r="K89" s="43">
        <f t="shared" si="5"/>
        <v>106920</v>
      </c>
      <c r="L89" s="35"/>
    </row>
    <row r="90" spans="1:12">
      <c r="A90" s="12" t="s">
        <v>97</v>
      </c>
      <c r="B90" s="1" t="s">
        <v>68</v>
      </c>
      <c r="C90" s="98" t="s">
        <v>4</v>
      </c>
      <c r="D90" s="98">
        <v>10</v>
      </c>
      <c r="E90" s="24"/>
      <c r="F90" s="24"/>
      <c r="G90" s="24"/>
      <c r="H90" s="99">
        <v>7700</v>
      </c>
      <c r="I90" s="100">
        <v>0.08</v>
      </c>
      <c r="J90" s="101">
        <f t="shared" si="4"/>
        <v>77000</v>
      </c>
      <c r="K90" s="43">
        <f t="shared" si="5"/>
        <v>83160</v>
      </c>
      <c r="L90" s="35"/>
    </row>
    <row r="91" spans="1:12" ht="12" thickBot="1">
      <c r="A91" s="12" t="s">
        <v>98</v>
      </c>
      <c r="B91" s="1" t="s">
        <v>69</v>
      </c>
      <c r="C91" s="95" t="s">
        <v>4</v>
      </c>
      <c r="D91" s="95">
        <v>10</v>
      </c>
      <c r="E91" s="31"/>
      <c r="F91" s="31"/>
      <c r="G91" s="31"/>
      <c r="H91" s="99">
        <v>6700</v>
      </c>
      <c r="I91" s="100">
        <v>0.08</v>
      </c>
      <c r="J91" s="101">
        <f t="shared" si="4"/>
        <v>67000</v>
      </c>
      <c r="K91" s="43">
        <f t="shared" si="5"/>
        <v>72360</v>
      </c>
      <c r="L91" s="35"/>
    </row>
    <row r="92" spans="1:12" ht="12" thickBot="1">
      <c r="A92" s="19"/>
      <c r="B92" s="3"/>
      <c r="C92" s="29"/>
      <c r="D92" s="29"/>
      <c r="E92" s="29"/>
      <c r="I92" s="49" t="s">
        <v>6</v>
      </c>
      <c r="J92" s="50">
        <f>SUM(J86:J91)</f>
        <v>1353000</v>
      </c>
      <c r="K92" s="51">
        <f>SUM(K86:K91)</f>
        <v>1461240</v>
      </c>
    </row>
    <row r="93" spans="1:12" ht="12" thickBot="1">
      <c r="A93" s="19"/>
      <c r="B93" s="448" t="s">
        <v>131</v>
      </c>
      <c r="C93" s="448"/>
      <c r="D93" s="448"/>
      <c r="E93" s="29"/>
    </row>
    <row r="94" spans="1:12" ht="12" thickBot="1">
      <c r="A94" s="19"/>
      <c r="B94" s="448"/>
      <c r="C94" s="448"/>
      <c r="D94" s="448"/>
      <c r="E94" s="29"/>
      <c r="F94" s="449" t="s">
        <v>71</v>
      </c>
      <c r="G94" s="450"/>
      <c r="H94" s="450"/>
      <c r="I94" s="450"/>
      <c r="J94" s="450"/>
      <c r="K94" s="450"/>
      <c r="L94" s="451"/>
    </row>
    <row r="95" spans="1:12" ht="23.4" thickBot="1">
      <c r="B95" s="448"/>
      <c r="C95" s="448"/>
      <c r="D95" s="448"/>
      <c r="F95" s="54" t="s">
        <v>91</v>
      </c>
      <c r="G95" s="54" t="s">
        <v>92</v>
      </c>
      <c r="H95" s="54" t="s">
        <v>7</v>
      </c>
      <c r="I95" s="54" t="s">
        <v>93</v>
      </c>
      <c r="J95" s="54" t="s">
        <v>94</v>
      </c>
      <c r="K95" s="54" t="s">
        <v>95</v>
      </c>
      <c r="L95" s="54" t="s">
        <v>96</v>
      </c>
    </row>
    <row r="96" spans="1:12" ht="12" thickBot="1">
      <c r="B96" s="448"/>
      <c r="C96" s="448"/>
      <c r="D96" s="448"/>
      <c r="F96" s="55">
        <f>J92</f>
        <v>1353000</v>
      </c>
      <c r="G96" s="56">
        <f>K92</f>
        <v>1461240</v>
      </c>
      <c r="H96" s="57">
        <v>0.35</v>
      </c>
      <c r="I96" s="56">
        <f>ROUND(F96*H96,2)</f>
        <v>473550</v>
      </c>
      <c r="J96" s="56">
        <f>ROUND(G96*H96,2)</f>
        <v>511434</v>
      </c>
      <c r="K96" s="56">
        <f>F96+I96</f>
        <v>1826550</v>
      </c>
      <c r="L96" s="58">
        <f>G96+J96</f>
        <v>1972674</v>
      </c>
    </row>
    <row r="97" spans="2:12">
      <c r="B97" s="448"/>
      <c r="C97" s="448"/>
      <c r="D97" s="448"/>
    </row>
    <row r="98" spans="2:12">
      <c r="B98" s="448"/>
      <c r="C98" s="448"/>
      <c r="D98" s="448"/>
      <c r="E98" s="29"/>
      <c r="F98" s="29"/>
      <c r="G98" s="29"/>
      <c r="H98" s="29"/>
      <c r="I98" s="29"/>
      <c r="J98" s="29"/>
    </row>
    <row r="99" spans="2:12">
      <c r="B99" s="448"/>
      <c r="C99" s="448"/>
      <c r="D99" s="448"/>
    </row>
    <row r="100" spans="2:12" ht="48" customHeight="1">
      <c r="B100" s="448" t="s">
        <v>132</v>
      </c>
      <c r="C100" s="448"/>
      <c r="D100" s="448"/>
    </row>
    <row r="101" spans="2:12" ht="12" customHeight="1">
      <c r="B101" s="448"/>
      <c r="C101" s="448"/>
      <c r="D101" s="448"/>
    </row>
    <row r="102" spans="2:12">
      <c r="B102" s="448"/>
      <c r="C102" s="448"/>
      <c r="D102" s="448"/>
    </row>
    <row r="103" spans="2:12" ht="12" thickBot="1">
      <c r="B103" s="108"/>
      <c r="C103" s="108"/>
      <c r="D103" s="108"/>
    </row>
    <row r="104" spans="2:12" ht="15" customHeight="1" thickBot="1">
      <c r="B104" s="108"/>
      <c r="C104" s="108"/>
      <c r="D104" s="108"/>
      <c r="E104" s="449" t="s">
        <v>6</v>
      </c>
      <c r="F104" s="450"/>
      <c r="G104" s="450"/>
      <c r="H104" s="450"/>
      <c r="I104" s="450"/>
      <c r="J104" s="450"/>
      <c r="K104" s="450"/>
      <c r="L104" s="451"/>
    </row>
    <row r="105" spans="2:12" ht="22.8">
      <c r="E105" s="111" t="s">
        <v>135</v>
      </c>
      <c r="F105" s="53" t="s">
        <v>91</v>
      </c>
      <c r="G105" s="53" t="s">
        <v>92</v>
      </c>
      <c r="H105" s="53" t="s">
        <v>7</v>
      </c>
      <c r="I105" s="53" t="s">
        <v>93</v>
      </c>
      <c r="J105" s="53" t="s">
        <v>94</v>
      </c>
      <c r="K105" s="53" t="s">
        <v>95</v>
      </c>
      <c r="L105" s="53" t="s">
        <v>96</v>
      </c>
    </row>
    <row r="106" spans="2:12">
      <c r="E106" s="112" t="s">
        <v>83</v>
      </c>
      <c r="F106" s="110">
        <f>F18</f>
        <v>82300</v>
      </c>
      <c r="G106" s="110">
        <f t="shared" ref="G106:L106" si="6">G18</f>
        <v>88884</v>
      </c>
      <c r="H106" s="52">
        <f t="shared" si="6"/>
        <v>0.35</v>
      </c>
      <c r="I106" s="110">
        <f t="shared" si="6"/>
        <v>28805</v>
      </c>
      <c r="J106" s="110">
        <f t="shared" si="6"/>
        <v>31109.4</v>
      </c>
      <c r="K106" s="110">
        <f t="shared" si="6"/>
        <v>111105</v>
      </c>
      <c r="L106" s="110">
        <f t="shared" si="6"/>
        <v>119993.4</v>
      </c>
    </row>
    <row r="107" spans="2:12">
      <c r="E107" s="112" t="s">
        <v>82</v>
      </c>
      <c r="F107" s="110">
        <f>F63</f>
        <v>915905</v>
      </c>
      <c r="G107" s="110">
        <f t="shared" ref="G107:L107" si="7">G63</f>
        <v>989177.4</v>
      </c>
      <c r="H107" s="52">
        <f t="shared" si="7"/>
        <v>0.35</v>
      </c>
      <c r="I107" s="110">
        <f t="shared" si="7"/>
        <v>320566.75</v>
      </c>
      <c r="J107" s="110">
        <f t="shared" si="7"/>
        <v>346212.09</v>
      </c>
      <c r="K107" s="110">
        <f t="shared" si="7"/>
        <v>1236471.75</v>
      </c>
      <c r="L107" s="110">
        <f t="shared" si="7"/>
        <v>1335389.49</v>
      </c>
    </row>
    <row r="108" spans="2:12" ht="12" thickBot="1">
      <c r="E108" s="113" t="s">
        <v>86</v>
      </c>
      <c r="F108" s="114">
        <f>F96</f>
        <v>1353000</v>
      </c>
      <c r="G108" s="114">
        <f t="shared" ref="G108:L108" si="8">G96</f>
        <v>1461240</v>
      </c>
      <c r="H108" s="117">
        <f t="shared" si="8"/>
        <v>0.35</v>
      </c>
      <c r="I108" s="114">
        <f t="shared" si="8"/>
        <v>473550</v>
      </c>
      <c r="J108" s="114">
        <f t="shared" si="8"/>
        <v>511434</v>
      </c>
      <c r="K108" s="114">
        <f t="shared" si="8"/>
        <v>1826550</v>
      </c>
      <c r="L108" s="114">
        <f t="shared" si="8"/>
        <v>1972674</v>
      </c>
    </row>
    <row r="109" spans="2:12" ht="12" thickBot="1">
      <c r="E109" s="109" t="s">
        <v>136</v>
      </c>
      <c r="F109" s="115">
        <f>SUM(F106:F108)</f>
        <v>2351205</v>
      </c>
      <c r="G109" s="115">
        <f>SUM(G106:G108)</f>
        <v>2539301.4</v>
      </c>
      <c r="H109" s="118"/>
      <c r="I109" s="115">
        <f>SUM(I106:I108)</f>
        <v>822921.75</v>
      </c>
      <c r="J109" s="115">
        <f>SUM(J106:J108)</f>
        <v>888755.49</v>
      </c>
      <c r="K109" s="115">
        <f>SUM(K106:K108)</f>
        <v>3174126.75</v>
      </c>
      <c r="L109" s="116">
        <f>SUM(L106:L108)</f>
        <v>3428056.8899999997</v>
      </c>
    </row>
  </sheetData>
  <mergeCells count="15">
    <mergeCell ref="A73:D73"/>
    <mergeCell ref="A2:L2"/>
    <mergeCell ref="F16:L16"/>
    <mergeCell ref="B15:D18"/>
    <mergeCell ref="A24:L24"/>
    <mergeCell ref="F61:L61"/>
    <mergeCell ref="A61:D61"/>
    <mergeCell ref="B93:D99"/>
    <mergeCell ref="B100:D102"/>
    <mergeCell ref="E104:L104"/>
    <mergeCell ref="B77:D80"/>
    <mergeCell ref="B74:D74"/>
    <mergeCell ref="B75:D75"/>
    <mergeCell ref="A85:L85"/>
    <mergeCell ref="F94:L94"/>
  </mergeCells>
  <pageMargins left="0.25" right="0.25" top="0.75" bottom="0.75" header="0.3" footer="0.3"/>
  <pageSetup paperSize="9" scale="52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97196-1342-490F-99D8-CF52E2FF571B}">
  <dimension ref="B1:N123"/>
  <sheetViews>
    <sheetView workbookViewId="0">
      <selection sqref="A1:XFD1048576"/>
    </sheetView>
  </sheetViews>
  <sheetFormatPr defaultColWidth="9.109375" defaultRowHeight="11.4"/>
  <cols>
    <col min="1" max="1" width="5.33203125" style="300" customWidth="1"/>
    <col min="2" max="2" width="5.109375" style="300" customWidth="1"/>
    <col min="3" max="3" width="101" style="300" customWidth="1"/>
    <col min="4" max="4" width="6.77734375" style="300" customWidth="1"/>
    <col min="5" max="5" width="8.33203125" style="432" customWidth="1"/>
    <col min="6" max="6" width="9.33203125" style="300" customWidth="1"/>
    <col min="7" max="7" width="25.33203125" style="300" bestFit="1" customWidth="1"/>
    <col min="8" max="8" width="18" style="300" customWidth="1"/>
    <col min="9" max="9" width="17.21875" style="300" customWidth="1"/>
    <col min="10" max="10" width="12.5546875" style="300" customWidth="1"/>
    <col min="11" max="11" width="10.88671875" style="300" customWidth="1"/>
    <col min="12" max="12" width="13.21875" style="300" customWidth="1"/>
    <col min="13" max="13" width="13.6640625" style="300" customWidth="1"/>
    <col min="14" max="14" width="12" style="300" customWidth="1"/>
    <col min="15" max="16384" width="9.109375" style="300"/>
  </cols>
  <sheetData>
    <row r="1" spans="2:14" ht="13.8">
      <c r="B1" s="301" t="s">
        <v>260</v>
      </c>
      <c r="C1" s="305"/>
      <c r="D1" s="305"/>
      <c r="E1" s="305"/>
      <c r="F1" s="305"/>
      <c r="G1" s="311"/>
      <c r="H1" s="302"/>
      <c r="I1" s="303" t="s">
        <v>252</v>
      </c>
      <c r="J1" s="311"/>
      <c r="K1" s="311"/>
    </row>
    <row r="3" spans="2:14" ht="13.8">
      <c r="B3" s="311"/>
      <c r="C3" s="304" t="s">
        <v>253</v>
      </c>
      <c r="J3" s="312"/>
      <c r="K3" s="313"/>
    </row>
    <row r="4" spans="2:14" ht="13.8">
      <c r="B4" s="311"/>
      <c r="C4" s="300" t="s">
        <v>254</v>
      </c>
      <c r="J4" s="312"/>
      <c r="K4" s="313"/>
    </row>
    <row r="5" spans="2:14" ht="13.8">
      <c r="B5" s="311"/>
      <c r="C5" s="467" t="s">
        <v>255</v>
      </c>
      <c r="D5" s="467"/>
      <c r="E5" s="467"/>
      <c r="F5" s="467"/>
      <c r="G5" s="467"/>
      <c r="H5" s="467"/>
      <c r="I5" s="467"/>
      <c r="J5" s="467"/>
      <c r="K5" s="467"/>
    </row>
    <row r="6" spans="2:14" ht="13.8">
      <c r="B6" s="311"/>
      <c r="C6" s="300" t="s">
        <v>256</v>
      </c>
      <c r="J6" s="312"/>
      <c r="K6" s="313"/>
    </row>
    <row r="7" spans="2:14" ht="13.8">
      <c r="B7" s="311"/>
      <c r="C7" s="300" t="s">
        <v>257</v>
      </c>
      <c r="J7" s="312"/>
      <c r="K7" s="313"/>
    </row>
    <row r="8" spans="2:14" ht="13.8">
      <c r="B8" s="311"/>
      <c r="C8" s="300" t="s">
        <v>258</v>
      </c>
      <c r="J8" s="312"/>
      <c r="K8" s="313"/>
    </row>
    <row r="9" spans="2:14" ht="13.8">
      <c r="B9" s="311"/>
      <c r="C9" s="304" t="s">
        <v>259</v>
      </c>
      <c r="J9" s="312"/>
      <c r="K9" s="313"/>
    </row>
    <row r="12" spans="2:14" ht="36.6" thickBot="1">
      <c r="B12" s="314" t="s">
        <v>72</v>
      </c>
      <c r="C12" s="315" t="s">
        <v>0</v>
      </c>
      <c r="D12" s="315" t="s">
        <v>1</v>
      </c>
      <c r="E12" s="434" t="s">
        <v>261</v>
      </c>
      <c r="F12" s="315" t="s">
        <v>73</v>
      </c>
      <c r="G12" s="316" t="s">
        <v>74</v>
      </c>
      <c r="H12" s="317" t="s">
        <v>50</v>
      </c>
      <c r="I12" s="317" t="s">
        <v>75</v>
      </c>
      <c r="J12" s="318" t="s">
        <v>76</v>
      </c>
      <c r="K12" s="319" t="s">
        <v>2</v>
      </c>
      <c r="L12" s="318" t="s">
        <v>77</v>
      </c>
      <c r="M12" s="320" t="s">
        <v>78</v>
      </c>
      <c r="N12" s="321" t="s">
        <v>3</v>
      </c>
    </row>
    <row r="13" spans="2:14" ht="12.6" thickBot="1">
      <c r="B13" s="473" t="s">
        <v>8</v>
      </c>
      <c r="C13" s="474"/>
      <c r="D13" s="474"/>
      <c r="E13" s="474"/>
      <c r="F13" s="474"/>
      <c r="G13" s="474"/>
      <c r="H13" s="474"/>
      <c r="I13" s="474"/>
      <c r="J13" s="474"/>
      <c r="K13" s="474"/>
      <c r="L13" s="474"/>
      <c r="M13" s="474"/>
      <c r="N13" s="475"/>
    </row>
    <row r="14" spans="2:14" ht="24">
      <c r="B14" s="322" t="s">
        <v>83</v>
      </c>
      <c r="C14" s="323" t="s">
        <v>40</v>
      </c>
      <c r="D14" s="324"/>
      <c r="E14" s="324"/>
      <c r="F14" s="325"/>
      <c r="G14" s="326"/>
      <c r="H14" s="327"/>
      <c r="I14" s="327"/>
      <c r="J14" s="328"/>
      <c r="K14" s="329"/>
      <c r="L14" s="330"/>
      <c r="M14" s="331"/>
      <c r="N14" s="332"/>
    </row>
    <row r="15" spans="2:14" ht="12">
      <c r="B15" s="333" t="s">
        <v>79</v>
      </c>
      <c r="C15" s="334" t="s">
        <v>42</v>
      </c>
      <c r="D15" s="309" t="s">
        <v>90</v>
      </c>
      <c r="E15" s="309">
        <v>4</v>
      </c>
      <c r="F15" s="335">
        <v>10</v>
      </c>
      <c r="G15" s="336"/>
      <c r="H15" s="337"/>
      <c r="I15" s="337"/>
      <c r="J15" s="338">
        <v>250</v>
      </c>
      <c r="K15" s="339">
        <v>0.08</v>
      </c>
      <c r="L15" s="340">
        <f>ROUND(J15*F15,2)</f>
        <v>2500</v>
      </c>
      <c r="M15" s="341">
        <f>ROUND(L15+L15*K15,2)</f>
        <v>2700</v>
      </c>
      <c r="N15" s="335">
        <v>5</v>
      </c>
    </row>
    <row r="16" spans="2:14" ht="12">
      <c r="B16" s="333" t="s">
        <v>80</v>
      </c>
      <c r="C16" s="334" t="s">
        <v>43</v>
      </c>
      <c r="D16" s="309" t="s">
        <v>90</v>
      </c>
      <c r="E16" s="309">
        <v>12</v>
      </c>
      <c r="F16" s="335">
        <v>30</v>
      </c>
      <c r="G16" s="336"/>
      <c r="H16" s="337"/>
      <c r="I16" s="337"/>
      <c r="J16" s="338">
        <v>485</v>
      </c>
      <c r="K16" s="339">
        <v>0.08</v>
      </c>
      <c r="L16" s="340">
        <f>ROUND(J16*F16,2)</f>
        <v>14550</v>
      </c>
      <c r="M16" s="341">
        <f t="shared" ref="M16:M17" si="0">ROUND(L16+L16*K16,2)</f>
        <v>15714</v>
      </c>
      <c r="N16" s="335">
        <v>5</v>
      </c>
    </row>
    <row r="17" spans="2:14" ht="12">
      <c r="B17" s="333" t="s">
        <v>81</v>
      </c>
      <c r="C17" s="334" t="s">
        <v>44</v>
      </c>
      <c r="D17" s="309" t="s">
        <v>90</v>
      </c>
      <c r="E17" s="309">
        <v>12</v>
      </c>
      <c r="F17" s="335">
        <v>30</v>
      </c>
      <c r="G17" s="336"/>
      <c r="H17" s="337"/>
      <c r="I17" s="337"/>
      <c r="J17" s="338">
        <v>485</v>
      </c>
      <c r="K17" s="339">
        <v>0.08</v>
      </c>
      <c r="L17" s="340">
        <f>ROUND(J17*F17,2)</f>
        <v>14550</v>
      </c>
      <c r="M17" s="341">
        <f t="shared" si="0"/>
        <v>15714</v>
      </c>
      <c r="N17" s="335">
        <v>10</v>
      </c>
    </row>
    <row r="18" spans="2:14" ht="12">
      <c r="B18" s="333" t="s">
        <v>82</v>
      </c>
      <c r="C18" s="342" t="s">
        <v>5</v>
      </c>
      <c r="D18" s="343"/>
      <c r="E18" s="343"/>
      <c r="F18" s="344"/>
      <c r="G18" s="345"/>
      <c r="H18" s="346"/>
      <c r="I18" s="346"/>
      <c r="J18" s="347"/>
      <c r="K18" s="348"/>
      <c r="L18" s="349"/>
      <c r="M18" s="350"/>
      <c r="N18" s="351"/>
    </row>
    <row r="19" spans="2:14" ht="12">
      <c r="B19" s="333" t="s">
        <v>84</v>
      </c>
      <c r="C19" s="334" t="s">
        <v>41</v>
      </c>
      <c r="D19" s="309" t="s">
        <v>90</v>
      </c>
      <c r="E19" s="309">
        <v>12</v>
      </c>
      <c r="F19" s="335">
        <v>30</v>
      </c>
      <c r="G19" s="336"/>
      <c r="H19" s="337"/>
      <c r="I19" s="337"/>
      <c r="J19" s="338">
        <v>570</v>
      </c>
      <c r="K19" s="339">
        <v>0.08</v>
      </c>
      <c r="L19" s="340">
        <f>ROUND(J19*F19,2)</f>
        <v>17100</v>
      </c>
      <c r="M19" s="341">
        <f t="shared" ref="M19:M24" si="1">ROUND(L19+L19*K19,2)</f>
        <v>18468</v>
      </c>
      <c r="N19" s="335">
        <v>5</v>
      </c>
    </row>
    <row r="20" spans="2:14" ht="12">
      <c r="B20" s="333" t="s">
        <v>85</v>
      </c>
      <c r="C20" s="334" t="s">
        <v>45</v>
      </c>
      <c r="D20" s="309" t="s">
        <v>90</v>
      </c>
      <c r="E20" s="309">
        <v>16</v>
      </c>
      <c r="F20" s="335">
        <v>40</v>
      </c>
      <c r="G20" s="336"/>
      <c r="H20" s="337"/>
      <c r="I20" s="337"/>
      <c r="J20" s="338">
        <v>440</v>
      </c>
      <c r="K20" s="339">
        <v>0.08</v>
      </c>
      <c r="L20" s="340">
        <f>ROUND(J20*F20,2)</f>
        <v>17600</v>
      </c>
      <c r="M20" s="341">
        <f t="shared" si="1"/>
        <v>19008</v>
      </c>
      <c r="N20" s="335">
        <v>5</v>
      </c>
    </row>
    <row r="21" spans="2:14" ht="12">
      <c r="B21" s="333" t="s">
        <v>86</v>
      </c>
      <c r="C21" s="352" t="s">
        <v>46</v>
      </c>
      <c r="D21" s="343"/>
      <c r="E21" s="343"/>
      <c r="F21" s="344"/>
      <c r="G21" s="345"/>
      <c r="H21" s="346"/>
      <c r="I21" s="346"/>
      <c r="J21" s="347"/>
      <c r="K21" s="348"/>
      <c r="L21" s="349"/>
      <c r="M21" s="350"/>
      <c r="N21" s="351"/>
    </row>
    <row r="22" spans="2:14" ht="12">
      <c r="B22" s="333" t="s">
        <v>87</v>
      </c>
      <c r="C22" s="334" t="s">
        <v>47</v>
      </c>
      <c r="D22" s="309" t="s">
        <v>90</v>
      </c>
      <c r="E22" s="309">
        <v>4</v>
      </c>
      <c r="F22" s="335">
        <v>10</v>
      </c>
      <c r="G22" s="336"/>
      <c r="H22" s="337"/>
      <c r="I22" s="337"/>
      <c r="J22" s="338">
        <v>800</v>
      </c>
      <c r="K22" s="339">
        <v>0.08</v>
      </c>
      <c r="L22" s="340">
        <f>ROUND(J22*F22,2)</f>
        <v>8000</v>
      </c>
      <c r="M22" s="341">
        <f t="shared" si="1"/>
        <v>8640</v>
      </c>
      <c r="N22" s="335">
        <v>1</v>
      </c>
    </row>
    <row r="23" spans="2:14" ht="12">
      <c r="B23" s="333" t="s">
        <v>88</v>
      </c>
      <c r="C23" s="352" t="s">
        <v>48</v>
      </c>
      <c r="D23" s="343"/>
      <c r="E23" s="343"/>
      <c r="F23" s="344"/>
      <c r="G23" s="345"/>
      <c r="H23" s="346"/>
      <c r="I23" s="346"/>
      <c r="J23" s="347"/>
      <c r="K23" s="348"/>
      <c r="L23" s="349"/>
      <c r="M23" s="350"/>
      <c r="N23" s="351"/>
    </row>
    <row r="24" spans="2:14" ht="12.6" thickBot="1">
      <c r="B24" s="333" t="s">
        <v>89</v>
      </c>
      <c r="C24" s="334" t="s">
        <v>49</v>
      </c>
      <c r="D24" s="309" t="s">
        <v>90</v>
      </c>
      <c r="E24" s="309">
        <v>4</v>
      </c>
      <c r="F24" s="335">
        <v>10</v>
      </c>
      <c r="G24" s="336"/>
      <c r="H24" s="337"/>
      <c r="I24" s="337"/>
      <c r="J24" s="338">
        <v>800</v>
      </c>
      <c r="K24" s="353">
        <v>0.08</v>
      </c>
      <c r="L24" s="354">
        <f>ROUND(J24*F24,2)</f>
        <v>8000</v>
      </c>
      <c r="M24" s="355">
        <f t="shared" si="1"/>
        <v>8640</v>
      </c>
      <c r="N24" s="335">
        <v>1</v>
      </c>
    </row>
    <row r="25" spans="2:14" ht="12.6" thickBot="1">
      <c r="G25" s="356"/>
      <c r="J25" s="357"/>
      <c r="K25" s="358" t="s">
        <v>6</v>
      </c>
      <c r="L25" s="359">
        <f>SUM(L15:L24)</f>
        <v>82300</v>
      </c>
      <c r="M25" s="360">
        <f>SUM(M15:M24)</f>
        <v>88884</v>
      </c>
      <c r="N25" s="308"/>
    </row>
    <row r="26" spans="2:14" ht="15.75" customHeight="1" thickBot="1">
      <c r="C26" s="463" t="s">
        <v>134</v>
      </c>
      <c r="D26" s="463"/>
      <c r="E26" s="463"/>
      <c r="F26" s="463"/>
      <c r="G26" s="356"/>
      <c r="J26" s="357"/>
      <c r="K26" s="361"/>
      <c r="L26" s="362"/>
      <c r="M26" s="363"/>
      <c r="N26" s="308"/>
    </row>
    <row r="27" spans="2:14" ht="12.75" customHeight="1" thickBot="1">
      <c r="C27" s="463"/>
      <c r="D27" s="463"/>
      <c r="E27" s="463"/>
      <c r="F27" s="463"/>
      <c r="G27" s="356"/>
      <c r="H27" s="464" t="s">
        <v>8</v>
      </c>
      <c r="I27" s="465"/>
      <c r="J27" s="465"/>
      <c r="K27" s="465"/>
      <c r="L27" s="465"/>
      <c r="M27" s="465"/>
      <c r="N27" s="466"/>
    </row>
    <row r="28" spans="2:14" ht="38.4" customHeight="1" thickBot="1">
      <c r="C28" s="463"/>
      <c r="D28" s="463"/>
      <c r="E28" s="463"/>
      <c r="F28" s="463"/>
      <c r="H28" s="364" t="s">
        <v>91</v>
      </c>
      <c r="I28" s="364" t="s">
        <v>92</v>
      </c>
      <c r="J28" s="364" t="s">
        <v>7</v>
      </c>
      <c r="K28" s="364" t="s">
        <v>93</v>
      </c>
      <c r="L28" s="364" t="s">
        <v>94</v>
      </c>
      <c r="M28" s="364" t="s">
        <v>95</v>
      </c>
      <c r="N28" s="364" t="s">
        <v>96</v>
      </c>
    </row>
    <row r="29" spans="2:14" ht="12.6" thickBot="1">
      <c r="C29" s="463"/>
      <c r="D29" s="463"/>
      <c r="E29" s="463"/>
      <c r="F29" s="463"/>
      <c r="H29" s="365">
        <f>L25</f>
        <v>82300</v>
      </c>
      <c r="I29" s="366">
        <f>M25</f>
        <v>88884</v>
      </c>
      <c r="J29" s="367">
        <v>0.35</v>
      </c>
      <c r="K29" s="366">
        <f>ROUND(H29*J29,2)</f>
        <v>28805</v>
      </c>
      <c r="L29" s="366">
        <f>ROUND(I29*J29,2)</f>
        <v>31109.4</v>
      </c>
      <c r="M29" s="366">
        <f>H29+K29</f>
        <v>111105</v>
      </c>
      <c r="N29" s="368">
        <f>I29+L29</f>
        <v>119993.4</v>
      </c>
    </row>
    <row r="34" spans="2:14" ht="36.6" thickBot="1">
      <c r="B34" s="314" t="s">
        <v>72</v>
      </c>
      <c r="C34" s="315" t="s">
        <v>0</v>
      </c>
      <c r="D34" s="315" t="s">
        <v>1</v>
      </c>
      <c r="E34" s="434" t="s">
        <v>261</v>
      </c>
      <c r="F34" s="315" t="s">
        <v>73</v>
      </c>
      <c r="G34" s="316" t="s">
        <v>74</v>
      </c>
      <c r="H34" s="317" t="s">
        <v>50</v>
      </c>
      <c r="I34" s="317" t="s">
        <v>75</v>
      </c>
      <c r="J34" s="318" t="s">
        <v>76</v>
      </c>
      <c r="K34" s="319" t="s">
        <v>2</v>
      </c>
      <c r="L34" s="318" t="s">
        <v>77</v>
      </c>
      <c r="M34" s="320" t="s">
        <v>78</v>
      </c>
      <c r="N34" s="321" t="s">
        <v>3</v>
      </c>
    </row>
    <row r="35" spans="2:14" ht="12.6" thickBot="1">
      <c r="B35" s="473" t="s">
        <v>70</v>
      </c>
      <c r="C35" s="474"/>
      <c r="D35" s="474"/>
      <c r="E35" s="474"/>
      <c r="F35" s="474"/>
      <c r="G35" s="474"/>
      <c r="H35" s="474"/>
      <c r="I35" s="474"/>
      <c r="J35" s="474"/>
      <c r="K35" s="474"/>
      <c r="L35" s="474"/>
      <c r="M35" s="474"/>
      <c r="N35" s="475"/>
    </row>
    <row r="36" spans="2:14" ht="34.200000000000003">
      <c r="B36" s="369" t="s">
        <v>83</v>
      </c>
      <c r="C36" s="370" t="s">
        <v>9</v>
      </c>
      <c r="D36" s="371" t="s">
        <v>4</v>
      </c>
      <c r="E36" s="21">
        <v>800</v>
      </c>
      <c r="F36" s="372">
        <v>2000</v>
      </c>
      <c r="G36" s="372"/>
      <c r="H36" s="372"/>
      <c r="I36" s="373"/>
      <c r="J36" s="374">
        <v>70</v>
      </c>
      <c r="K36" s="375">
        <v>0.08</v>
      </c>
      <c r="L36" s="354">
        <f t="shared" ref="L36:L69" si="2">ROUND(J36*F36,2)</f>
        <v>140000</v>
      </c>
      <c r="M36" s="355">
        <f t="shared" ref="M36:M69" si="3">ROUND(L36+L36*K36,2)</f>
        <v>151200</v>
      </c>
      <c r="N36" s="376">
        <v>40</v>
      </c>
    </row>
    <row r="37" spans="2:14" ht="22.8">
      <c r="B37" s="377" t="s">
        <v>82</v>
      </c>
      <c r="C37" s="378" t="s">
        <v>10</v>
      </c>
      <c r="D37" s="379" t="s">
        <v>4</v>
      </c>
      <c r="E37" s="21">
        <v>4</v>
      </c>
      <c r="F37" s="380">
        <v>10</v>
      </c>
      <c r="G37" s="380"/>
      <c r="H37" s="380"/>
      <c r="I37" s="381"/>
      <c r="J37" s="338">
        <v>50</v>
      </c>
      <c r="K37" s="382">
        <v>0.08</v>
      </c>
      <c r="L37" s="354">
        <f t="shared" si="2"/>
        <v>500</v>
      </c>
      <c r="M37" s="355">
        <f t="shared" si="3"/>
        <v>540</v>
      </c>
      <c r="N37" s="335">
        <v>1</v>
      </c>
    </row>
    <row r="38" spans="2:14" ht="22.8">
      <c r="B38" s="377" t="s">
        <v>86</v>
      </c>
      <c r="C38" s="378" t="s">
        <v>11</v>
      </c>
      <c r="D38" s="379" t="s">
        <v>4</v>
      </c>
      <c r="E38" s="21">
        <v>1400</v>
      </c>
      <c r="F38" s="380">
        <v>3500</v>
      </c>
      <c r="G38" s="380"/>
      <c r="H38" s="380"/>
      <c r="I38" s="381"/>
      <c r="J38" s="338">
        <v>50</v>
      </c>
      <c r="K38" s="382">
        <v>0.08</v>
      </c>
      <c r="L38" s="354">
        <f t="shared" si="2"/>
        <v>175000</v>
      </c>
      <c r="M38" s="355">
        <f t="shared" si="3"/>
        <v>189000</v>
      </c>
      <c r="N38" s="335">
        <v>50</v>
      </c>
    </row>
    <row r="39" spans="2:14" ht="22.8">
      <c r="B39" s="377" t="s">
        <v>88</v>
      </c>
      <c r="C39" s="378" t="s">
        <v>12</v>
      </c>
      <c r="D39" s="379" t="s">
        <v>4</v>
      </c>
      <c r="E39" s="21">
        <v>1800</v>
      </c>
      <c r="F39" s="380">
        <v>4500</v>
      </c>
      <c r="G39" s="380"/>
      <c r="H39" s="380"/>
      <c r="I39" s="381"/>
      <c r="J39" s="338">
        <v>50</v>
      </c>
      <c r="K39" s="382">
        <v>0.08</v>
      </c>
      <c r="L39" s="354">
        <f t="shared" si="2"/>
        <v>225000</v>
      </c>
      <c r="M39" s="355">
        <f t="shared" si="3"/>
        <v>243000</v>
      </c>
      <c r="N39" s="335">
        <v>50</v>
      </c>
    </row>
    <row r="40" spans="2:14" ht="12">
      <c r="B40" s="377" t="s">
        <v>97</v>
      </c>
      <c r="C40" s="378" t="s">
        <v>13</v>
      </c>
      <c r="D40" s="379" t="s">
        <v>4</v>
      </c>
      <c r="E40" s="21">
        <v>120</v>
      </c>
      <c r="F40" s="380">
        <v>300</v>
      </c>
      <c r="G40" s="380"/>
      <c r="H40" s="380"/>
      <c r="I40" s="381"/>
      <c r="J40" s="338">
        <v>45</v>
      </c>
      <c r="K40" s="382">
        <v>0.08</v>
      </c>
      <c r="L40" s="354">
        <f t="shared" si="2"/>
        <v>13500</v>
      </c>
      <c r="M40" s="355">
        <f t="shared" si="3"/>
        <v>14580</v>
      </c>
      <c r="N40" s="335">
        <v>50</v>
      </c>
    </row>
    <row r="41" spans="2:14" ht="12">
      <c r="B41" s="377" t="s">
        <v>98</v>
      </c>
      <c r="C41" s="378" t="s">
        <v>14</v>
      </c>
      <c r="D41" s="379" t="s">
        <v>4</v>
      </c>
      <c r="E41" s="21">
        <v>40</v>
      </c>
      <c r="F41" s="380">
        <v>100</v>
      </c>
      <c r="G41" s="380"/>
      <c r="H41" s="380"/>
      <c r="I41" s="381"/>
      <c r="J41" s="338">
        <v>75</v>
      </c>
      <c r="K41" s="382">
        <v>0.08</v>
      </c>
      <c r="L41" s="354">
        <f t="shared" si="2"/>
        <v>7500</v>
      </c>
      <c r="M41" s="355">
        <f t="shared" si="3"/>
        <v>8100</v>
      </c>
      <c r="N41" s="335">
        <v>20</v>
      </c>
    </row>
    <row r="42" spans="2:14" ht="12">
      <c r="B42" s="377" t="s">
        <v>99</v>
      </c>
      <c r="C42" s="378" t="s">
        <v>60</v>
      </c>
      <c r="D42" s="379" t="s">
        <v>4</v>
      </c>
      <c r="E42" s="21">
        <v>40</v>
      </c>
      <c r="F42" s="380">
        <v>100</v>
      </c>
      <c r="G42" s="380"/>
      <c r="H42" s="380"/>
      <c r="I42" s="381"/>
      <c r="J42" s="338">
        <v>75</v>
      </c>
      <c r="K42" s="382">
        <v>0.08</v>
      </c>
      <c r="L42" s="354">
        <f t="shared" si="2"/>
        <v>7500</v>
      </c>
      <c r="M42" s="355">
        <f t="shared" si="3"/>
        <v>8100</v>
      </c>
      <c r="N42" s="335">
        <v>30</v>
      </c>
    </row>
    <row r="43" spans="2:14" ht="12">
      <c r="B43" s="377" t="s">
        <v>100</v>
      </c>
      <c r="C43" s="378" t="s">
        <v>66</v>
      </c>
      <c r="D43" s="379" t="s">
        <v>4</v>
      </c>
      <c r="E43" s="21">
        <v>40</v>
      </c>
      <c r="F43" s="380">
        <v>100</v>
      </c>
      <c r="G43" s="380"/>
      <c r="H43" s="380"/>
      <c r="I43" s="381"/>
      <c r="J43" s="338">
        <v>75</v>
      </c>
      <c r="K43" s="382">
        <v>0.08</v>
      </c>
      <c r="L43" s="354">
        <f t="shared" si="2"/>
        <v>7500</v>
      </c>
      <c r="M43" s="355">
        <f t="shared" si="3"/>
        <v>8100</v>
      </c>
      <c r="N43" s="335"/>
    </row>
    <row r="44" spans="2:14" ht="12">
      <c r="B44" s="377" t="s">
        <v>101</v>
      </c>
      <c r="C44" s="378" t="s">
        <v>15</v>
      </c>
      <c r="D44" s="379" t="s">
        <v>4</v>
      </c>
      <c r="E44" s="21">
        <v>2</v>
      </c>
      <c r="F44" s="380">
        <v>5</v>
      </c>
      <c r="G44" s="380"/>
      <c r="H44" s="380"/>
      <c r="I44" s="381"/>
      <c r="J44" s="338">
        <v>210</v>
      </c>
      <c r="K44" s="382">
        <v>0.08</v>
      </c>
      <c r="L44" s="354">
        <f t="shared" si="2"/>
        <v>1050</v>
      </c>
      <c r="M44" s="355">
        <f t="shared" si="3"/>
        <v>1134</v>
      </c>
      <c r="N44" s="335">
        <v>6</v>
      </c>
    </row>
    <row r="45" spans="2:14" ht="12">
      <c r="B45" s="377" t="s">
        <v>102</v>
      </c>
      <c r="C45" s="378" t="s">
        <v>16</v>
      </c>
      <c r="D45" s="379" t="s">
        <v>4</v>
      </c>
      <c r="E45" s="21">
        <v>2</v>
      </c>
      <c r="F45" s="380">
        <v>5</v>
      </c>
      <c r="G45" s="380"/>
      <c r="H45" s="380"/>
      <c r="I45" s="381"/>
      <c r="J45" s="338">
        <v>120</v>
      </c>
      <c r="K45" s="382">
        <v>0.08</v>
      </c>
      <c r="L45" s="354">
        <f t="shared" si="2"/>
        <v>600</v>
      </c>
      <c r="M45" s="355">
        <f t="shared" si="3"/>
        <v>648</v>
      </c>
      <c r="N45" s="335">
        <v>1</v>
      </c>
    </row>
    <row r="46" spans="2:14" ht="12">
      <c r="B46" s="377" t="s">
        <v>103</v>
      </c>
      <c r="C46" s="378" t="s">
        <v>17</v>
      </c>
      <c r="D46" s="379" t="s">
        <v>4</v>
      </c>
      <c r="E46" s="21">
        <v>20</v>
      </c>
      <c r="F46" s="380">
        <v>50</v>
      </c>
      <c r="G46" s="380"/>
      <c r="H46" s="380"/>
      <c r="I46" s="381"/>
      <c r="J46" s="338">
        <v>600</v>
      </c>
      <c r="K46" s="382">
        <v>0.08</v>
      </c>
      <c r="L46" s="354">
        <f t="shared" si="2"/>
        <v>30000</v>
      </c>
      <c r="M46" s="355">
        <f t="shared" si="3"/>
        <v>32400</v>
      </c>
      <c r="N46" s="335">
        <v>4</v>
      </c>
    </row>
    <row r="47" spans="2:14" ht="12">
      <c r="B47" s="377" t="s">
        <v>104</v>
      </c>
      <c r="C47" s="378" t="s">
        <v>18</v>
      </c>
      <c r="D47" s="379" t="s">
        <v>4</v>
      </c>
      <c r="E47" s="21">
        <v>40</v>
      </c>
      <c r="F47" s="380">
        <v>100</v>
      </c>
      <c r="G47" s="380"/>
      <c r="H47" s="380"/>
      <c r="I47" s="381"/>
      <c r="J47" s="338">
        <v>230</v>
      </c>
      <c r="K47" s="382">
        <v>0.08</v>
      </c>
      <c r="L47" s="354">
        <f t="shared" si="2"/>
        <v>23000</v>
      </c>
      <c r="M47" s="355">
        <f t="shared" si="3"/>
        <v>24840</v>
      </c>
      <c r="N47" s="335">
        <v>10</v>
      </c>
    </row>
    <row r="48" spans="2:14" ht="12">
      <c r="B48" s="377" t="s">
        <v>105</v>
      </c>
      <c r="C48" s="378" t="s">
        <v>19</v>
      </c>
      <c r="D48" s="379" t="s">
        <v>4</v>
      </c>
      <c r="E48" s="21">
        <v>12</v>
      </c>
      <c r="F48" s="380">
        <v>30</v>
      </c>
      <c r="G48" s="380"/>
      <c r="H48" s="380"/>
      <c r="I48" s="381"/>
      <c r="J48" s="338">
        <v>180</v>
      </c>
      <c r="K48" s="382">
        <v>0.08</v>
      </c>
      <c r="L48" s="354">
        <f t="shared" si="2"/>
        <v>5400</v>
      </c>
      <c r="M48" s="355">
        <f t="shared" si="3"/>
        <v>5832</v>
      </c>
      <c r="N48" s="335">
        <v>10</v>
      </c>
    </row>
    <row r="49" spans="2:14" ht="12">
      <c r="B49" s="377" t="s">
        <v>106</v>
      </c>
      <c r="C49" s="378" t="s">
        <v>20</v>
      </c>
      <c r="D49" s="379" t="s">
        <v>4</v>
      </c>
      <c r="E49" s="21">
        <v>32</v>
      </c>
      <c r="F49" s="380">
        <v>80</v>
      </c>
      <c r="G49" s="380"/>
      <c r="H49" s="380"/>
      <c r="I49" s="381"/>
      <c r="J49" s="338">
        <v>125</v>
      </c>
      <c r="K49" s="382">
        <v>0.08</v>
      </c>
      <c r="L49" s="354">
        <f t="shared" si="2"/>
        <v>10000</v>
      </c>
      <c r="M49" s="355">
        <f t="shared" si="3"/>
        <v>10800</v>
      </c>
      <c r="N49" s="335">
        <v>10</v>
      </c>
    </row>
    <row r="50" spans="2:14" ht="12">
      <c r="B50" s="377" t="s">
        <v>107</v>
      </c>
      <c r="C50" s="378" t="s">
        <v>21</v>
      </c>
      <c r="D50" s="379" t="s">
        <v>4</v>
      </c>
      <c r="E50" s="21">
        <v>24</v>
      </c>
      <c r="F50" s="380">
        <v>60</v>
      </c>
      <c r="G50" s="380"/>
      <c r="H50" s="380"/>
      <c r="I50" s="381"/>
      <c r="J50" s="338">
        <v>200</v>
      </c>
      <c r="K50" s="382">
        <v>0.08</v>
      </c>
      <c r="L50" s="354">
        <f t="shared" si="2"/>
        <v>12000</v>
      </c>
      <c r="M50" s="355">
        <f t="shared" si="3"/>
        <v>12960</v>
      </c>
      <c r="N50" s="335">
        <v>10</v>
      </c>
    </row>
    <row r="51" spans="2:14" ht="12">
      <c r="B51" s="377" t="s">
        <v>108</v>
      </c>
      <c r="C51" s="378" t="s">
        <v>22</v>
      </c>
      <c r="D51" s="379" t="s">
        <v>4</v>
      </c>
      <c r="E51" s="21">
        <v>6</v>
      </c>
      <c r="F51" s="380">
        <v>15</v>
      </c>
      <c r="G51" s="380"/>
      <c r="H51" s="380"/>
      <c r="I51" s="381"/>
      <c r="J51" s="338">
        <v>830</v>
      </c>
      <c r="K51" s="382">
        <v>0.08</v>
      </c>
      <c r="L51" s="354">
        <f t="shared" si="2"/>
        <v>12450</v>
      </c>
      <c r="M51" s="355">
        <f t="shared" si="3"/>
        <v>13446</v>
      </c>
      <c r="N51" s="335">
        <v>4</v>
      </c>
    </row>
    <row r="52" spans="2:14" ht="12">
      <c r="B52" s="377" t="s">
        <v>109</v>
      </c>
      <c r="C52" s="378" t="s">
        <v>61</v>
      </c>
      <c r="D52" s="379" t="s">
        <v>4</v>
      </c>
      <c r="E52" s="21">
        <v>20</v>
      </c>
      <c r="F52" s="380">
        <v>50</v>
      </c>
      <c r="G52" s="380"/>
      <c r="H52" s="380"/>
      <c r="I52" s="381"/>
      <c r="J52" s="338">
        <v>245</v>
      </c>
      <c r="K52" s="382">
        <v>0.08</v>
      </c>
      <c r="L52" s="354">
        <f t="shared" si="2"/>
        <v>12250</v>
      </c>
      <c r="M52" s="355">
        <f t="shared" si="3"/>
        <v>13230</v>
      </c>
      <c r="N52" s="335">
        <v>10</v>
      </c>
    </row>
    <row r="53" spans="2:14" ht="12">
      <c r="B53" s="377" t="s">
        <v>110</v>
      </c>
      <c r="C53" s="378" t="s">
        <v>62</v>
      </c>
      <c r="D53" s="379" t="s">
        <v>4</v>
      </c>
      <c r="E53" s="21">
        <v>12</v>
      </c>
      <c r="F53" s="380">
        <v>30</v>
      </c>
      <c r="G53" s="380"/>
      <c r="H53" s="380"/>
      <c r="I53" s="381"/>
      <c r="J53" s="338">
        <v>255</v>
      </c>
      <c r="K53" s="382">
        <v>0.08</v>
      </c>
      <c r="L53" s="354">
        <f t="shared" si="2"/>
        <v>7650</v>
      </c>
      <c r="M53" s="355">
        <f t="shared" si="3"/>
        <v>8262</v>
      </c>
      <c r="N53" s="335">
        <v>10</v>
      </c>
    </row>
    <row r="54" spans="2:14" ht="22.8">
      <c r="B54" s="377" t="s">
        <v>111</v>
      </c>
      <c r="C54" s="378" t="s">
        <v>23</v>
      </c>
      <c r="D54" s="379" t="s">
        <v>4</v>
      </c>
      <c r="E54" s="21">
        <v>12</v>
      </c>
      <c r="F54" s="380">
        <v>30</v>
      </c>
      <c r="G54" s="380"/>
      <c r="H54" s="380"/>
      <c r="I54" s="381"/>
      <c r="J54" s="338">
        <v>610</v>
      </c>
      <c r="K54" s="382">
        <v>0.08</v>
      </c>
      <c r="L54" s="354">
        <f t="shared" si="2"/>
        <v>18300</v>
      </c>
      <c r="M54" s="355">
        <f t="shared" si="3"/>
        <v>19764</v>
      </c>
      <c r="N54" s="335">
        <v>5</v>
      </c>
    </row>
    <row r="55" spans="2:14" ht="12">
      <c r="B55" s="377" t="s">
        <v>112</v>
      </c>
      <c r="C55" s="378" t="s">
        <v>24</v>
      </c>
      <c r="D55" s="379" t="s">
        <v>4</v>
      </c>
      <c r="E55" s="21">
        <v>32</v>
      </c>
      <c r="F55" s="380">
        <v>80</v>
      </c>
      <c r="G55" s="380"/>
      <c r="H55" s="380"/>
      <c r="I55" s="381"/>
      <c r="J55" s="338">
        <v>210</v>
      </c>
      <c r="K55" s="382">
        <v>0.08</v>
      </c>
      <c r="L55" s="354">
        <f t="shared" si="2"/>
        <v>16800</v>
      </c>
      <c r="M55" s="355">
        <f t="shared" si="3"/>
        <v>18144</v>
      </c>
      <c r="N55" s="335">
        <v>5</v>
      </c>
    </row>
    <row r="56" spans="2:14" ht="12">
      <c r="B56" s="377" t="s">
        <v>113</v>
      </c>
      <c r="C56" s="378" t="s">
        <v>25</v>
      </c>
      <c r="D56" s="379" t="s">
        <v>4</v>
      </c>
      <c r="E56" s="21">
        <v>28</v>
      </c>
      <c r="F56" s="380">
        <v>70</v>
      </c>
      <c r="G56" s="380"/>
      <c r="H56" s="380"/>
      <c r="I56" s="381"/>
      <c r="J56" s="338">
        <v>160</v>
      </c>
      <c r="K56" s="382">
        <v>0.08</v>
      </c>
      <c r="L56" s="354">
        <f t="shared" si="2"/>
        <v>11200</v>
      </c>
      <c r="M56" s="355">
        <f t="shared" si="3"/>
        <v>12096</v>
      </c>
      <c r="N56" s="335">
        <v>10</v>
      </c>
    </row>
    <row r="57" spans="2:14" ht="12">
      <c r="B57" s="377" t="s">
        <v>114</v>
      </c>
      <c r="C57" s="378" t="s">
        <v>26</v>
      </c>
      <c r="D57" s="379" t="s">
        <v>4</v>
      </c>
      <c r="E57" s="21">
        <v>36</v>
      </c>
      <c r="F57" s="380">
        <v>90</v>
      </c>
      <c r="G57" s="380"/>
      <c r="H57" s="380"/>
      <c r="I57" s="381"/>
      <c r="J57" s="338">
        <v>180</v>
      </c>
      <c r="K57" s="382">
        <v>0.08</v>
      </c>
      <c r="L57" s="354">
        <f t="shared" si="2"/>
        <v>16200</v>
      </c>
      <c r="M57" s="355">
        <f t="shared" si="3"/>
        <v>17496</v>
      </c>
      <c r="N57" s="335">
        <v>5</v>
      </c>
    </row>
    <row r="58" spans="2:14" ht="22.8">
      <c r="B58" s="377" t="s">
        <v>115</v>
      </c>
      <c r="C58" s="378" t="s">
        <v>27</v>
      </c>
      <c r="D58" s="379" t="s">
        <v>4</v>
      </c>
      <c r="E58" s="21">
        <v>240</v>
      </c>
      <c r="F58" s="380">
        <v>600</v>
      </c>
      <c r="G58" s="380"/>
      <c r="H58" s="380"/>
      <c r="I58" s="381"/>
      <c r="J58" s="338">
        <v>125</v>
      </c>
      <c r="K58" s="382">
        <v>0.08</v>
      </c>
      <c r="L58" s="354">
        <f t="shared" si="2"/>
        <v>75000</v>
      </c>
      <c r="M58" s="355">
        <f t="shared" si="3"/>
        <v>81000</v>
      </c>
      <c r="N58" s="335">
        <v>5</v>
      </c>
    </row>
    <row r="59" spans="2:14" ht="12">
      <c r="B59" s="377" t="s">
        <v>116</v>
      </c>
      <c r="C59" s="378" t="s">
        <v>28</v>
      </c>
      <c r="D59" s="379" t="s">
        <v>4</v>
      </c>
      <c r="E59" s="21">
        <v>8</v>
      </c>
      <c r="F59" s="380">
        <v>20</v>
      </c>
      <c r="G59" s="380"/>
      <c r="H59" s="380"/>
      <c r="I59" s="381"/>
      <c r="J59" s="338">
        <v>195</v>
      </c>
      <c r="K59" s="382">
        <v>0.08</v>
      </c>
      <c r="L59" s="354">
        <f t="shared" si="2"/>
        <v>3900</v>
      </c>
      <c r="M59" s="355">
        <f t="shared" si="3"/>
        <v>4212</v>
      </c>
      <c r="N59" s="335">
        <v>5</v>
      </c>
    </row>
    <row r="60" spans="2:14" ht="12">
      <c r="B60" s="377" t="s">
        <v>117</v>
      </c>
      <c r="C60" s="378" t="s">
        <v>29</v>
      </c>
      <c r="D60" s="379" t="s">
        <v>4</v>
      </c>
      <c r="E60" s="21">
        <v>4</v>
      </c>
      <c r="F60" s="380">
        <v>10</v>
      </c>
      <c r="G60" s="380"/>
      <c r="H60" s="380"/>
      <c r="I60" s="381"/>
      <c r="J60" s="338">
        <v>330</v>
      </c>
      <c r="K60" s="382">
        <v>0.08</v>
      </c>
      <c r="L60" s="354">
        <f t="shared" si="2"/>
        <v>3300</v>
      </c>
      <c r="M60" s="355">
        <f t="shared" si="3"/>
        <v>3564</v>
      </c>
      <c r="N60" s="335">
        <v>2</v>
      </c>
    </row>
    <row r="61" spans="2:14" ht="12">
      <c r="B61" s="377" t="s">
        <v>118</v>
      </c>
      <c r="C61" s="378" t="s">
        <v>30</v>
      </c>
      <c r="D61" s="379" t="s">
        <v>4</v>
      </c>
      <c r="E61" s="21">
        <v>8</v>
      </c>
      <c r="F61" s="380">
        <v>20</v>
      </c>
      <c r="G61" s="380"/>
      <c r="H61" s="380"/>
      <c r="I61" s="381"/>
      <c r="J61" s="338">
        <v>1500</v>
      </c>
      <c r="K61" s="382">
        <v>0.08</v>
      </c>
      <c r="L61" s="354">
        <f t="shared" si="2"/>
        <v>30000</v>
      </c>
      <c r="M61" s="355">
        <f t="shared" si="3"/>
        <v>32400</v>
      </c>
      <c r="N61" s="335">
        <v>3</v>
      </c>
    </row>
    <row r="62" spans="2:14" ht="12">
      <c r="B62" s="377" t="s">
        <v>119</v>
      </c>
      <c r="C62" s="378" t="s">
        <v>31</v>
      </c>
      <c r="D62" s="379" t="s">
        <v>4</v>
      </c>
      <c r="E62" s="21">
        <v>2</v>
      </c>
      <c r="F62" s="380">
        <v>5</v>
      </c>
      <c r="G62" s="380"/>
      <c r="H62" s="380"/>
      <c r="I62" s="381"/>
      <c r="J62" s="338">
        <v>110</v>
      </c>
      <c r="K62" s="382">
        <v>0.08</v>
      </c>
      <c r="L62" s="354">
        <f t="shared" si="2"/>
        <v>550</v>
      </c>
      <c r="M62" s="355">
        <f t="shared" si="3"/>
        <v>594</v>
      </c>
      <c r="N62" s="335">
        <v>3</v>
      </c>
    </row>
    <row r="63" spans="2:14" ht="12">
      <c r="B63" s="377" t="s">
        <v>120</v>
      </c>
      <c r="C63" s="378" t="s">
        <v>32</v>
      </c>
      <c r="D63" s="379" t="s">
        <v>4</v>
      </c>
      <c r="E63" s="21">
        <v>24</v>
      </c>
      <c r="F63" s="380">
        <v>60</v>
      </c>
      <c r="G63" s="380"/>
      <c r="H63" s="380"/>
      <c r="I63" s="381"/>
      <c r="J63" s="338">
        <v>310</v>
      </c>
      <c r="K63" s="382">
        <v>0.08</v>
      </c>
      <c r="L63" s="354">
        <f t="shared" si="2"/>
        <v>18600</v>
      </c>
      <c r="M63" s="355">
        <f t="shared" si="3"/>
        <v>20088</v>
      </c>
      <c r="N63" s="335">
        <v>5</v>
      </c>
    </row>
    <row r="64" spans="2:14" ht="12">
      <c r="B64" s="377" t="s">
        <v>121</v>
      </c>
      <c r="C64" s="378" t="s">
        <v>63</v>
      </c>
      <c r="D64" s="379" t="s">
        <v>4</v>
      </c>
      <c r="E64" s="21">
        <v>8</v>
      </c>
      <c r="F64" s="380">
        <v>20</v>
      </c>
      <c r="G64" s="380"/>
      <c r="H64" s="380"/>
      <c r="I64" s="381"/>
      <c r="J64" s="338">
        <v>310</v>
      </c>
      <c r="K64" s="382">
        <v>0.08</v>
      </c>
      <c r="L64" s="354">
        <f t="shared" si="2"/>
        <v>6200</v>
      </c>
      <c r="M64" s="355">
        <f t="shared" si="3"/>
        <v>6696</v>
      </c>
      <c r="N64" s="335">
        <v>5</v>
      </c>
    </row>
    <row r="65" spans="2:14" ht="12">
      <c r="B65" s="377" t="s">
        <v>122</v>
      </c>
      <c r="C65" s="378" t="s">
        <v>33</v>
      </c>
      <c r="D65" s="379" t="s">
        <v>4</v>
      </c>
      <c r="E65" s="21">
        <v>1</v>
      </c>
      <c r="F65" s="380">
        <v>3</v>
      </c>
      <c r="G65" s="380"/>
      <c r="H65" s="380"/>
      <c r="I65" s="381"/>
      <c r="J65" s="338">
        <v>285</v>
      </c>
      <c r="K65" s="382">
        <v>0.08</v>
      </c>
      <c r="L65" s="354">
        <f t="shared" si="2"/>
        <v>855</v>
      </c>
      <c r="M65" s="355">
        <f t="shared" si="3"/>
        <v>923.4</v>
      </c>
      <c r="N65" s="335">
        <v>1</v>
      </c>
    </row>
    <row r="66" spans="2:14" ht="12">
      <c r="B66" s="377" t="s">
        <v>123</v>
      </c>
      <c r="C66" s="378" t="s">
        <v>34</v>
      </c>
      <c r="D66" s="379" t="s">
        <v>4</v>
      </c>
      <c r="E66" s="21">
        <v>2</v>
      </c>
      <c r="F66" s="380">
        <v>5</v>
      </c>
      <c r="G66" s="380"/>
      <c r="H66" s="380"/>
      <c r="I66" s="381"/>
      <c r="J66" s="338">
        <v>420</v>
      </c>
      <c r="K66" s="382">
        <v>0.08</v>
      </c>
      <c r="L66" s="354">
        <f t="shared" si="2"/>
        <v>2100</v>
      </c>
      <c r="M66" s="355">
        <f t="shared" si="3"/>
        <v>2268</v>
      </c>
      <c r="N66" s="335">
        <v>1</v>
      </c>
    </row>
    <row r="67" spans="2:14" ht="12">
      <c r="B67" s="377" t="s">
        <v>124</v>
      </c>
      <c r="C67" s="378" t="s">
        <v>35</v>
      </c>
      <c r="D67" s="379" t="s">
        <v>4</v>
      </c>
      <c r="E67" s="21">
        <v>2</v>
      </c>
      <c r="F67" s="380">
        <v>5</v>
      </c>
      <c r="G67" s="380"/>
      <c r="H67" s="380"/>
      <c r="I67" s="381"/>
      <c r="J67" s="338">
        <v>100</v>
      </c>
      <c r="K67" s="382">
        <v>0.08</v>
      </c>
      <c r="L67" s="354">
        <f t="shared" si="2"/>
        <v>500</v>
      </c>
      <c r="M67" s="355">
        <f t="shared" si="3"/>
        <v>540</v>
      </c>
      <c r="N67" s="335">
        <v>5</v>
      </c>
    </row>
    <row r="68" spans="2:14" ht="12">
      <c r="B68" s="377" t="s">
        <v>125</v>
      </c>
      <c r="C68" s="378" t="s">
        <v>36</v>
      </c>
      <c r="D68" s="379" t="s">
        <v>65</v>
      </c>
      <c r="E68" s="21">
        <v>2</v>
      </c>
      <c r="F68" s="380">
        <v>5</v>
      </c>
      <c r="G68" s="380"/>
      <c r="H68" s="380"/>
      <c r="I68" s="381"/>
      <c r="J68" s="338">
        <v>2300</v>
      </c>
      <c r="K68" s="382">
        <v>0.08</v>
      </c>
      <c r="L68" s="354">
        <f t="shared" si="2"/>
        <v>11500</v>
      </c>
      <c r="M68" s="355">
        <f t="shared" si="3"/>
        <v>12420</v>
      </c>
      <c r="N68" s="335">
        <v>2</v>
      </c>
    </row>
    <row r="69" spans="2:14" ht="12.6" thickBot="1">
      <c r="B69" s="377" t="s">
        <v>126</v>
      </c>
      <c r="C69" s="378" t="s">
        <v>64</v>
      </c>
      <c r="D69" s="379" t="s">
        <v>4</v>
      </c>
      <c r="E69" s="21">
        <v>8</v>
      </c>
      <c r="F69" s="380">
        <v>20</v>
      </c>
      <c r="G69" s="380"/>
      <c r="H69" s="380"/>
      <c r="I69" s="383"/>
      <c r="J69" s="338">
        <v>500</v>
      </c>
      <c r="K69" s="382">
        <v>0.08</v>
      </c>
      <c r="L69" s="354">
        <f t="shared" si="2"/>
        <v>10000</v>
      </c>
      <c r="M69" s="355">
        <f t="shared" si="3"/>
        <v>10800</v>
      </c>
      <c r="N69" s="335">
        <v>5</v>
      </c>
    </row>
    <row r="70" spans="2:14" ht="12.6" thickBot="1">
      <c r="K70" s="358" t="s">
        <v>6</v>
      </c>
      <c r="L70" s="359">
        <f>SUM(L36:L69)</f>
        <v>915905</v>
      </c>
      <c r="M70" s="360">
        <f>SUM(M36:M69)</f>
        <v>989177.4</v>
      </c>
    </row>
    <row r="71" spans="2:14" ht="12" thickBot="1"/>
    <row r="72" spans="2:14" ht="40.799999999999997" customHeight="1" thickBot="1">
      <c r="B72" s="435" t="s">
        <v>37</v>
      </c>
      <c r="C72" s="436"/>
      <c r="D72" s="436"/>
      <c r="E72" s="436"/>
      <c r="F72" s="442" t="s">
        <v>262</v>
      </c>
      <c r="H72" s="464" t="s">
        <v>70</v>
      </c>
      <c r="I72" s="465"/>
      <c r="J72" s="465"/>
      <c r="K72" s="465"/>
      <c r="L72" s="465"/>
      <c r="M72" s="465"/>
      <c r="N72" s="466"/>
    </row>
    <row r="73" spans="2:14" ht="34.799999999999997" customHeight="1" thickBot="1">
      <c r="B73" s="369" t="s">
        <v>83</v>
      </c>
      <c r="C73" s="384" t="s">
        <v>51</v>
      </c>
      <c r="D73" s="385" t="s">
        <v>4</v>
      </c>
      <c r="E73" s="437">
        <v>4</v>
      </c>
      <c r="F73" s="439"/>
      <c r="G73" s="424"/>
      <c r="H73" s="364" t="s">
        <v>91</v>
      </c>
      <c r="I73" s="364" t="s">
        <v>92</v>
      </c>
      <c r="J73" s="364" t="s">
        <v>7</v>
      </c>
      <c r="K73" s="364" t="s">
        <v>93</v>
      </c>
      <c r="L73" s="364" t="s">
        <v>94</v>
      </c>
      <c r="M73" s="364" t="s">
        <v>95</v>
      </c>
      <c r="N73" s="364" t="s">
        <v>96</v>
      </c>
    </row>
    <row r="74" spans="2:14" ht="12.6" thickBot="1">
      <c r="B74" s="377" t="s">
        <v>82</v>
      </c>
      <c r="C74" s="386" t="s">
        <v>52</v>
      </c>
      <c r="D74" s="387" t="s">
        <v>4</v>
      </c>
      <c r="E74" s="438">
        <v>4</v>
      </c>
      <c r="F74" s="440"/>
      <c r="G74" s="424"/>
      <c r="H74" s="365">
        <f>L70</f>
        <v>915905</v>
      </c>
      <c r="I74" s="366">
        <f>M70</f>
        <v>989177.4</v>
      </c>
      <c r="J74" s="367">
        <v>0.35</v>
      </c>
      <c r="K74" s="366">
        <f>ROUND(H74*J74,2)</f>
        <v>320566.75</v>
      </c>
      <c r="L74" s="366">
        <f>ROUND(I74*J74,2)</f>
        <v>346212.09</v>
      </c>
      <c r="M74" s="366">
        <f>H74+K74</f>
        <v>1236471.75</v>
      </c>
      <c r="N74" s="368">
        <f>I74+L74</f>
        <v>1335389.49</v>
      </c>
    </row>
    <row r="75" spans="2:14" ht="12">
      <c r="B75" s="377" t="s">
        <v>86</v>
      </c>
      <c r="C75" s="386" t="s">
        <v>53</v>
      </c>
      <c r="D75" s="387" t="s">
        <v>4</v>
      </c>
      <c r="E75" s="438">
        <v>3</v>
      </c>
      <c r="F75" s="440"/>
      <c r="G75" s="424"/>
    </row>
    <row r="76" spans="2:14" ht="12">
      <c r="B76" s="377" t="s">
        <v>88</v>
      </c>
      <c r="C76" s="386" t="s">
        <v>54</v>
      </c>
      <c r="D76" s="387" t="s">
        <v>4</v>
      </c>
      <c r="E76" s="438">
        <v>2</v>
      </c>
      <c r="F76" s="440"/>
      <c r="G76" s="424"/>
    </row>
    <row r="77" spans="2:14" ht="12">
      <c r="B77" s="377" t="s">
        <v>97</v>
      </c>
      <c r="C77" s="386" t="s">
        <v>55</v>
      </c>
      <c r="D77" s="387" t="s">
        <v>4</v>
      </c>
      <c r="E77" s="438">
        <v>4</v>
      </c>
      <c r="F77" s="440"/>
      <c r="G77" s="424"/>
    </row>
    <row r="78" spans="2:14" ht="12">
      <c r="B78" s="377" t="s">
        <v>98</v>
      </c>
      <c r="C78" s="386" t="s">
        <v>56</v>
      </c>
      <c r="D78" s="387" t="s">
        <v>4</v>
      </c>
      <c r="E78" s="438">
        <v>1</v>
      </c>
      <c r="F78" s="440"/>
      <c r="G78" s="424"/>
    </row>
    <row r="79" spans="2:14" ht="12">
      <c r="B79" s="377" t="s">
        <v>99</v>
      </c>
      <c r="C79" s="386" t="s">
        <v>57</v>
      </c>
      <c r="D79" s="387" t="s">
        <v>4</v>
      </c>
      <c r="E79" s="438">
        <v>2</v>
      </c>
      <c r="F79" s="440"/>
      <c r="G79" s="424"/>
    </row>
    <row r="80" spans="2:14" ht="22.8">
      <c r="B80" s="377" t="s">
        <v>100</v>
      </c>
      <c r="C80" s="386" t="s">
        <v>58</v>
      </c>
      <c r="D80" s="387" t="s">
        <v>4</v>
      </c>
      <c r="E80" s="438">
        <v>1</v>
      </c>
      <c r="F80" s="440"/>
      <c r="G80" s="424"/>
    </row>
    <row r="81" spans="2:14" ht="12.6" thickBot="1">
      <c r="B81" s="377" t="s">
        <v>101</v>
      </c>
      <c r="C81" s="386" t="s">
        <v>59</v>
      </c>
      <c r="D81" s="387" t="s">
        <v>4</v>
      </c>
      <c r="E81" s="438">
        <v>2</v>
      </c>
      <c r="F81" s="441"/>
      <c r="G81" s="424"/>
    </row>
    <row r="83" spans="2:14" ht="12" thickBot="1"/>
    <row r="84" spans="2:14" ht="12.6" thickBot="1">
      <c r="B84" s="468" t="s">
        <v>127</v>
      </c>
      <c r="C84" s="469"/>
      <c r="D84" s="469"/>
      <c r="E84" s="469"/>
      <c r="F84" s="470"/>
      <c r="G84" s="388"/>
      <c r="H84" s="388"/>
      <c r="I84" s="389"/>
      <c r="J84" s="390"/>
      <c r="K84" s="389"/>
      <c r="L84" s="389"/>
      <c r="M84" s="389"/>
    </row>
    <row r="85" spans="2:14" ht="12">
      <c r="B85" s="391" t="s">
        <v>83</v>
      </c>
      <c r="C85" s="471" t="s">
        <v>38</v>
      </c>
      <c r="D85" s="471"/>
      <c r="E85" s="471"/>
      <c r="F85" s="471"/>
      <c r="G85" s="392"/>
      <c r="H85" s="392"/>
      <c r="I85" s="392"/>
      <c r="J85" s="392"/>
      <c r="K85" s="389"/>
      <c r="L85" s="389"/>
      <c r="M85" s="389"/>
    </row>
    <row r="86" spans="2:14" ht="12">
      <c r="B86" s="393" t="s">
        <v>82</v>
      </c>
      <c r="C86" s="472" t="s">
        <v>39</v>
      </c>
      <c r="D86" s="472"/>
      <c r="E86" s="472"/>
      <c r="F86" s="472"/>
      <c r="G86" s="394"/>
      <c r="H86" s="394"/>
      <c r="I86" s="394"/>
      <c r="J86" s="394"/>
      <c r="K86" s="389"/>
      <c r="L86" s="389"/>
      <c r="M86" s="389"/>
    </row>
    <row r="87" spans="2:14">
      <c r="B87" s="388"/>
      <c r="C87" s="389"/>
      <c r="D87" s="389"/>
      <c r="E87" s="389"/>
      <c r="F87" s="389"/>
      <c r="G87" s="389"/>
      <c r="H87" s="389"/>
      <c r="I87" s="389"/>
      <c r="J87" s="389"/>
      <c r="K87" s="395"/>
      <c r="L87" s="389"/>
      <c r="M87" s="389"/>
    </row>
    <row r="88" spans="2:14">
      <c r="C88" s="463" t="s">
        <v>269</v>
      </c>
      <c r="D88" s="463"/>
      <c r="E88" s="463"/>
      <c r="F88" s="463"/>
    </row>
    <row r="89" spans="2:14">
      <c r="C89" s="463"/>
      <c r="D89" s="463"/>
      <c r="E89" s="463"/>
      <c r="F89" s="463"/>
    </row>
    <row r="90" spans="2:14">
      <c r="C90" s="463"/>
      <c r="D90" s="463"/>
      <c r="E90" s="463"/>
      <c r="F90" s="463"/>
    </row>
    <row r="91" spans="2:14">
      <c r="C91" s="463"/>
      <c r="D91" s="463"/>
      <c r="E91" s="463"/>
      <c r="F91" s="463"/>
    </row>
    <row r="92" spans="2:14">
      <c r="C92" s="307"/>
    </row>
    <row r="95" spans="2:14" ht="36.6" thickBot="1">
      <c r="B95" s="314" t="s">
        <v>72</v>
      </c>
      <c r="C95" s="315" t="s">
        <v>0</v>
      </c>
      <c r="D95" s="315" t="s">
        <v>1</v>
      </c>
      <c r="E95" s="434" t="s">
        <v>261</v>
      </c>
      <c r="F95" s="315" t="s">
        <v>73</v>
      </c>
      <c r="G95" s="316" t="s">
        <v>74</v>
      </c>
      <c r="H95" s="317" t="s">
        <v>50</v>
      </c>
      <c r="I95" s="317" t="s">
        <v>75</v>
      </c>
      <c r="J95" s="318" t="s">
        <v>76</v>
      </c>
      <c r="K95" s="319" t="s">
        <v>2</v>
      </c>
      <c r="L95" s="318" t="s">
        <v>77</v>
      </c>
      <c r="M95" s="320" t="s">
        <v>78</v>
      </c>
      <c r="N95" s="321" t="s">
        <v>3</v>
      </c>
    </row>
    <row r="96" spans="2:14" ht="12.6" thickBot="1">
      <c r="B96" s="473" t="s">
        <v>71</v>
      </c>
      <c r="C96" s="474"/>
      <c r="D96" s="474"/>
      <c r="E96" s="474"/>
      <c r="F96" s="474"/>
      <c r="G96" s="474"/>
      <c r="H96" s="474"/>
      <c r="I96" s="474"/>
      <c r="J96" s="474"/>
      <c r="K96" s="474"/>
      <c r="L96" s="474"/>
      <c r="M96" s="474"/>
      <c r="N96" s="475"/>
    </row>
    <row r="97" spans="2:14" ht="69.599999999999994">
      <c r="B97" s="369" t="s">
        <v>83</v>
      </c>
      <c r="C97" s="396" t="s">
        <v>266</v>
      </c>
      <c r="D97" s="397" t="s">
        <v>4</v>
      </c>
      <c r="E97" s="21">
        <v>12</v>
      </c>
      <c r="F97" s="376">
        <v>30</v>
      </c>
      <c r="G97" s="398"/>
      <c r="H97" s="399"/>
      <c r="I97" s="399"/>
      <c r="J97" s="374">
        <v>25000</v>
      </c>
      <c r="K97" s="400">
        <v>0.08</v>
      </c>
      <c r="L97" s="401">
        <f t="shared" ref="L97:L102" si="4">ROUND(J97*F97,2)</f>
        <v>750000</v>
      </c>
      <c r="M97" s="402">
        <f t="shared" ref="M97:M102" si="5">ROUND(L97+L97*K97,2)</f>
        <v>810000</v>
      </c>
      <c r="N97" s="325"/>
    </row>
    <row r="98" spans="2:14" ht="58.2">
      <c r="B98" s="377" t="s">
        <v>82</v>
      </c>
      <c r="C98" s="386" t="s">
        <v>265</v>
      </c>
      <c r="D98" s="309" t="s">
        <v>65</v>
      </c>
      <c r="E98" s="21">
        <v>4</v>
      </c>
      <c r="F98" s="335">
        <v>10</v>
      </c>
      <c r="G98" s="336"/>
      <c r="H98" s="337"/>
      <c r="I98" s="337"/>
      <c r="J98" s="403">
        <v>21000</v>
      </c>
      <c r="K98" s="404">
        <v>0.08</v>
      </c>
      <c r="L98" s="401">
        <f t="shared" si="4"/>
        <v>210000</v>
      </c>
      <c r="M98" s="402">
        <f t="shared" si="5"/>
        <v>226800</v>
      </c>
      <c r="N98" s="344"/>
    </row>
    <row r="99" spans="2:14" ht="69.599999999999994">
      <c r="B99" s="377" t="s">
        <v>86</v>
      </c>
      <c r="C99" s="386" t="s">
        <v>263</v>
      </c>
      <c r="D99" s="309" t="s">
        <v>65</v>
      </c>
      <c r="E99" s="21">
        <v>4</v>
      </c>
      <c r="F99" s="335">
        <v>10</v>
      </c>
      <c r="G99" s="336"/>
      <c r="H99" s="337"/>
      <c r="I99" s="337"/>
      <c r="J99" s="403">
        <v>15000</v>
      </c>
      <c r="K99" s="404">
        <v>0.08</v>
      </c>
      <c r="L99" s="401">
        <f t="shared" si="4"/>
        <v>150000</v>
      </c>
      <c r="M99" s="402">
        <f t="shared" si="5"/>
        <v>162000</v>
      </c>
      <c r="N99" s="344"/>
    </row>
    <row r="100" spans="2:14" ht="46.8">
      <c r="B100" s="377" t="s">
        <v>88</v>
      </c>
      <c r="C100" s="386" t="s">
        <v>264</v>
      </c>
      <c r="D100" s="309" t="s">
        <v>65</v>
      </c>
      <c r="E100" s="21">
        <v>4</v>
      </c>
      <c r="F100" s="405">
        <v>10</v>
      </c>
      <c r="G100" s="383"/>
      <c r="H100" s="383"/>
      <c r="I100" s="383"/>
      <c r="J100" s="403">
        <v>9900</v>
      </c>
      <c r="K100" s="404">
        <v>0.08</v>
      </c>
      <c r="L100" s="401">
        <f t="shared" si="4"/>
        <v>99000</v>
      </c>
      <c r="M100" s="402">
        <f t="shared" si="5"/>
        <v>106920</v>
      </c>
      <c r="N100" s="344"/>
    </row>
    <row r="101" spans="2:14" ht="12">
      <c r="B101" s="377" t="s">
        <v>97</v>
      </c>
      <c r="C101" s="386" t="s">
        <v>68</v>
      </c>
      <c r="D101" s="405" t="s">
        <v>4</v>
      </c>
      <c r="E101" s="21">
        <v>4</v>
      </c>
      <c r="F101" s="405">
        <v>10</v>
      </c>
      <c r="G101" s="383"/>
      <c r="H101" s="383"/>
      <c r="I101" s="383"/>
      <c r="J101" s="403">
        <v>7700</v>
      </c>
      <c r="K101" s="404">
        <v>0.08</v>
      </c>
      <c r="L101" s="401">
        <f t="shared" si="4"/>
        <v>77000</v>
      </c>
      <c r="M101" s="402">
        <f t="shared" si="5"/>
        <v>83160</v>
      </c>
      <c r="N101" s="344"/>
    </row>
    <row r="102" spans="2:14" ht="12.6" thickBot="1">
      <c r="B102" s="377" t="s">
        <v>98</v>
      </c>
      <c r="C102" s="386" t="s">
        <v>69</v>
      </c>
      <c r="D102" s="406" t="s">
        <v>4</v>
      </c>
      <c r="E102" s="21">
        <v>4</v>
      </c>
      <c r="F102" s="406">
        <v>10</v>
      </c>
      <c r="G102" s="310"/>
      <c r="H102" s="310"/>
      <c r="I102" s="310"/>
      <c r="J102" s="403">
        <v>6700</v>
      </c>
      <c r="K102" s="404">
        <v>0.08</v>
      </c>
      <c r="L102" s="401">
        <f t="shared" si="4"/>
        <v>67000</v>
      </c>
      <c r="M102" s="402">
        <f t="shared" si="5"/>
        <v>72360</v>
      </c>
      <c r="N102" s="344"/>
    </row>
    <row r="103" spans="2:14" ht="12.6" thickBot="1">
      <c r="B103" s="304"/>
      <c r="C103" s="407"/>
      <c r="D103" s="395"/>
      <c r="E103" s="395"/>
      <c r="F103" s="395"/>
      <c r="G103" s="395"/>
      <c r="K103" s="358" t="s">
        <v>6</v>
      </c>
      <c r="L103" s="359">
        <f>SUM(L97:L102)</f>
        <v>1353000</v>
      </c>
      <c r="M103" s="360">
        <f>SUM(M97:M102)</f>
        <v>1461240</v>
      </c>
    </row>
    <row r="104" spans="2:14" ht="12.6" thickBot="1">
      <c r="B104" s="304"/>
      <c r="C104" s="476" t="s">
        <v>270</v>
      </c>
      <c r="D104" s="476"/>
      <c r="E104" s="476"/>
      <c r="F104" s="476"/>
      <c r="G104" s="395"/>
    </row>
    <row r="105" spans="2:14" ht="12.6" thickBot="1">
      <c r="B105" s="304"/>
      <c r="C105" s="476"/>
      <c r="D105" s="476"/>
      <c r="E105" s="476"/>
      <c r="F105" s="476"/>
      <c r="G105" s="395"/>
      <c r="H105" s="464" t="s">
        <v>71</v>
      </c>
      <c r="I105" s="465"/>
      <c r="J105" s="465"/>
      <c r="K105" s="465"/>
      <c r="L105" s="465"/>
      <c r="M105" s="465"/>
      <c r="N105" s="466"/>
    </row>
    <row r="106" spans="2:14" ht="33" customHeight="1" thickBot="1">
      <c r="C106" s="476"/>
      <c r="D106" s="476"/>
      <c r="E106" s="476"/>
      <c r="F106" s="476"/>
      <c r="H106" s="364" t="s">
        <v>91</v>
      </c>
      <c r="I106" s="364" t="s">
        <v>92</v>
      </c>
      <c r="J106" s="364" t="s">
        <v>7</v>
      </c>
      <c r="K106" s="364" t="s">
        <v>93</v>
      </c>
      <c r="L106" s="364" t="s">
        <v>94</v>
      </c>
      <c r="M106" s="364" t="s">
        <v>95</v>
      </c>
      <c r="N106" s="364" t="s">
        <v>96</v>
      </c>
    </row>
    <row r="107" spans="2:14" ht="12.6" thickBot="1">
      <c r="C107" s="476"/>
      <c r="D107" s="476"/>
      <c r="E107" s="476"/>
      <c r="F107" s="476"/>
      <c r="H107" s="365">
        <f>L103</f>
        <v>1353000</v>
      </c>
      <c r="I107" s="366">
        <f>M103</f>
        <v>1461240</v>
      </c>
      <c r="J107" s="367">
        <v>0.35</v>
      </c>
      <c r="K107" s="366">
        <f>ROUND(H107*J107,2)</f>
        <v>473550</v>
      </c>
      <c r="L107" s="366">
        <f>ROUND(I107*J107,2)</f>
        <v>511434</v>
      </c>
      <c r="M107" s="366">
        <f>H107+K107</f>
        <v>1826550</v>
      </c>
      <c r="N107" s="368">
        <f>I107+L107</f>
        <v>1972674</v>
      </c>
    </row>
    <row r="108" spans="2:14">
      <c r="C108" s="476"/>
      <c r="D108" s="476"/>
      <c r="E108" s="476"/>
      <c r="F108" s="476"/>
    </row>
    <row r="109" spans="2:14">
      <c r="C109" s="476"/>
      <c r="D109" s="476"/>
      <c r="E109" s="476"/>
      <c r="F109" s="476"/>
      <c r="G109" s="395"/>
      <c r="H109" s="395"/>
      <c r="I109" s="395"/>
      <c r="J109" s="395"/>
      <c r="K109" s="395"/>
      <c r="L109" s="395"/>
    </row>
    <row r="110" spans="2:14">
      <c r="C110" s="476"/>
      <c r="D110" s="476"/>
      <c r="E110" s="476"/>
      <c r="F110" s="476"/>
    </row>
    <row r="111" spans="2:14" s="432" customFormat="1" ht="12">
      <c r="C111" s="342" t="s">
        <v>267</v>
      </c>
      <c r="D111" s="431"/>
      <c r="E111" s="431"/>
      <c r="F111" s="431"/>
    </row>
    <row r="112" spans="2:14" s="432" customFormat="1" ht="12">
      <c r="C112" s="433"/>
      <c r="D112" s="431"/>
      <c r="E112" s="431"/>
      <c r="F112" s="431"/>
    </row>
    <row r="113" spans="3:14" s="432" customFormat="1" ht="12">
      <c r="C113" s="431"/>
      <c r="D113" s="431"/>
      <c r="E113" s="431"/>
      <c r="F113" s="431"/>
    </row>
    <row r="114" spans="3:14" ht="48" customHeight="1">
      <c r="C114" s="463" t="s">
        <v>268</v>
      </c>
      <c r="D114" s="463"/>
      <c r="E114" s="463"/>
      <c r="F114" s="463"/>
    </row>
    <row r="115" spans="3:14" ht="12" customHeight="1">
      <c r="C115" s="463"/>
      <c r="D115" s="463"/>
      <c r="E115" s="463"/>
      <c r="F115" s="463"/>
    </row>
    <row r="116" spans="3:14">
      <c r="C116" s="463"/>
      <c r="D116" s="463"/>
      <c r="E116" s="463"/>
      <c r="F116" s="463"/>
    </row>
    <row r="117" spans="3:14" ht="12.6" thickBot="1">
      <c r="C117" s="408"/>
      <c r="D117" s="408"/>
      <c r="E117" s="408"/>
      <c r="F117" s="408"/>
    </row>
    <row r="118" spans="3:14" ht="15" customHeight="1" thickBot="1">
      <c r="C118" s="408"/>
      <c r="D118" s="408"/>
      <c r="E118" s="408"/>
      <c r="F118" s="408"/>
      <c r="G118" s="464" t="s">
        <v>6</v>
      </c>
      <c r="H118" s="465"/>
      <c r="I118" s="465"/>
      <c r="J118" s="465"/>
      <c r="K118" s="465"/>
      <c r="L118" s="465"/>
      <c r="M118" s="465"/>
      <c r="N118" s="466"/>
    </row>
    <row r="119" spans="3:14" ht="34.200000000000003">
      <c r="G119" s="409" t="s">
        <v>135</v>
      </c>
      <c r="H119" s="410" t="s">
        <v>91</v>
      </c>
      <c r="I119" s="410" t="s">
        <v>92</v>
      </c>
      <c r="J119" s="410" t="s">
        <v>7</v>
      </c>
      <c r="K119" s="410" t="s">
        <v>93</v>
      </c>
      <c r="L119" s="410" t="s">
        <v>94</v>
      </c>
      <c r="M119" s="410" t="s">
        <v>95</v>
      </c>
      <c r="N119" s="410" t="s">
        <v>96</v>
      </c>
    </row>
    <row r="120" spans="3:14" ht="12">
      <c r="G120" s="411" t="s">
        <v>83</v>
      </c>
      <c r="H120" s="412">
        <f>H29</f>
        <v>82300</v>
      </c>
      <c r="I120" s="412">
        <f t="shared" ref="I120:N120" si="6">I29</f>
        <v>88884</v>
      </c>
      <c r="J120" s="413">
        <f t="shared" si="6"/>
        <v>0.35</v>
      </c>
      <c r="K120" s="414">
        <f t="shared" si="6"/>
        <v>28805</v>
      </c>
      <c r="L120" s="414">
        <f t="shared" si="6"/>
        <v>31109.4</v>
      </c>
      <c r="M120" s="414">
        <f t="shared" si="6"/>
        <v>111105</v>
      </c>
      <c r="N120" s="414">
        <f t="shared" si="6"/>
        <v>119993.4</v>
      </c>
    </row>
    <row r="121" spans="3:14" ht="12">
      <c r="G121" s="411" t="s">
        <v>82</v>
      </c>
      <c r="H121" s="412">
        <f>H74</f>
        <v>915905</v>
      </c>
      <c r="I121" s="412">
        <f t="shared" ref="I121:N121" si="7">I74</f>
        <v>989177.4</v>
      </c>
      <c r="J121" s="413">
        <f t="shared" si="7"/>
        <v>0.35</v>
      </c>
      <c r="K121" s="414">
        <f t="shared" si="7"/>
        <v>320566.75</v>
      </c>
      <c r="L121" s="414">
        <f t="shared" si="7"/>
        <v>346212.09</v>
      </c>
      <c r="M121" s="414">
        <f t="shared" si="7"/>
        <v>1236471.75</v>
      </c>
      <c r="N121" s="414">
        <f t="shared" si="7"/>
        <v>1335389.49</v>
      </c>
    </row>
    <row r="122" spans="3:14" ht="12.6" thickBot="1">
      <c r="G122" s="415" t="s">
        <v>86</v>
      </c>
      <c r="H122" s="416">
        <f>H107</f>
        <v>1353000</v>
      </c>
      <c r="I122" s="416">
        <f t="shared" ref="I122:N122" si="8">I107</f>
        <v>1461240</v>
      </c>
      <c r="J122" s="417">
        <f t="shared" si="8"/>
        <v>0.35</v>
      </c>
      <c r="K122" s="418">
        <f t="shared" si="8"/>
        <v>473550</v>
      </c>
      <c r="L122" s="418">
        <f t="shared" si="8"/>
        <v>511434</v>
      </c>
      <c r="M122" s="418">
        <f t="shared" si="8"/>
        <v>1826550</v>
      </c>
      <c r="N122" s="418">
        <f t="shared" si="8"/>
        <v>1972674</v>
      </c>
    </row>
    <row r="123" spans="3:14" ht="12.6" thickBot="1">
      <c r="G123" s="419" t="s">
        <v>136</v>
      </c>
      <c r="H123" s="420">
        <f>SUM(H120:H122)</f>
        <v>2351205</v>
      </c>
      <c r="I123" s="420">
        <f>SUM(I120:I122)</f>
        <v>2539301.4</v>
      </c>
      <c r="J123" s="421"/>
      <c r="K123" s="422">
        <f>SUM(K120:K122)</f>
        <v>822921.75</v>
      </c>
      <c r="L123" s="422">
        <f>SUM(L120:L122)</f>
        <v>888755.49</v>
      </c>
      <c r="M123" s="422">
        <f>SUM(M120:M122)</f>
        <v>3174126.75</v>
      </c>
      <c r="N123" s="423">
        <f>SUM(N120:N122)</f>
        <v>3428056.8899999997</v>
      </c>
    </row>
  </sheetData>
  <mergeCells count="15">
    <mergeCell ref="C114:F116"/>
    <mergeCell ref="G118:N118"/>
    <mergeCell ref="C5:K5"/>
    <mergeCell ref="B84:F84"/>
    <mergeCell ref="C85:F85"/>
    <mergeCell ref="C86:F86"/>
    <mergeCell ref="C88:F91"/>
    <mergeCell ref="B96:N96"/>
    <mergeCell ref="C104:F110"/>
    <mergeCell ref="H105:N105"/>
    <mergeCell ref="B13:N13"/>
    <mergeCell ref="C26:F29"/>
    <mergeCell ref="H27:N27"/>
    <mergeCell ref="B35:N35"/>
    <mergeCell ref="H72:N7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A785-96A0-431D-823F-87E914CB6F1A}">
  <sheetPr>
    <pageSetUpPr fitToPage="1"/>
  </sheetPr>
  <dimension ref="B1:N123"/>
  <sheetViews>
    <sheetView tabSelected="1" topLeftCell="A58" zoomScale="90" zoomScaleNormal="90" workbookViewId="0">
      <selection activeCell="F72" sqref="F72"/>
    </sheetView>
  </sheetViews>
  <sheetFormatPr defaultColWidth="9.109375" defaultRowHeight="11.4"/>
  <cols>
    <col min="1" max="1" width="3.5546875" style="445" customWidth="1"/>
    <col min="2" max="2" width="5.109375" style="445" customWidth="1"/>
    <col min="3" max="3" width="101" style="445" customWidth="1"/>
    <col min="4" max="4" width="6.77734375" style="445" customWidth="1"/>
    <col min="5" max="5" width="8.33203125" style="445" customWidth="1"/>
    <col min="6" max="6" width="9.33203125" style="445" customWidth="1"/>
    <col min="7" max="7" width="25.33203125" style="445" bestFit="1" customWidth="1"/>
    <col min="8" max="8" width="18" style="445" customWidth="1"/>
    <col min="9" max="9" width="17.21875" style="445" customWidth="1"/>
    <col min="10" max="10" width="12.5546875" style="445" customWidth="1"/>
    <col min="11" max="11" width="8.88671875" style="445" customWidth="1"/>
    <col min="12" max="12" width="13.21875" style="445" customWidth="1"/>
    <col min="13" max="13" width="12.109375" style="445" customWidth="1"/>
    <col min="14" max="14" width="11.109375" style="445" customWidth="1"/>
    <col min="15" max="16384" width="9.109375" style="445"/>
  </cols>
  <sheetData>
    <row r="1" spans="2:14" ht="13.8">
      <c r="B1" s="301" t="s">
        <v>260</v>
      </c>
      <c r="C1" s="305"/>
      <c r="D1" s="305"/>
      <c r="E1" s="305"/>
      <c r="F1" s="305"/>
      <c r="G1" s="446"/>
      <c r="H1" s="302"/>
      <c r="I1" s="303" t="s">
        <v>252</v>
      </c>
      <c r="J1" s="446"/>
      <c r="K1" s="446"/>
    </row>
    <row r="3" spans="2:14" ht="13.8">
      <c r="B3" s="446"/>
      <c r="C3" s="304" t="s">
        <v>253</v>
      </c>
      <c r="J3" s="312"/>
      <c r="K3" s="313"/>
    </row>
    <row r="4" spans="2:14" ht="13.8">
      <c r="B4" s="446"/>
      <c r="C4" s="445" t="s">
        <v>254</v>
      </c>
      <c r="J4" s="312"/>
      <c r="K4" s="313"/>
    </row>
    <row r="5" spans="2:14" ht="13.8">
      <c r="B5" s="446"/>
      <c r="C5" s="467" t="s">
        <v>255</v>
      </c>
      <c r="D5" s="467"/>
      <c r="E5" s="467"/>
      <c r="F5" s="467"/>
      <c r="G5" s="467"/>
      <c r="H5" s="467"/>
      <c r="I5" s="467"/>
      <c r="J5" s="467"/>
      <c r="K5" s="467"/>
    </row>
    <row r="6" spans="2:14" ht="13.8">
      <c r="B6" s="446"/>
      <c r="C6" s="445" t="s">
        <v>256</v>
      </c>
      <c r="J6" s="312"/>
      <c r="K6" s="313"/>
    </row>
    <row r="7" spans="2:14" ht="13.8">
      <c r="B7" s="446"/>
      <c r="C7" s="445" t="s">
        <v>257</v>
      </c>
      <c r="J7" s="312"/>
      <c r="K7" s="313"/>
    </row>
    <row r="8" spans="2:14" ht="13.8">
      <c r="B8" s="446"/>
      <c r="C8" s="445" t="s">
        <v>258</v>
      </c>
      <c r="J8" s="312"/>
      <c r="K8" s="313"/>
    </row>
    <row r="9" spans="2:14" ht="13.8">
      <c r="B9" s="446"/>
      <c r="C9" s="304" t="s">
        <v>259</v>
      </c>
      <c r="J9" s="312"/>
      <c r="K9" s="313"/>
    </row>
    <row r="12" spans="2:14" ht="36.6" thickBot="1">
      <c r="B12" s="314" t="s">
        <v>72</v>
      </c>
      <c r="C12" s="315" t="s">
        <v>0</v>
      </c>
      <c r="D12" s="315" t="s">
        <v>1</v>
      </c>
      <c r="E12" s="434" t="s">
        <v>261</v>
      </c>
      <c r="F12" s="315" t="s">
        <v>73</v>
      </c>
      <c r="G12" s="316" t="s">
        <v>74</v>
      </c>
      <c r="H12" s="317" t="s">
        <v>50</v>
      </c>
      <c r="I12" s="317" t="s">
        <v>75</v>
      </c>
      <c r="J12" s="318" t="s">
        <v>76</v>
      </c>
      <c r="K12" s="319" t="s">
        <v>2</v>
      </c>
      <c r="L12" s="318" t="s">
        <v>77</v>
      </c>
      <c r="M12" s="320" t="s">
        <v>78</v>
      </c>
      <c r="N12" s="321" t="s">
        <v>271</v>
      </c>
    </row>
    <row r="13" spans="2:14" ht="12.6" thickBot="1">
      <c r="B13" s="473" t="s">
        <v>8</v>
      </c>
      <c r="C13" s="474"/>
      <c r="D13" s="474"/>
      <c r="E13" s="474"/>
      <c r="F13" s="474"/>
      <c r="G13" s="474"/>
      <c r="H13" s="474"/>
      <c r="I13" s="474"/>
      <c r="J13" s="474"/>
      <c r="K13" s="474"/>
      <c r="L13" s="474"/>
      <c r="M13" s="474"/>
      <c r="N13" s="475"/>
    </row>
    <row r="14" spans="2:14" ht="24">
      <c r="B14" s="322" t="s">
        <v>83</v>
      </c>
      <c r="C14" s="323" t="s">
        <v>40</v>
      </c>
      <c r="D14" s="324"/>
      <c r="E14" s="324"/>
      <c r="F14" s="325"/>
      <c r="G14" s="326"/>
      <c r="H14" s="327"/>
      <c r="I14" s="327"/>
      <c r="J14" s="328"/>
      <c r="K14" s="329"/>
      <c r="L14" s="330"/>
      <c r="M14" s="331"/>
      <c r="N14" s="332"/>
    </row>
    <row r="15" spans="2:14" ht="12">
      <c r="B15" s="333" t="s">
        <v>79</v>
      </c>
      <c r="C15" s="334" t="s">
        <v>42</v>
      </c>
      <c r="D15" s="309" t="s">
        <v>90</v>
      </c>
      <c r="E15" s="309">
        <v>4</v>
      </c>
      <c r="F15" s="335">
        <v>10</v>
      </c>
      <c r="G15" s="336"/>
      <c r="H15" s="337"/>
      <c r="I15" s="337"/>
      <c r="J15" s="338"/>
      <c r="K15" s="339"/>
      <c r="L15" s="340">
        <f>ROUND(J15*F15,2)</f>
        <v>0</v>
      </c>
      <c r="M15" s="341">
        <f>ROUND(L15+L15*K15,2)</f>
        <v>0</v>
      </c>
      <c r="N15" s="335">
        <v>5</v>
      </c>
    </row>
    <row r="16" spans="2:14" ht="12">
      <c r="B16" s="333" t="s">
        <v>80</v>
      </c>
      <c r="C16" s="334" t="s">
        <v>43</v>
      </c>
      <c r="D16" s="309" t="s">
        <v>90</v>
      </c>
      <c r="E16" s="309">
        <v>12</v>
      </c>
      <c r="F16" s="335">
        <v>30</v>
      </c>
      <c r="G16" s="336"/>
      <c r="H16" s="337"/>
      <c r="I16" s="337"/>
      <c r="J16" s="338"/>
      <c r="K16" s="339"/>
      <c r="L16" s="340">
        <f>ROUND(J16*F16,2)</f>
        <v>0</v>
      </c>
      <c r="M16" s="341">
        <f t="shared" ref="M16:M17" si="0">ROUND(L16+L16*K16,2)</f>
        <v>0</v>
      </c>
      <c r="N16" s="335">
        <v>5</v>
      </c>
    </row>
    <row r="17" spans="2:14" ht="12">
      <c r="B17" s="333" t="s">
        <v>81</v>
      </c>
      <c r="C17" s="334" t="s">
        <v>44</v>
      </c>
      <c r="D17" s="309" t="s">
        <v>90</v>
      </c>
      <c r="E17" s="309">
        <v>12</v>
      </c>
      <c r="F17" s="335">
        <v>30</v>
      </c>
      <c r="G17" s="336"/>
      <c r="H17" s="337"/>
      <c r="I17" s="337"/>
      <c r="J17" s="338"/>
      <c r="K17" s="339"/>
      <c r="L17" s="340">
        <f>ROUND(J17*F17,2)</f>
        <v>0</v>
      </c>
      <c r="M17" s="341">
        <f t="shared" si="0"/>
        <v>0</v>
      </c>
      <c r="N17" s="335">
        <v>10</v>
      </c>
    </row>
    <row r="18" spans="2:14" ht="12">
      <c r="B18" s="333" t="s">
        <v>82</v>
      </c>
      <c r="C18" s="342" t="s">
        <v>5</v>
      </c>
      <c r="D18" s="343"/>
      <c r="E18" s="343"/>
      <c r="F18" s="344"/>
      <c r="G18" s="345"/>
      <c r="H18" s="346"/>
      <c r="I18" s="346"/>
      <c r="J18" s="347"/>
      <c r="K18" s="348"/>
      <c r="L18" s="349"/>
      <c r="M18" s="350"/>
      <c r="N18" s="351"/>
    </row>
    <row r="19" spans="2:14" ht="12">
      <c r="B19" s="333" t="s">
        <v>84</v>
      </c>
      <c r="C19" s="334" t="s">
        <v>41</v>
      </c>
      <c r="D19" s="309" t="s">
        <v>90</v>
      </c>
      <c r="E19" s="309">
        <v>12</v>
      </c>
      <c r="F19" s="335">
        <v>30</v>
      </c>
      <c r="G19" s="336"/>
      <c r="H19" s="337"/>
      <c r="I19" s="337"/>
      <c r="J19" s="338"/>
      <c r="K19" s="339"/>
      <c r="L19" s="340">
        <f>ROUND(J19*F19,2)</f>
        <v>0</v>
      </c>
      <c r="M19" s="341">
        <f t="shared" ref="M19:M24" si="1">ROUND(L19+L19*K19,2)</f>
        <v>0</v>
      </c>
      <c r="N19" s="335">
        <v>5</v>
      </c>
    </row>
    <row r="20" spans="2:14" ht="12">
      <c r="B20" s="333" t="s">
        <v>85</v>
      </c>
      <c r="C20" s="334" t="s">
        <v>45</v>
      </c>
      <c r="D20" s="309" t="s">
        <v>90</v>
      </c>
      <c r="E20" s="309">
        <v>16</v>
      </c>
      <c r="F20" s="335">
        <v>40</v>
      </c>
      <c r="G20" s="336"/>
      <c r="H20" s="337"/>
      <c r="I20" s="337"/>
      <c r="J20" s="338"/>
      <c r="K20" s="339"/>
      <c r="L20" s="340">
        <f>ROUND(J20*F20,2)</f>
        <v>0</v>
      </c>
      <c r="M20" s="341">
        <f t="shared" si="1"/>
        <v>0</v>
      </c>
      <c r="N20" s="335">
        <v>5</v>
      </c>
    </row>
    <row r="21" spans="2:14" ht="12">
      <c r="B21" s="333" t="s">
        <v>86</v>
      </c>
      <c r="C21" s="352" t="s">
        <v>46</v>
      </c>
      <c r="D21" s="343"/>
      <c r="E21" s="343"/>
      <c r="F21" s="344"/>
      <c r="G21" s="345"/>
      <c r="H21" s="346"/>
      <c r="I21" s="346"/>
      <c r="J21" s="347"/>
      <c r="K21" s="348"/>
      <c r="L21" s="349"/>
      <c r="M21" s="350"/>
      <c r="N21" s="351"/>
    </row>
    <row r="22" spans="2:14" ht="12">
      <c r="B22" s="333" t="s">
        <v>87</v>
      </c>
      <c r="C22" s="334" t="s">
        <v>47</v>
      </c>
      <c r="D22" s="309" t="s">
        <v>90</v>
      </c>
      <c r="E22" s="309">
        <v>4</v>
      </c>
      <c r="F22" s="335">
        <v>10</v>
      </c>
      <c r="G22" s="336"/>
      <c r="H22" s="337"/>
      <c r="I22" s="337"/>
      <c r="J22" s="338"/>
      <c r="K22" s="339"/>
      <c r="L22" s="340">
        <f>ROUND(J22*F22,2)</f>
        <v>0</v>
      </c>
      <c r="M22" s="341">
        <f t="shared" si="1"/>
        <v>0</v>
      </c>
      <c r="N22" s="335">
        <v>1</v>
      </c>
    </row>
    <row r="23" spans="2:14" ht="12">
      <c r="B23" s="333" t="s">
        <v>88</v>
      </c>
      <c r="C23" s="352" t="s">
        <v>48</v>
      </c>
      <c r="D23" s="343"/>
      <c r="E23" s="343"/>
      <c r="F23" s="344"/>
      <c r="G23" s="345"/>
      <c r="H23" s="346"/>
      <c r="I23" s="346"/>
      <c r="J23" s="347"/>
      <c r="K23" s="348"/>
      <c r="L23" s="349"/>
      <c r="M23" s="350"/>
      <c r="N23" s="351"/>
    </row>
    <row r="24" spans="2:14" ht="12.6" thickBot="1">
      <c r="B24" s="333" t="s">
        <v>89</v>
      </c>
      <c r="C24" s="334" t="s">
        <v>49</v>
      </c>
      <c r="D24" s="309" t="s">
        <v>90</v>
      </c>
      <c r="E24" s="309">
        <v>4</v>
      </c>
      <c r="F24" s="335">
        <v>10</v>
      </c>
      <c r="G24" s="336"/>
      <c r="H24" s="337"/>
      <c r="I24" s="337"/>
      <c r="J24" s="338"/>
      <c r="K24" s="353"/>
      <c r="L24" s="354">
        <f>ROUND(J24*F24,2)</f>
        <v>0</v>
      </c>
      <c r="M24" s="355">
        <f t="shared" si="1"/>
        <v>0</v>
      </c>
      <c r="N24" s="335">
        <v>1</v>
      </c>
    </row>
    <row r="25" spans="2:14" ht="12.6" thickBot="1">
      <c r="G25" s="356"/>
      <c r="J25" s="357"/>
      <c r="K25" s="358" t="s">
        <v>6</v>
      </c>
      <c r="L25" s="359">
        <f>SUM(L15:L24)</f>
        <v>0</v>
      </c>
      <c r="M25" s="360">
        <f>SUM(M15:M24)</f>
        <v>0</v>
      </c>
      <c r="N25" s="308"/>
    </row>
    <row r="26" spans="2:14" ht="15.75" customHeight="1" thickBot="1">
      <c r="C26" s="463" t="s">
        <v>276</v>
      </c>
      <c r="D26" s="463"/>
      <c r="E26" s="463"/>
      <c r="F26" s="463"/>
      <c r="G26" s="356"/>
      <c r="J26" s="357"/>
      <c r="K26" s="361"/>
      <c r="L26" s="362"/>
      <c r="M26" s="363"/>
      <c r="N26" s="308"/>
    </row>
    <row r="27" spans="2:14" ht="12.75" customHeight="1" thickBot="1">
      <c r="C27" s="463"/>
      <c r="D27" s="463"/>
      <c r="E27" s="463"/>
      <c r="F27" s="463"/>
      <c r="G27" s="356"/>
      <c r="H27" s="464" t="s">
        <v>8</v>
      </c>
      <c r="I27" s="465"/>
      <c r="J27" s="465"/>
      <c r="K27" s="465"/>
      <c r="L27" s="465"/>
      <c r="M27" s="465"/>
      <c r="N27" s="466"/>
    </row>
    <row r="28" spans="2:14" ht="38.4" customHeight="1" thickBot="1">
      <c r="C28" s="463"/>
      <c r="D28" s="463"/>
      <c r="E28" s="463"/>
      <c r="F28" s="463"/>
      <c r="H28" s="364" t="s">
        <v>91</v>
      </c>
      <c r="I28" s="364" t="s">
        <v>92</v>
      </c>
      <c r="J28" s="364" t="s">
        <v>7</v>
      </c>
      <c r="K28" s="364" t="s">
        <v>93</v>
      </c>
      <c r="L28" s="364" t="s">
        <v>94</v>
      </c>
      <c r="M28" s="364" t="s">
        <v>95</v>
      </c>
      <c r="N28" s="364" t="s">
        <v>96</v>
      </c>
    </row>
    <row r="29" spans="2:14" ht="12.6" thickBot="1">
      <c r="C29" s="463"/>
      <c r="D29" s="463"/>
      <c r="E29" s="463"/>
      <c r="F29" s="463"/>
      <c r="H29" s="365">
        <f>L25</f>
        <v>0</v>
      </c>
      <c r="I29" s="366">
        <f>M25</f>
        <v>0</v>
      </c>
      <c r="J29" s="367">
        <v>0.35</v>
      </c>
      <c r="K29" s="366">
        <f>ROUND(H29*J29,2)</f>
        <v>0</v>
      </c>
      <c r="L29" s="366">
        <f>ROUND(I29*J29,2)</f>
        <v>0</v>
      </c>
      <c r="M29" s="366">
        <f>H29+K29</f>
        <v>0</v>
      </c>
      <c r="N29" s="368">
        <f>I29+L29</f>
        <v>0</v>
      </c>
    </row>
    <row r="34" spans="2:14" ht="36.6" thickBot="1">
      <c r="B34" s="314" t="s">
        <v>72</v>
      </c>
      <c r="C34" s="315" t="s">
        <v>0</v>
      </c>
      <c r="D34" s="315" t="s">
        <v>1</v>
      </c>
      <c r="E34" s="434" t="s">
        <v>261</v>
      </c>
      <c r="F34" s="315" t="s">
        <v>73</v>
      </c>
      <c r="G34" s="316" t="s">
        <v>74</v>
      </c>
      <c r="H34" s="317" t="s">
        <v>50</v>
      </c>
      <c r="I34" s="317" t="s">
        <v>75</v>
      </c>
      <c r="J34" s="318" t="s">
        <v>76</v>
      </c>
      <c r="K34" s="319" t="s">
        <v>2</v>
      </c>
      <c r="L34" s="318" t="s">
        <v>77</v>
      </c>
      <c r="M34" s="320" t="s">
        <v>78</v>
      </c>
      <c r="N34" s="321" t="s">
        <v>3</v>
      </c>
    </row>
    <row r="35" spans="2:14" ht="12.6" thickBot="1">
      <c r="B35" s="473" t="s">
        <v>70</v>
      </c>
      <c r="C35" s="474"/>
      <c r="D35" s="474"/>
      <c r="E35" s="474"/>
      <c r="F35" s="474"/>
      <c r="G35" s="474"/>
      <c r="H35" s="474"/>
      <c r="I35" s="474"/>
      <c r="J35" s="474"/>
      <c r="K35" s="474"/>
      <c r="L35" s="474"/>
      <c r="M35" s="474"/>
      <c r="N35" s="475"/>
    </row>
    <row r="36" spans="2:14" ht="34.200000000000003">
      <c r="B36" s="369" t="s">
        <v>83</v>
      </c>
      <c r="C36" s="370" t="s">
        <v>9</v>
      </c>
      <c r="D36" s="371" t="s">
        <v>4</v>
      </c>
      <c r="E36" s="21">
        <v>800</v>
      </c>
      <c r="F36" s="372">
        <v>2000</v>
      </c>
      <c r="G36" s="372"/>
      <c r="H36" s="372"/>
      <c r="I36" s="373"/>
      <c r="J36" s="374"/>
      <c r="K36" s="375"/>
      <c r="L36" s="354">
        <f t="shared" ref="L36:L69" si="2">ROUND(J36*F36,2)</f>
        <v>0</v>
      </c>
      <c r="M36" s="355">
        <f t="shared" ref="M36:M69" si="3">ROUND(L36+L36*K36,2)</f>
        <v>0</v>
      </c>
      <c r="N36" s="376">
        <v>40</v>
      </c>
    </row>
    <row r="37" spans="2:14" ht="22.8">
      <c r="B37" s="377" t="s">
        <v>82</v>
      </c>
      <c r="C37" s="378" t="s">
        <v>10</v>
      </c>
      <c r="D37" s="379" t="s">
        <v>4</v>
      </c>
      <c r="E37" s="21">
        <v>4</v>
      </c>
      <c r="F37" s="380">
        <v>10</v>
      </c>
      <c r="G37" s="380"/>
      <c r="H37" s="380"/>
      <c r="I37" s="381"/>
      <c r="J37" s="338"/>
      <c r="K37" s="382"/>
      <c r="L37" s="354">
        <f t="shared" si="2"/>
        <v>0</v>
      </c>
      <c r="M37" s="355">
        <f t="shared" si="3"/>
        <v>0</v>
      </c>
      <c r="N37" s="335">
        <v>1</v>
      </c>
    </row>
    <row r="38" spans="2:14" ht="22.8">
      <c r="B38" s="377" t="s">
        <v>86</v>
      </c>
      <c r="C38" s="378" t="s">
        <v>11</v>
      </c>
      <c r="D38" s="379" t="s">
        <v>4</v>
      </c>
      <c r="E38" s="21">
        <v>1400</v>
      </c>
      <c r="F38" s="380">
        <v>3500</v>
      </c>
      <c r="G38" s="380"/>
      <c r="H38" s="380"/>
      <c r="I38" s="381"/>
      <c r="J38" s="338"/>
      <c r="K38" s="382"/>
      <c r="L38" s="354">
        <f t="shared" si="2"/>
        <v>0</v>
      </c>
      <c r="M38" s="355">
        <f t="shared" si="3"/>
        <v>0</v>
      </c>
      <c r="N38" s="335">
        <v>50</v>
      </c>
    </row>
    <row r="39" spans="2:14" ht="22.8">
      <c r="B39" s="377" t="s">
        <v>88</v>
      </c>
      <c r="C39" s="378" t="s">
        <v>12</v>
      </c>
      <c r="D39" s="379" t="s">
        <v>4</v>
      </c>
      <c r="E39" s="21">
        <v>1800</v>
      </c>
      <c r="F39" s="380">
        <v>4500</v>
      </c>
      <c r="G39" s="380"/>
      <c r="H39" s="380"/>
      <c r="I39" s="381"/>
      <c r="J39" s="338"/>
      <c r="K39" s="382"/>
      <c r="L39" s="354">
        <f t="shared" si="2"/>
        <v>0</v>
      </c>
      <c r="M39" s="355">
        <f t="shared" si="3"/>
        <v>0</v>
      </c>
      <c r="N39" s="335">
        <v>50</v>
      </c>
    </row>
    <row r="40" spans="2:14" ht="12">
      <c r="B40" s="377" t="s">
        <v>97</v>
      </c>
      <c r="C40" s="378" t="s">
        <v>13</v>
      </c>
      <c r="D40" s="379" t="s">
        <v>4</v>
      </c>
      <c r="E40" s="21">
        <v>120</v>
      </c>
      <c r="F40" s="380">
        <v>300</v>
      </c>
      <c r="G40" s="380"/>
      <c r="H40" s="380"/>
      <c r="I40" s="381"/>
      <c r="J40" s="338"/>
      <c r="K40" s="382"/>
      <c r="L40" s="354">
        <f t="shared" si="2"/>
        <v>0</v>
      </c>
      <c r="M40" s="355">
        <f t="shared" si="3"/>
        <v>0</v>
      </c>
      <c r="N40" s="335">
        <v>50</v>
      </c>
    </row>
    <row r="41" spans="2:14" ht="12">
      <c r="B41" s="377" t="s">
        <v>98</v>
      </c>
      <c r="C41" s="378" t="s">
        <v>14</v>
      </c>
      <c r="D41" s="379" t="s">
        <v>4</v>
      </c>
      <c r="E41" s="21">
        <v>40</v>
      </c>
      <c r="F41" s="380">
        <v>100</v>
      </c>
      <c r="G41" s="380"/>
      <c r="H41" s="380"/>
      <c r="I41" s="381"/>
      <c r="J41" s="338"/>
      <c r="K41" s="382"/>
      <c r="L41" s="354">
        <f t="shared" si="2"/>
        <v>0</v>
      </c>
      <c r="M41" s="355">
        <f t="shared" si="3"/>
        <v>0</v>
      </c>
      <c r="N41" s="335">
        <v>20</v>
      </c>
    </row>
    <row r="42" spans="2:14" ht="12">
      <c r="B42" s="377" t="s">
        <v>99</v>
      </c>
      <c r="C42" s="378" t="s">
        <v>60</v>
      </c>
      <c r="D42" s="379" t="s">
        <v>4</v>
      </c>
      <c r="E42" s="21">
        <v>40</v>
      </c>
      <c r="F42" s="380">
        <v>100</v>
      </c>
      <c r="G42" s="380"/>
      <c r="H42" s="380"/>
      <c r="I42" s="381"/>
      <c r="J42" s="338"/>
      <c r="K42" s="382"/>
      <c r="L42" s="354">
        <f t="shared" si="2"/>
        <v>0</v>
      </c>
      <c r="M42" s="355">
        <f t="shared" si="3"/>
        <v>0</v>
      </c>
      <c r="N42" s="335">
        <v>30</v>
      </c>
    </row>
    <row r="43" spans="2:14" ht="12">
      <c r="B43" s="377" t="s">
        <v>100</v>
      </c>
      <c r="C43" s="378" t="s">
        <v>66</v>
      </c>
      <c r="D43" s="379" t="s">
        <v>4</v>
      </c>
      <c r="E43" s="21">
        <v>40</v>
      </c>
      <c r="F43" s="380">
        <v>100</v>
      </c>
      <c r="G43" s="380"/>
      <c r="H43" s="380"/>
      <c r="I43" s="381"/>
      <c r="J43" s="338"/>
      <c r="K43" s="382"/>
      <c r="L43" s="354">
        <f t="shared" si="2"/>
        <v>0</v>
      </c>
      <c r="M43" s="355">
        <f t="shared" si="3"/>
        <v>0</v>
      </c>
      <c r="N43" s="335"/>
    </row>
    <row r="44" spans="2:14" ht="12">
      <c r="B44" s="377" t="s">
        <v>101</v>
      </c>
      <c r="C44" s="378" t="s">
        <v>15</v>
      </c>
      <c r="D44" s="379" t="s">
        <v>4</v>
      </c>
      <c r="E44" s="21">
        <v>2</v>
      </c>
      <c r="F44" s="380">
        <v>5</v>
      </c>
      <c r="G44" s="380"/>
      <c r="H44" s="380"/>
      <c r="I44" s="381"/>
      <c r="J44" s="338"/>
      <c r="K44" s="382"/>
      <c r="L44" s="354">
        <f t="shared" si="2"/>
        <v>0</v>
      </c>
      <c r="M44" s="355">
        <f t="shared" si="3"/>
        <v>0</v>
      </c>
      <c r="N44" s="335">
        <v>6</v>
      </c>
    </row>
    <row r="45" spans="2:14" ht="12">
      <c r="B45" s="377" t="s">
        <v>102</v>
      </c>
      <c r="C45" s="378" t="s">
        <v>16</v>
      </c>
      <c r="D45" s="379" t="s">
        <v>4</v>
      </c>
      <c r="E45" s="21">
        <v>2</v>
      </c>
      <c r="F45" s="380">
        <v>5</v>
      </c>
      <c r="G45" s="380"/>
      <c r="H45" s="380"/>
      <c r="I45" s="381"/>
      <c r="J45" s="338"/>
      <c r="K45" s="382"/>
      <c r="L45" s="354">
        <f t="shared" si="2"/>
        <v>0</v>
      </c>
      <c r="M45" s="355">
        <f t="shared" si="3"/>
        <v>0</v>
      </c>
      <c r="N45" s="335">
        <v>1</v>
      </c>
    </row>
    <row r="46" spans="2:14" ht="12">
      <c r="B46" s="377" t="s">
        <v>103</v>
      </c>
      <c r="C46" s="378" t="s">
        <v>17</v>
      </c>
      <c r="D46" s="379" t="s">
        <v>4</v>
      </c>
      <c r="E46" s="21">
        <v>20</v>
      </c>
      <c r="F46" s="380">
        <v>50</v>
      </c>
      <c r="G46" s="380"/>
      <c r="H46" s="380"/>
      <c r="I46" s="381"/>
      <c r="J46" s="338"/>
      <c r="K46" s="382"/>
      <c r="L46" s="354">
        <f t="shared" si="2"/>
        <v>0</v>
      </c>
      <c r="M46" s="355">
        <f t="shared" si="3"/>
        <v>0</v>
      </c>
      <c r="N46" s="335">
        <v>4</v>
      </c>
    </row>
    <row r="47" spans="2:14" ht="12">
      <c r="B47" s="377" t="s">
        <v>104</v>
      </c>
      <c r="C47" s="378" t="s">
        <v>18</v>
      </c>
      <c r="D47" s="379" t="s">
        <v>4</v>
      </c>
      <c r="E47" s="21">
        <v>40</v>
      </c>
      <c r="F47" s="380">
        <v>100</v>
      </c>
      <c r="G47" s="380"/>
      <c r="H47" s="380"/>
      <c r="I47" s="381"/>
      <c r="J47" s="338"/>
      <c r="K47" s="382"/>
      <c r="L47" s="354">
        <f t="shared" si="2"/>
        <v>0</v>
      </c>
      <c r="M47" s="355">
        <f t="shared" si="3"/>
        <v>0</v>
      </c>
      <c r="N47" s="335">
        <v>10</v>
      </c>
    </row>
    <row r="48" spans="2:14" ht="12">
      <c r="B48" s="377" t="s">
        <v>105</v>
      </c>
      <c r="C48" s="378" t="s">
        <v>19</v>
      </c>
      <c r="D48" s="379" t="s">
        <v>4</v>
      </c>
      <c r="E48" s="21">
        <v>12</v>
      </c>
      <c r="F48" s="380">
        <v>30</v>
      </c>
      <c r="G48" s="380"/>
      <c r="H48" s="380"/>
      <c r="I48" s="381"/>
      <c r="J48" s="338"/>
      <c r="K48" s="382"/>
      <c r="L48" s="354">
        <f t="shared" si="2"/>
        <v>0</v>
      </c>
      <c r="M48" s="355">
        <f t="shared" si="3"/>
        <v>0</v>
      </c>
      <c r="N48" s="335">
        <v>10</v>
      </c>
    </row>
    <row r="49" spans="2:14" ht="12">
      <c r="B49" s="377" t="s">
        <v>106</v>
      </c>
      <c r="C49" s="378" t="s">
        <v>20</v>
      </c>
      <c r="D49" s="379" t="s">
        <v>4</v>
      </c>
      <c r="E49" s="21">
        <v>32</v>
      </c>
      <c r="F49" s="380">
        <v>80</v>
      </c>
      <c r="G49" s="380"/>
      <c r="H49" s="380"/>
      <c r="I49" s="381"/>
      <c r="J49" s="338"/>
      <c r="K49" s="382"/>
      <c r="L49" s="354">
        <f t="shared" si="2"/>
        <v>0</v>
      </c>
      <c r="M49" s="355">
        <f t="shared" si="3"/>
        <v>0</v>
      </c>
      <c r="N49" s="335">
        <v>10</v>
      </c>
    </row>
    <row r="50" spans="2:14" ht="12">
      <c r="B50" s="377" t="s">
        <v>107</v>
      </c>
      <c r="C50" s="378" t="s">
        <v>21</v>
      </c>
      <c r="D50" s="379" t="s">
        <v>4</v>
      </c>
      <c r="E50" s="21">
        <v>24</v>
      </c>
      <c r="F50" s="380">
        <v>60</v>
      </c>
      <c r="G50" s="380"/>
      <c r="H50" s="380"/>
      <c r="I50" s="381"/>
      <c r="J50" s="338"/>
      <c r="K50" s="382"/>
      <c r="L50" s="354">
        <f t="shared" si="2"/>
        <v>0</v>
      </c>
      <c r="M50" s="355">
        <f t="shared" si="3"/>
        <v>0</v>
      </c>
      <c r="N50" s="335">
        <v>10</v>
      </c>
    </row>
    <row r="51" spans="2:14" ht="12">
      <c r="B51" s="377" t="s">
        <v>108</v>
      </c>
      <c r="C51" s="378" t="s">
        <v>22</v>
      </c>
      <c r="D51" s="379" t="s">
        <v>4</v>
      </c>
      <c r="E51" s="21">
        <v>6</v>
      </c>
      <c r="F51" s="380">
        <v>15</v>
      </c>
      <c r="G51" s="380"/>
      <c r="H51" s="380"/>
      <c r="I51" s="381"/>
      <c r="J51" s="338"/>
      <c r="K51" s="382"/>
      <c r="L51" s="354">
        <f t="shared" si="2"/>
        <v>0</v>
      </c>
      <c r="M51" s="355">
        <f t="shared" si="3"/>
        <v>0</v>
      </c>
      <c r="N51" s="335">
        <v>4</v>
      </c>
    </row>
    <row r="52" spans="2:14" ht="12">
      <c r="B52" s="377" t="s">
        <v>109</v>
      </c>
      <c r="C52" s="378" t="s">
        <v>61</v>
      </c>
      <c r="D52" s="379" t="s">
        <v>4</v>
      </c>
      <c r="E52" s="21">
        <v>20</v>
      </c>
      <c r="F52" s="380">
        <v>50</v>
      </c>
      <c r="G52" s="380"/>
      <c r="H52" s="380"/>
      <c r="I52" s="381"/>
      <c r="J52" s="338"/>
      <c r="K52" s="382"/>
      <c r="L52" s="354">
        <f t="shared" si="2"/>
        <v>0</v>
      </c>
      <c r="M52" s="355">
        <f t="shared" si="3"/>
        <v>0</v>
      </c>
      <c r="N52" s="335">
        <v>10</v>
      </c>
    </row>
    <row r="53" spans="2:14" ht="12">
      <c r="B53" s="377" t="s">
        <v>110</v>
      </c>
      <c r="C53" s="378" t="s">
        <v>62</v>
      </c>
      <c r="D53" s="379" t="s">
        <v>4</v>
      </c>
      <c r="E53" s="21">
        <v>12</v>
      </c>
      <c r="F53" s="380">
        <v>30</v>
      </c>
      <c r="G53" s="380"/>
      <c r="H53" s="380"/>
      <c r="I53" s="381"/>
      <c r="J53" s="338"/>
      <c r="K53" s="382"/>
      <c r="L53" s="354">
        <f t="shared" si="2"/>
        <v>0</v>
      </c>
      <c r="M53" s="355">
        <f t="shared" si="3"/>
        <v>0</v>
      </c>
      <c r="N53" s="335">
        <v>10</v>
      </c>
    </row>
    <row r="54" spans="2:14" ht="22.8">
      <c r="B54" s="377" t="s">
        <v>111</v>
      </c>
      <c r="C54" s="378" t="s">
        <v>23</v>
      </c>
      <c r="D54" s="379" t="s">
        <v>4</v>
      </c>
      <c r="E54" s="21">
        <v>12</v>
      </c>
      <c r="F54" s="380">
        <v>30</v>
      </c>
      <c r="G54" s="380"/>
      <c r="H54" s="380"/>
      <c r="I54" s="381"/>
      <c r="J54" s="338"/>
      <c r="K54" s="382"/>
      <c r="L54" s="354">
        <f t="shared" si="2"/>
        <v>0</v>
      </c>
      <c r="M54" s="355">
        <f t="shared" si="3"/>
        <v>0</v>
      </c>
      <c r="N54" s="335">
        <v>5</v>
      </c>
    </row>
    <row r="55" spans="2:14" ht="12">
      <c r="B55" s="377" t="s">
        <v>112</v>
      </c>
      <c r="C55" s="378" t="s">
        <v>24</v>
      </c>
      <c r="D55" s="379" t="s">
        <v>4</v>
      </c>
      <c r="E55" s="21">
        <v>32</v>
      </c>
      <c r="F55" s="380">
        <v>80</v>
      </c>
      <c r="G55" s="380"/>
      <c r="H55" s="380"/>
      <c r="I55" s="381"/>
      <c r="J55" s="338"/>
      <c r="K55" s="382"/>
      <c r="L55" s="354">
        <f t="shared" si="2"/>
        <v>0</v>
      </c>
      <c r="M55" s="355">
        <f t="shared" si="3"/>
        <v>0</v>
      </c>
      <c r="N55" s="335">
        <v>5</v>
      </c>
    </row>
    <row r="56" spans="2:14" ht="12">
      <c r="B56" s="377" t="s">
        <v>113</v>
      </c>
      <c r="C56" s="378" t="s">
        <v>25</v>
      </c>
      <c r="D56" s="379" t="s">
        <v>4</v>
      </c>
      <c r="E56" s="21">
        <v>28</v>
      </c>
      <c r="F56" s="380">
        <v>70</v>
      </c>
      <c r="G56" s="380"/>
      <c r="H56" s="380"/>
      <c r="I56" s="381"/>
      <c r="J56" s="338"/>
      <c r="K56" s="382"/>
      <c r="L56" s="354">
        <f t="shared" si="2"/>
        <v>0</v>
      </c>
      <c r="M56" s="355">
        <f t="shared" si="3"/>
        <v>0</v>
      </c>
      <c r="N56" s="335">
        <v>10</v>
      </c>
    </row>
    <row r="57" spans="2:14" ht="12">
      <c r="B57" s="377" t="s">
        <v>114</v>
      </c>
      <c r="C57" s="378" t="s">
        <v>26</v>
      </c>
      <c r="D57" s="379" t="s">
        <v>4</v>
      </c>
      <c r="E57" s="21">
        <v>36</v>
      </c>
      <c r="F57" s="380">
        <v>90</v>
      </c>
      <c r="G57" s="380"/>
      <c r="H57" s="380"/>
      <c r="I57" s="381"/>
      <c r="J57" s="338"/>
      <c r="K57" s="382"/>
      <c r="L57" s="354">
        <f t="shared" si="2"/>
        <v>0</v>
      </c>
      <c r="M57" s="355">
        <f t="shared" si="3"/>
        <v>0</v>
      </c>
      <c r="N57" s="335">
        <v>5</v>
      </c>
    </row>
    <row r="58" spans="2:14" ht="22.8">
      <c r="B58" s="377" t="s">
        <v>115</v>
      </c>
      <c r="C58" s="378" t="s">
        <v>27</v>
      </c>
      <c r="D58" s="379" t="s">
        <v>4</v>
      </c>
      <c r="E58" s="21">
        <v>240</v>
      </c>
      <c r="F58" s="380">
        <v>600</v>
      </c>
      <c r="G58" s="380"/>
      <c r="H58" s="380"/>
      <c r="I58" s="381"/>
      <c r="J58" s="338"/>
      <c r="K58" s="382"/>
      <c r="L58" s="354">
        <f t="shared" si="2"/>
        <v>0</v>
      </c>
      <c r="M58" s="355">
        <f t="shared" si="3"/>
        <v>0</v>
      </c>
      <c r="N58" s="335">
        <v>5</v>
      </c>
    </row>
    <row r="59" spans="2:14" ht="12">
      <c r="B59" s="377" t="s">
        <v>116</v>
      </c>
      <c r="C59" s="378" t="s">
        <v>28</v>
      </c>
      <c r="D59" s="379" t="s">
        <v>4</v>
      </c>
      <c r="E59" s="21">
        <v>8</v>
      </c>
      <c r="F59" s="380">
        <v>20</v>
      </c>
      <c r="G59" s="380"/>
      <c r="H59" s="380"/>
      <c r="I59" s="381"/>
      <c r="J59" s="338"/>
      <c r="K59" s="382"/>
      <c r="L59" s="354">
        <f t="shared" si="2"/>
        <v>0</v>
      </c>
      <c r="M59" s="355">
        <f t="shared" si="3"/>
        <v>0</v>
      </c>
      <c r="N59" s="335">
        <v>5</v>
      </c>
    </row>
    <row r="60" spans="2:14" ht="12">
      <c r="B60" s="377" t="s">
        <v>117</v>
      </c>
      <c r="C60" s="378" t="s">
        <v>29</v>
      </c>
      <c r="D60" s="379" t="s">
        <v>4</v>
      </c>
      <c r="E60" s="21">
        <v>4</v>
      </c>
      <c r="F60" s="380">
        <v>10</v>
      </c>
      <c r="G60" s="380"/>
      <c r="H60" s="380"/>
      <c r="I60" s="381"/>
      <c r="J60" s="338"/>
      <c r="K60" s="382"/>
      <c r="L60" s="354">
        <f t="shared" si="2"/>
        <v>0</v>
      </c>
      <c r="M60" s="355">
        <f t="shared" si="3"/>
        <v>0</v>
      </c>
      <c r="N60" s="335">
        <v>2</v>
      </c>
    </row>
    <row r="61" spans="2:14" ht="12">
      <c r="B61" s="377" t="s">
        <v>118</v>
      </c>
      <c r="C61" s="378" t="s">
        <v>30</v>
      </c>
      <c r="D61" s="379" t="s">
        <v>4</v>
      </c>
      <c r="E61" s="21">
        <v>8</v>
      </c>
      <c r="F61" s="380">
        <v>20</v>
      </c>
      <c r="G61" s="380"/>
      <c r="H61" s="380"/>
      <c r="I61" s="381"/>
      <c r="J61" s="338"/>
      <c r="K61" s="382"/>
      <c r="L61" s="354">
        <f t="shared" si="2"/>
        <v>0</v>
      </c>
      <c r="M61" s="355">
        <f t="shared" si="3"/>
        <v>0</v>
      </c>
      <c r="N61" s="335">
        <v>3</v>
      </c>
    </row>
    <row r="62" spans="2:14" ht="12">
      <c r="B62" s="377" t="s">
        <v>119</v>
      </c>
      <c r="C62" s="378" t="s">
        <v>31</v>
      </c>
      <c r="D62" s="379" t="s">
        <v>4</v>
      </c>
      <c r="E62" s="21">
        <v>2</v>
      </c>
      <c r="F62" s="380">
        <v>5</v>
      </c>
      <c r="G62" s="380"/>
      <c r="H62" s="380"/>
      <c r="I62" s="381"/>
      <c r="J62" s="338"/>
      <c r="K62" s="382"/>
      <c r="L62" s="354">
        <f t="shared" si="2"/>
        <v>0</v>
      </c>
      <c r="M62" s="355">
        <f t="shared" si="3"/>
        <v>0</v>
      </c>
      <c r="N62" s="335">
        <v>3</v>
      </c>
    </row>
    <row r="63" spans="2:14" ht="12">
      <c r="B63" s="377" t="s">
        <v>120</v>
      </c>
      <c r="C63" s="378" t="s">
        <v>32</v>
      </c>
      <c r="D63" s="379" t="s">
        <v>4</v>
      </c>
      <c r="E63" s="21">
        <v>24</v>
      </c>
      <c r="F63" s="380">
        <v>60</v>
      </c>
      <c r="G63" s="380"/>
      <c r="H63" s="380"/>
      <c r="I63" s="381"/>
      <c r="J63" s="338"/>
      <c r="K63" s="382"/>
      <c r="L63" s="354">
        <f t="shared" si="2"/>
        <v>0</v>
      </c>
      <c r="M63" s="355">
        <f t="shared" si="3"/>
        <v>0</v>
      </c>
      <c r="N63" s="335">
        <v>5</v>
      </c>
    </row>
    <row r="64" spans="2:14" ht="12">
      <c r="B64" s="377" t="s">
        <v>121</v>
      </c>
      <c r="C64" s="378" t="s">
        <v>63</v>
      </c>
      <c r="D64" s="379" t="s">
        <v>4</v>
      </c>
      <c r="E64" s="21">
        <v>8</v>
      </c>
      <c r="F64" s="380">
        <v>20</v>
      </c>
      <c r="G64" s="380"/>
      <c r="H64" s="380"/>
      <c r="I64" s="381"/>
      <c r="J64" s="338"/>
      <c r="K64" s="382"/>
      <c r="L64" s="354">
        <f t="shared" si="2"/>
        <v>0</v>
      </c>
      <c r="M64" s="355">
        <f t="shared" si="3"/>
        <v>0</v>
      </c>
      <c r="N64" s="335">
        <v>5</v>
      </c>
    </row>
    <row r="65" spans="2:14" ht="12">
      <c r="B65" s="377" t="s">
        <v>122</v>
      </c>
      <c r="C65" s="378" t="s">
        <v>33</v>
      </c>
      <c r="D65" s="379" t="s">
        <v>4</v>
      </c>
      <c r="E65" s="21">
        <v>1</v>
      </c>
      <c r="F65" s="380">
        <v>3</v>
      </c>
      <c r="G65" s="380"/>
      <c r="H65" s="380"/>
      <c r="I65" s="381"/>
      <c r="J65" s="338"/>
      <c r="K65" s="382"/>
      <c r="L65" s="354">
        <f t="shared" si="2"/>
        <v>0</v>
      </c>
      <c r="M65" s="355">
        <f t="shared" si="3"/>
        <v>0</v>
      </c>
      <c r="N65" s="335">
        <v>1</v>
      </c>
    </row>
    <row r="66" spans="2:14" ht="12">
      <c r="B66" s="377" t="s">
        <v>123</v>
      </c>
      <c r="C66" s="378" t="s">
        <v>34</v>
      </c>
      <c r="D66" s="379" t="s">
        <v>4</v>
      </c>
      <c r="E66" s="21">
        <v>2</v>
      </c>
      <c r="F66" s="380">
        <v>5</v>
      </c>
      <c r="G66" s="380"/>
      <c r="H66" s="380"/>
      <c r="I66" s="381"/>
      <c r="J66" s="338"/>
      <c r="K66" s="382"/>
      <c r="L66" s="354">
        <f t="shared" si="2"/>
        <v>0</v>
      </c>
      <c r="M66" s="355">
        <f t="shared" si="3"/>
        <v>0</v>
      </c>
      <c r="N66" s="335">
        <v>1</v>
      </c>
    </row>
    <row r="67" spans="2:14" ht="12">
      <c r="B67" s="377" t="s">
        <v>124</v>
      </c>
      <c r="C67" s="378" t="s">
        <v>35</v>
      </c>
      <c r="D67" s="379" t="s">
        <v>4</v>
      </c>
      <c r="E67" s="21">
        <v>2</v>
      </c>
      <c r="F67" s="380">
        <v>5</v>
      </c>
      <c r="G67" s="380"/>
      <c r="H67" s="380"/>
      <c r="I67" s="381"/>
      <c r="J67" s="338"/>
      <c r="K67" s="382"/>
      <c r="L67" s="354">
        <f t="shared" si="2"/>
        <v>0</v>
      </c>
      <c r="M67" s="355">
        <f t="shared" si="3"/>
        <v>0</v>
      </c>
      <c r="N67" s="335">
        <v>5</v>
      </c>
    </row>
    <row r="68" spans="2:14" ht="12">
      <c r="B68" s="377" t="s">
        <v>125</v>
      </c>
      <c r="C68" s="378" t="s">
        <v>36</v>
      </c>
      <c r="D68" s="379" t="s">
        <v>65</v>
      </c>
      <c r="E68" s="21">
        <v>2</v>
      </c>
      <c r="F68" s="380">
        <v>5</v>
      </c>
      <c r="G68" s="380"/>
      <c r="H68" s="380"/>
      <c r="I68" s="381"/>
      <c r="J68" s="338"/>
      <c r="K68" s="382"/>
      <c r="L68" s="354">
        <f t="shared" si="2"/>
        <v>0</v>
      </c>
      <c r="M68" s="355">
        <f t="shared" si="3"/>
        <v>0</v>
      </c>
      <c r="N68" s="335">
        <v>2</v>
      </c>
    </row>
    <row r="69" spans="2:14" ht="12.6" thickBot="1">
      <c r="B69" s="377" t="s">
        <v>126</v>
      </c>
      <c r="C69" s="378" t="s">
        <v>64</v>
      </c>
      <c r="D69" s="379" t="s">
        <v>4</v>
      </c>
      <c r="E69" s="21">
        <v>8</v>
      </c>
      <c r="F69" s="380">
        <v>20</v>
      </c>
      <c r="G69" s="380"/>
      <c r="H69" s="380"/>
      <c r="I69" s="383"/>
      <c r="J69" s="338"/>
      <c r="K69" s="382"/>
      <c r="L69" s="354">
        <f t="shared" si="2"/>
        <v>0</v>
      </c>
      <c r="M69" s="355">
        <f t="shared" si="3"/>
        <v>0</v>
      </c>
      <c r="N69" s="335">
        <v>5</v>
      </c>
    </row>
    <row r="70" spans="2:14" ht="12.6" thickBot="1">
      <c r="K70" s="358" t="s">
        <v>6</v>
      </c>
      <c r="L70" s="359">
        <f>SUM(L36:L69)</f>
        <v>0</v>
      </c>
      <c r="M70" s="360">
        <f>SUM(M36:M69)</f>
        <v>0</v>
      </c>
    </row>
    <row r="71" spans="2:14" ht="12" thickBot="1"/>
    <row r="72" spans="2:14" ht="59.4" customHeight="1" thickBot="1">
      <c r="B72" s="435" t="s">
        <v>37</v>
      </c>
      <c r="C72" s="436"/>
      <c r="D72" s="436"/>
      <c r="E72" s="436"/>
      <c r="F72" s="442" t="s">
        <v>278</v>
      </c>
      <c r="H72" s="464" t="s">
        <v>70</v>
      </c>
      <c r="I72" s="465"/>
      <c r="J72" s="465"/>
      <c r="K72" s="465"/>
      <c r="L72" s="465"/>
      <c r="M72" s="465"/>
      <c r="N72" s="466"/>
    </row>
    <row r="73" spans="2:14" ht="45" customHeight="1" thickBot="1">
      <c r="B73" s="369" t="s">
        <v>83</v>
      </c>
      <c r="C73" s="384" t="s">
        <v>51</v>
      </c>
      <c r="D73" s="385" t="s">
        <v>4</v>
      </c>
      <c r="E73" s="437">
        <v>4</v>
      </c>
      <c r="F73" s="439"/>
      <c r="G73" s="424"/>
      <c r="H73" s="364" t="s">
        <v>91</v>
      </c>
      <c r="I73" s="364" t="s">
        <v>92</v>
      </c>
      <c r="J73" s="364" t="s">
        <v>7</v>
      </c>
      <c r="K73" s="364" t="s">
        <v>93</v>
      </c>
      <c r="L73" s="364" t="s">
        <v>94</v>
      </c>
      <c r="M73" s="364" t="s">
        <v>95</v>
      </c>
      <c r="N73" s="364" t="s">
        <v>96</v>
      </c>
    </row>
    <row r="74" spans="2:14" ht="12.6" thickBot="1">
      <c r="B74" s="377" t="s">
        <v>82</v>
      </c>
      <c r="C74" s="386" t="s">
        <v>52</v>
      </c>
      <c r="D74" s="387" t="s">
        <v>4</v>
      </c>
      <c r="E74" s="438">
        <v>4</v>
      </c>
      <c r="F74" s="440"/>
      <c r="G74" s="424"/>
      <c r="H74" s="365">
        <f>L70</f>
        <v>0</v>
      </c>
      <c r="I74" s="366">
        <f>M70</f>
        <v>0</v>
      </c>
      <c r="J74" s="367">
        <v>0.35</v>
      </c>
      <c r="K74" s="366">
        <f>ROUND(H74*J74,2)</f>
        <v>0</v>
      </c>
      <c r="L74" s="366">
        <f>ROUND(I74*J74,2)</f>
        <v>0</v>
      </c>
      <c r="M74" s="366">
        <f>H74+K74</f>
        <v>0</v>
      </c>
      <c r="N74" s="368">
        <f>I74+L74</f>
        <v>0</v>
      </c>
    </row>
    <row r="75" spans="2:14" ht="12">
      <c r="B75" s="377" t="s">
        <v>86</v>
      </c>
      <c r="C75" s="386" t="s">
        <v>53</v>
      </c>
      <c r="D75" s="387" t="s">
        <v>4</v>
      </c>
      <c r="E75" s="438">
        <v>3</v>
      </c>
      <c r="F75" s="440"/>
      <c r="G75" s="424"/>
    </row>
    <row r="76" spans="2:14" ht="12">
      <c r="B76" s="377" t="s">
        <v>88</v>
      </c>
      <c r="C76" s="386" t="s">
        <v>54</v>
      </c>
      <c r="D76" s="387" t="s">
        <v>4</v>
      </c>
      <c r="E76" s="438">
        <v>2</v>
      </c>
      <c r="F76" s="440"/>
      <c r="G76" s="424"/>
    </row>
    <row r="77" spans="2:14" ht="12">
      <c r="B77" s="377" t="s">
        <v>97</v>
      </c>
      <c r="C77" s="386" t="s">
        <v>55</v>
      </c>
      <c r="D77" s="387" t="s">
        <v>4</v>
      </c>
      <c r="E77" s="438">
        <v>4</v>
      </c>
      <c r="F77" s="440"/>
      <c r="G77" s="424"/>
    </row>
    <row r="78" spans="2:14" ht="12">
      <c r="B78" s="377" t="s">
        <v>98</v>
      </c>
      <c r="C78" s="386" t="s">
        <v>56</v>
      </c>
      <c r="D78" s="387" t="s">
        <v>4</v>
      </c>
      <c r="E78" s="438">
        <v>1</v>
      </c>
      <c r="F78" s="440"/>
      <c r="G78" s="424"/>
    </row>
    <row r="79" spans="2:14" ht="12">
      <c r="B79" s="377" t="s">
        <v>99</v>
      </c>
      <c r="C79" s="386" t="s">
        <v>57</v>
      </c>
      <c r="D79" s="387" t="s">
        <v>4</v>
      </c>
      <c r="E79" s="438">
        <v>2</v>
      </c>
      <c r="F79" s="440"/>
      <c r="G79" s="424"/>
    </row>
    <row r="80" spans="2:14" ht="22.8">
      <c r="B80" s="377" t="s">
        <v>100</v>
      </c>
      <c r="C80" s="386" t="s">
        <v>58</v>
      </c>
      <c r="D80" s="387" t="s">
        <v>4</v>
      </c>
      <c r="E80" s="438">
        <v>1</v>
      </c>
      <c r="F80" s="440"/>
      <c r="G80" s="424"/>
    </row>
    <row r="81" spans="2:14" ht="12.6" thickBot="1">
      <c r="B81" s="377" t="s">
        <v>101</v>
      </c>
      <c r="C81" s="386" t="s">
        <v>59</v>
      </c>
      <c r="D81" s="387" t="s">
        <v>4</v>
      </c>
      <c r="E81" s="438">
        <v>2</v>
      </c>
      <c r="F81" s="441"/>
      <c r="G81" s="424"/>
    </row>
    <row r="83" spans="2:14" ht="12" thickBot="1"/>
    <row r="84" spans="2:14" ht="12.6" thickBot="1">
      <c r="B84" s="468" t="s">
        <v>127</v>
      </c>
      <c r="C84" s="469"/>
      <c r="D84" s="469"/>
      <c r="E84" s="469"/>
      <c r="F84" s="470"/>
      <c r="G84" s="388"/>
      <c r="H84" s="388"/>
      <c r="I84" s="389"/>
      <c r="J84" s="390"/>
      <c r="K84" s="389"/>
      <c r="L84" s="389"/>
      <c r="M84" s="389"/>
    </row>
    <row r="85" spans="2:14" ht="12">
      <c r="B85" s="391" t="s">
        <v>83</v>
      </c>
      <c r="C85" s="471" t="s">
        <v>38</v>
      </c>
      <c r="D85" s="471"/>
      <c r="E85" s="471"/>
      <c r="F85" s="471"/>
      <c r="G85" s="392"/>
      <c r="H85" s="392"/>
      <c r="I85" s="392"/>
      <c r="J85" s="392"/>
      <c r="K85" s="389"/>
      <c r="L85" s="389"/>
      <c r="M85" s="389"/>
    </row>
    <row r="86" spans="2:14" ht="12">
      <c r="B86" s="393" t="s">
        <v>82</v>
      </c>
      <c r="C86" s="472" t="s">
        <v>39</v>
      </c>
      <c r="D86" s="472"/>
      <c r="E86" s="472"/>
      <c r="F86" s="472"/>
      <c r="G86" s="394"/>
      <c r="H86" s="394"/>
      <c r="I86" s="394"/>
      <c r="J86" s="394"/>
      <c r="K86" s="389"/>
      <c r="L86" s="389"/>
      <c r="M86" s="389"/>
    </row>
    <row r="87" spans="2:14">
      <c r="B87" s="388"/>
      <c r="C87" s="389"/>
      <c r="D87" s="389"/>
      <c r="E87" s="389"/>
      <c r="F87" s="389"/>
      <c r="G87" s="389"/>
      <c r="H87" s="389"/>
      <c r="I87" s="389"/>
      <c r="J87" s="389"/>
      <c r="K87" s="395"/>
      <c r="L87" s="389"/>
      <c r="M87" s="389"/>
    </row>
    <row r="88" spans="2:14">
      <c r="C88" s="463" t="s">
        <v>269</v>
      </c>
      <c r="D88" s="463"/>
      <c r="E88" s="463"/>
      <c r="F88" s="463"/>
    </row>
    <row r="89" spans="2:14">
      <c r="C89" s="463"/>
      <c r="D89" s="463"/>
      <c r="E89" s="463"/>
      <c r="F89" s="463"/>
    </row>
    <row r="90" spans="2:14">
      <c r="C90" s="463"/>
      <c r="D90" s="463"/>
      <c r="E90" s="463"/>
      <c r="F90" s="463"/>
    </row>
    <row r="91" spans="2:14">
      <c r="C91" s="463"/>
      <c r="D91" s="463"/>
      <c r="E91" s="463"/>
      <c r="F91" s="463"/>
    </row>
    <row r="92" spans="2:14">
      <c r="C92" s="307"/>
    </row>
    <row r="95" spans="2:14" ht="36.6" thickBot="1">
      <c r="B95" s="314" t="s">
        <v>72</v>
      </c>
      <c r="C95" s="315" t="s">
        <v>0</v>
      </c>
      <c r="D95" s="315" t="s">
        <v>1</v>
      </c>
      <c r="E95" s="434" t="s">
        <v>261</v>
      </c>
      <c r="F95" s="315" t="s">
        <v>73</v>
      </c>
      <c r="G95" s="316" t="s">
        <v>74</v>
      </c>
      <c r="H95" s="317" t="s">
        <v>50</v>
      </c>
      <c r="I95" s="317" t="s">
        <v>75</v>
      </c>
      <c r="J95" s="318" t="s">
        <v>76</v>
      </c>
      <c r="K95" s="319" t="s">
        <v>2</v>
      </c>
      <c r="L95" s="318" t="s">
        <v>77</v>
      </c>
      <c r="M95" s="320" t="s">
        <v>78</v>
      </c>
      <c r="N95" s="321" t="s">
        <v>3</v>
      </c>
    </row>
    <row r="96" spans="2:14" ht="12.6" thickBot="1">
      <c r="B96" s="473" t="s">
        <v>71</v>
      </c>
      <c r="C96" s="474"/>
      <c r="D96" s="474"/>
      <c r="E96" s="474"/>
      <c r="F96" s="474"/>
      <c r="G96" s="474"/>
      <c r="H96" s="474"/>
      <c r="I96" s="474"/>
      <c r="J96" s="474"/>
      <c r="K96" s="474"/>
      <c r="L96" s="474"/>
      <c r="M96" s="474"/>
      <c r="N96" s="475"/>
    </row>
    <row r="97" spans="2:14" ht="69.599999999999994">
      <c r="B97" s="369" t="s">
        <v>83</v>
      </c>
      <c r="C97" s="396" t="s">
        <v>272</v>
      </c>
      <c r="D97" s="397" t="s">
        <v>4</v>
      </c>
      <c r="E97" s="21">
        <v>12</v>
      </c>
      <c r="F97" s="376">
        <v>30</v>
      </c>
      <c r="G97" s="398"/>
      <c r="H97" s="399"/>
      <c r="I97" s="399"/>
      <c r="J97" s="374"/>
      <c r="K97" s="400"/>
      <c r="L97" s="401">
        <f t="shared" ref="L97:L102" si="4">ROUND(J97*F97,2)</f>
        <v>0</v>
      </c>
      <c r="M97" s="402">
        <f t="shared" ref="M97:M102" si="5">ROUND(L97+L97*K97,2)</f>
        <v>0</v>
      </c>
      <c r="N97" s="325"/>
    </row>
    <row r="98" spans="2:14" ht="58.2">
      <c r="B98" s="377" t="s">
        <v>82</v>
      </c>
      <c r="C98" s="447" t="s">
        <v>273</v>
      </c>
      <c r="D98" s="309" t="s">
        <v>65</v>
      </c>
      <c r="E98" s="21">
        <v>4</v>
      </c>
      <c r="F98" s="335">
        <v>10</v>
      </c>
      <c r="G98" s="336"/>
      <c r="H98" s="337"/>
      <c r="I98" s="337"/>
      <c r="J98" s="403"/>
      <c r="K98" s="404"/>
      <c r="L98" s="401">
        <f t="shared" si="4"/>
        <v>0</v>
      </c>
      <c r="M98" s="402">
        <f t="shared" si="5"/>
        <v>0</v>
      </c>
      <c r="N98" s="344"/>
    </row>
    <row r="99" spans="2:14" ht="69.599999999999994">
      <c r="B99" s="377" t="s">
        <v>86</v>
      </c>
      <c r="C99" s="447" t="s">
        <v>274</v>
      </c>
      <c r="D99" s="309" t="s">
        <v>65</v>
      </c>
      <c r="E99" s="21">
        <v>4</v>
      </c>
      <c r="F99" s="335">
        <v>10</v>
      </c>
      <c r="G99" s="336"/>
      <c r="H99" s="337"/>
      <c r="I99" s="337"/>
      <c r="J99" s="403"/>
      <c r="K99" s="404"/>
      <c r="L99" s="401">
        <f t="shared" si="4"/>
        <v>0</v>
      </c>
      <c r="M99" s="402">
        <f t="shared" si="5"/>
        <v>0</v>
      </c>
      <c r="N99" s="344"/>
    </row>
    <row r="100" spans="2:14" ht="46.8">
      <c r="B100" s="377" t="s">
        <v>88</v>
      </c>
      <c r="C100" s="447" t="s">
        <v>275</v>
      </c>
      <c r="D100" s="309" t="s">
        <v>65</v>
      </c>
      <c r="E100" s="21">
        <v>4</v>
      </c>
      <c r="F100" s="405">
        <v>10</v>
      </c>
      <c r="G100" s="383"/>
      <c r="H100" s="383"/>
      <c r="I100" s="383"/>
      <c r="J100" s="403"/>
      <c r="K100" s="404"/>
      <c r="L100" s="401">
        <f t="shared" si="4"/>
        <v>0</v>
      </c>
      <c r="M100" s="402">
        <f t="shared" si="5"/>
        <v>0</v>
      </c>
      <c r="N100" s="344"/>
    </row>
    <row r="101" spans="2:14" ht="12">
      <c r="B101" s="377" t="s">
        <v>97</v>
      </c>
      <c r="C101" s="447" t="s">
        <v>68</v>
      </c>
      <c r="D101" s="405" t="s">
        <v>4</v>
      </c>
      <c r="E101" s="21">
        <v>4</v>
      </c>
      <c r="F101" s="405">
        <v>10</v>
      </c>
      <c r="G101" s="383"/>
      <c r="H101" s="383"/>
      <c r="I101" s="383"/>
      <c r="J101" s="403"/>
      <c r="K101" s="404"/>
      <c r="L101" s="401">
        <f t="shared" si="4"/>
        <v>0</v>
      </c>
      <c r="M101" s="402">
        <f t="shared" si="5"/>
        <v>0</v>
      </c>
      <c r="N101" s="344"/>
    </row>
    <row r="102" spans="2:14" ht="12.6" thickBot="1">
      <c r="B102" s="377" t="s">
        <v>98</v>
      </c>
      <c r="C102" s="447" t="s">
        <v>69</v>
      </c>
      <c r="D102" s="406" t="s">
        <v>4</v>
      </c>
      <c r="E102" s="21">
        <v>4</v>
      </c>
      <c r="F102" s="406">
        <v>10</v>
      </c>
      <c r="G102" s="310"/>
      <c r="H102" s="310"/>
      <c r="I102" s="310"/>
      <c r="J102" s="403"/>
      <c r="K102" s="404"/>
      <c r="L102" s="401">
        <f t="shared" si="4"/>
        <v>0</v>
      </c>
      <c r="M102" s="402">
        <f t="shared" si="5"/>
        <v>0</v>
      </c>
      <c r="N102" s="344"/>
    </row>
    <row r="103" spans="2:14" ht="12.6" thickBot="1">
      <c r="B103" s="304"/>
      <c r="C103" s="407"/>
      <c r="D103" s="395"/>
      <c r="E103" s="395"/>
      <c r="F103" s="395"/>
      <c r="G103" s="395"/>
      <c r="K103" s="358" t="s">
        <v>6</v>
      </c>
      <c r="L103" s="359">
        <f>SUM(L97:L102)</f>
        <v>0</v>
      </c>
      <c r="M103" s="360">
        <f>SUM(M97:M102)</f>
        <v>0</v>
      </c>
    </row>
    <row r="104" spans="2:14" ht="12.6" thickBot="1">
      <c r="B104" s="304"/>
      <c r="C104" s="476" t="s">
        <v>277</v>
      </c>
      <c r="D104" s="476"/>
      <c r="E104" s="476"/>
      <c r="F104" s="476"/>
      <c r="G104" s="395"/>
    </row>
    <row r="105" spans="2:14" ht="12.6" thickBot="1">
      <c r="B105" s="304"/>
      <c r="C105" s="476"/>
      <c r="D105" s="476"/>
      <c r="E105" s="476"/>
      <c r="F105" s="476"/>
      <c r="G105" s="395"/>
      <c r="H105" s="464" t="s">
        <v>71</v>
      </c>
      <c r="I105" s="465"/>
      <c r="J105" s="465"/>
      <c r="K105" s="465"/>
      <c r="L105" s="465"/>
      <c r="M105" s="465"/>
      <c r="N105" s="466"/>
    </row>
    <row r="106" spans="2:14" ht="33" customHeight="1" thickBot="1">
      <c r="C106" s="476"/>
      <c r="D106" s="476"/>
      <c r="E106" s="476"/>
      <c r="F106" s="476"/>
      <c r="H106" s="364" t="s">
        <v>91</v>
      </c>
      <c r="I106" s="364" t="s">
        <v>92</v>
      </c>
      <c r="J106" s="364" t="s">
        <v>7</v>
      </c>
      <c r="K106" s="364" t="s">
        <v>93</v>
      </c>
      <c r="L106" s="364" t="s">
        <v>94</v>
      </c>
      <c r="M106" s="364" t="s">
        <v>95</v>
      </c>
      <c r="N106" s="364" t="s">
        <v>96</v>
      </c>
    </row>
    <row r="107" spans="2:14" ht="12.6" thickBot="1">
      <c r="C107" s="476"/>
      <c r="D107" s="476"/>
      <c r="E107" s="476"/>
      <c r="F107" s="476"/>
      <c r="H107" s="365">
        <f>L103</f>
        <v>0</v>
      </c>
      <c r="I107" s="366">
        <f>M103</f>
        <v>0</v>
      </c>
      <c r="J107" s="367">
        <v>0.35</v>
      </c>
      <c r="K107" s="366">
        <f>ROUND(H107*J107,2)</f>
        <v>0</v>
      </c>
      <c r="L107" s="366">
        <f>ROUND(I107*J107,2)</f>
        <v>0</v>
      </c>
      <c r="M107" s="366">
        <f>H107+K107</f>
        <v>0</v>
      </c>
      <c r="N107" s="368">
        <f>I107+L107</f>
        <v>0</v>
      </c>
    </row>
    <row r="108" spans="2:14">
      <c r="C108" s="476"/>
      <c r="D108" s="476"/>
      <c r="E108" s="476"/>
      <c r="F108" s="476"/>
    </row>
    <row r="109" spans="2:14">
      <c r="C109" s="476"/>
      <c r="D109" s="476"/>
      <c r="E109" s="476"/>
      <c r="F109" s="476"/>
      <c r="G109" s="395"/>
      <c r="H109" s="395"/>
      <c r="I109" s="395"/>
      <c r="J109" s="395"/>
      <c r="K109" s="395"/>
      <c r="L109" s="395"/>
    </row>
    <row r="110" spans="2:14">
      <c r="C110" s="476"/>
      <c r="D110" s="476"/>
      <c r="E110" s="476"/>
      <c r="F110" s="476"/>
    </row>
    <row r="111" spans="2:14" ht="12">
      <c r="C111" s="342" t="s">
        <v>267</v>
      </c>
      <c r="D111" s="443"/>
      <c r="E111" s="443"/>
      <c r="F111" s="443"/>
    </row>
    <row r="112" spans="2:14" ht="12">
      <c r="C112" s="433"/>
      <c r="D112" s="443"/>
      <c r="E112" s="443"/>
      <c r="F112" s="443"/>
    </row>
    <row r="113" spans="3:14" ht="12">
      <c r="C113" s="443"/>
      <c r="D113" s="443"/>
      <c r="E113" s="443"/>
      <c r="F113" s="443"/>
    </row>
    <row r="114" spans="3:14" ht="48" customHeight="1">
      <c r="C114" s="463" t="s">
        <v>268</v>
      </c>
      <c r="D114" s="463"/>
      <c r="E114" s="463"/>
      <c r="F114" s="463"/>
    </row>
    <row r="115" spans="3:14" ht="12" customHeight="1">
      <c r="C115" s="463"/>
      <c r="D115" s="463"/>
      <c r="E115" s="463"/>
      <c r="F115" s="463"/>
    </row>
    <row r="116" spans="3:14">
      <c r="C116" s="463"/>
      <c r="D116" s="463"/>
      <c r="E116" s="463"/>
      <c r="F116" s="463"/>
    </row>
    <row r="117" spans="3:14" ht="12.6" thickBot="1">
      <c r="C117" s="408"/>
      <c r="D117" s="408"/>
      <c r="E117" s="408"/>
      <c r="F117" s="408"/>
    </row>
    <row r="118" spans="3:14" ht="15" customHeight="1" thickBot="1">
      <c r="C118" s="408"/>
      <c r="D118" s="408"/>
      <c r="E118" s="408"/>
      <c r="F118" s="408"/>
      <c r="G118" s="464" t="s">
        <v>6</v>
      </c>
      <c r="H118" s="465"/>
      <c r="I118" s="465"/>
      <c r="J118" s="465"/>
      <c r="K118" s="465"/>
      <c r="L118" s="465"/>
      <c r="M118" s="465"/>
      <c r="N118" s="466"/>
    </row>
    <row r="119" spans="3:14" ht="45.6">
      <c r="G119" s="409" t="s">
        <v>135</v>
      </c>
      <c r="H119" s="410" t="s">
        <v>91</v>
      </c>
      <c r="I119" s="410" t="s">
        <v>92</v>
      </c>
      <c r="J119" s="410" t="s">
        <v>7</v>
      </c>
      <c r="K119" s="410" t="s">
        <v>93</v>
      </c>
      <c r="L119" s="410" t="s">
        <v>94</v>
      </c>
      <c r="M119" s="410" t="s">
        <v>95</v>
      </c>
      <c r="N119" s="410" t="s">
        <v>96</v>
      </c>
    </row>
    <row r="120" spans="3:14" ht="12">
      <c r="G120" s="411" t="s">
        <v>83</v>
      </c>
      <c r="H120" s="412">
        <f>H29</f>
        <v>0</v>
      </c>
      <c r="I120" s="412">
        <f t="shared" ref="I120:N120" si="6">I29</f>
        <v>0</v>
      </c>
      <c r="J120" s="413">
        <f t="shared" si="6"/>
        <v>0.35</v>
      </c>
      <c r="K120" s="414">
        <f t="shared" si="6"/>
        <v>0</v>
      </c>
      <c r="L120" s="414">
        <f t="shared" si="6"/>
        <v>0</v>
      </c>
      <c r="M120" s="414">
        <f t="shared" si="6"/>
        <v>0</v>
      </c>
      <c r="N120" s="414">
        <f t="shared" si="6"/>
        <v>0</v>
      </c>
    </row>
    <row r="121" spans="3:14" ht="12">
      <c r="G121" s="411" t="s">
        <v>82</v>
      </c>
      <c r="H121" s="412">
        <f>H74</f>
        <v>0</v>
      </c>
      <c r="I121" s="412">
        <f t="shared" ref="I121:N121" si="7">I74</f>
        <v>0</v>
      </c>
      <c r="J121" s="413">
        <f t="shared" si="7"/>
        <v>0.35</v>
      </c>
      <c r="K121" s="414">
        <f t="shared" si="7"/>
        <v>0</v>
      </c>
      <c r="L121" s="414">
        <f t="shared" si="7"/>
        <v>0</v>
      </c>
      <c r="M121" s="414">
        <f t="shared" si="7"/>
        <v>0</v>
      </c>
      <c r="N121" s="414">
        <f t="shared" si="7"/>
        <v>0</v>
      </c>
    </row>
    <row r="122" spans="3:14" ht="12.6" thickBot="1">
      <c r="G122" s="415" t="s">
        <v>86</v>
      </c>
      <c r="H122" s="416">
        <f>H107</f>
        <v>0</v>
      </c>
      <c r="I122" s="416">
        <f t="shared" ref="I122:N122" si="8">I107</f>
        <v>0</v>
      </c>
      <c r="J122" s="417">
        <f t="shared" si="8"/>
        <v>0.35</v>
      </c>
      <c r="K122" s="418">
        <f t="shared" si="8"/>
        <v>0</v>
      </c>
      <c r="L122" s="418">
        <f t="shared" si="8"/>
        <v>0</v>
      </c>
      <c r="M122" s="418">
        <f t="shared" si="8"/>
        <v>0</v>
      </c>
      <c r="N122" s="418">
        <f t="shared" si="8"/>
        <v>0</v>
      </c>
    </row>
    <row r="123" spans="3:14" ht="12.6" thickBot="1">
      <c r="G123" s="444" t="s">
        <v>136</v>
      </c>
      <c r="H123" s="420">
        <f>SUM(H120:H122)</f>
        <v>0</v>
      </c>
      <c r="I123" s="420">
        <f>SUM(I120:I122)</f>
        <v>0</v>
      </c>
      <c r="J123" s="421"/>
      <c r="K123" s="422">
        <f>SUM(K120:K122)</f>
        <v>0</v>
      </c>
      <c r="L123" s="422">
        <f>SUM(L120:L122)</f>
        <v>0</v>
      </c>
      <c r="M123" s="422">
        <f>SUM(M120:M122)</f>
        <v>0</v>
      </c>
      <c r="N123" s="423">
        <f>SUM(N120:N122)</f>
        <v>0</v>
      </c>
    </row>
  </sheetData>
  <mergeCells count="15">
    <mergeCell ref="H72:N72"/>
    <mergeCell ref="C5:K5"/>
    <mergeCell ref="B13:N13"/>
    <mergeCell ref="C26:F29"/>
    <mergeCell ref="H27:N27"/>
    <mergeCell ref="B35:N35"/>
    <mergeCell ref="C114:F116"/>
    <mergeCell ref="G118:N118"/>
    <mergeCell ref="B84:F84"/>
    <mergeCell ref="C85:F85"/>
    <mergeCell ref="C86:F86"/>
    <mergeCell ref="C88:F91"/>
    <mergeCell ref="B96:N96"/>
    <mergeCell ref="C104:F110"/>
    <mergeCell ref="H105:N105"/>
  </mergeCells>
  <pageMargins left="0.25" right="0.25" top="0.75" bottom="0.75" header="0.3" footer="0.3"/>
  <pageSetup paperSize="9" scale="56" fitToHeight="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5037F-730F-4FA3-8907-CA0F683B78EA}">
  <dimension ref="A1"/>
  <sheetViews>
    <sheetView workbookViewId="0">
      <selection activeCell="I26" sqref="I26"/>
    </sheetView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BA04E-DC00-45FB-8A36-51873E806738}">
  <dimension ref="A1:N24"/>
  <sheetViews>
    <sheetView workbookViewId="0">
      <selection activeCell="B5" sqref="B5"/>
    </sheetView>
  </sheetViews>
  <sheetFormatPr defaultRowHeight="14.4"/>
  <cols>
    <col min="1" max="1" width="5.109375" customWidth="1"/>
    <col min="2" max="2" width="12" customWidth="1"/>
    <col min="3" max="3" width="12.6640625" customWidth="1"/>
    <col min="4" max="4" width="12.109375" customWidth="1"/>
    <col min="5" max="5" width="11.109375" customWidth="1"/>
    <col min="6" max="6" width="13.44140625" customWidth="1"/>
    <col min="7" max="7" width="12.33203125" customWidth="1"/>
    <col min="8" max="8" width="11.44140625" customWidth="1"/>
    <col min="9" max="9" width="11.6640625" customWidth="1"/>
    <col min="10" max="10" width="7.6640625" customWidth="1"/>
    <col min="14" max="14" width="14.6640625" customWidth="1"/>
  </cols>
  <sheetData>
    <row r="1" spans="1:14" ht="15" thickBot="1">
      <c r="A1" s="119"/>
      <c r="B1" s="119"/>
      <c r="C1" s="119"/>
      <c r="D1" s="119"/>
      <c r="E1" s="119"/>
      <c r="F1" s="119"/>
      <c r="G1" s="119"/>
      <c r="H1" s="119"/>
      <c r="I1" s="119"/>
      <c r="J1" s="119"/>
    </row>
    <row r="2" spans="1:14" ht="48.6" thickBot="1">
      <c r="A2" s="120" t="s">
        <v>135</v>
      </c>
      <c r="B2" s="121" t="s">
        <v>137</v>
      </c>
      <c r="C2" s="121" t="s">
        <v>138</v>
      </c>
      <c r="D2" s="121" t="s">
        <v>139</v>
      </c>
      <c r="E2" s="121" t="s">
        <v>140</v>
      </c>
      <c r="F2" s="121" t="s">
        <v>141</v>
      </c>
      <c r="G2" s="121" t="s">
        <v>142</v>
      </c>
      <c r="H2" s="122" t="s">
        <v>143</v>
      </c>
      <c r="I2" s="122" t="s">
        <v>144</v>
      </c>
      <c r="J2" s="123" t="s">
        <v>145</v>
      </c>
      <c r="M2" s="124" t="s">
        <v>135</v>
      </c>
      <c r="N2" s="124" t="s">
        <v>143</v>
      </c>
    </row>
    <row r="3" spans="1:14">
      <c r="A3" s="125">
        <v>1</v>
      </c>
      <c r="B3" s="126">
        <f>'FAC spr mój'!H120</f>
        <v>82300</v>
      </c>
      <c r="C3" s="126">
        <f>'FAC spr mój'!I120</f>
        <v>88884</v>
      </c>
      <c r="D3" s="126">
        <f>'FAC spr mój'!K120</f>
        <v>28805</v>
      </c>
      <c r="E3" s="126">
        <f>'FAC spr mój'!L120</f>
        <v>31109.4</v>
      </c>
      <c r="F3" s="126">
        <f>'FAC spr mój'!M120</f>
        <v>111105</v>
      </c>
      <c r="G3" s="126">
        <f>'FAC spr mój'!N120</f>
        <v>119993.4</v>
      </c>
      <c r="H3" s="127">
        <f>F3*2.5%</f>
        <v>2777.625</v>
      </c>
      <c r="I3" s="127">
        <f>ROUND(F3*2.5%,0)</f>
        <v>2778</v>
      </c>
      <c r="J3" s="128">
        <f>I3/F3</f>
        <v>2.500337518563521E-2</v>
      </c>
      <c r="M3" s="124">
        <v>1</v>
      </c>
      <c r="N3" s="129">
        <v>2778</v>
      </c>
    </row>
    <row r="4" spans="1:14">
      <c r="A4" s="130">
        <v>2</v>
      </c>
      <c r="B4" s="127">
        <f>'FAC spr mój'!H121</f>
        <v>915905</v>
      </c>
      <c r="C4" s="127">
        <f>'FAC spr mój'!I121</f>
        <v>989177.4</v>
      </c>
      <c r="D4" s="127">
        <f>'FAC spr mój'!K121</f>
        <v>320566.75</v>
      </c>
      <c r="E4" s="127">
        <f>'FAC spr mój'!L121</f>
        <v>346212.09</v>
      </c>
      <c r="F4" s="126">
        <f>'FAC spr mój'!M121</f>
        <v>1236471.75</v>
      </c>
      <c r="G4" s="126">
        <f>'FAC spr mój'!N121</f>
        <v>1335389.49</v>
      </c>
      <c r="H4" s="127">
        <f t="shared" ref="H4:H23" si="0">F4*2.5%</f>
        <v>30911.793750000001</v>
      </c>
      <c r="I4" s="127">
        <f t="shared" ref="I4:I23" si="1">ROUND(F4*2.5%,0)</f>
        <v>30912</v>
      </c>
      <c r="J4" s="128">
        <f t="shared" ref="J4:J24" si="2">I4/F4</f>
        <v>2.500016680526668E-2</v>
      </c>
      <c r="M4" s="124">
        <v>2</v>
      </c>
      <c r="N4" s="129">
        <v>30912</v>
      </c>
    </row>
    <row r="5" spans="1:14">
      <c r="A5" s="130">
        <v>3</v>
      </c>
      <c r="B5" s="127">
        <f>'FAC spr mój'!H122</f>
        <v>1353000</v>
      </c>
      <c r="C5" s="127">
        <f>'FAC spr mój'!I122</f>
        <v>1461240</v>
      </c>
      <c r="D5" s="127">
        <f>'FAC spr mój'!K122</f>
        <v>473550</v>
      </c>
      <c r="E5" s="127">
        <f>'FAC spr mój'!L122</f>
        <v>511434</v>
      </c>
      <c r="F5" s="126">
        <f>'FAC spr mój'!M122</f>
        <v>1826550</v>
      </c>
      <c r="G5" s="126">
        <f>'FAC spr mój'!N122</f>
        <v>1972674</v>
      </c>
      <c r="H5" s="127">
        <f t="shared" si="0"/>
        <v>45663.75</v>
      </c>
      <c r="I5" s="127">
        <f t="shared" si="1"/>
        <v>45664</v>
      </c>
      <c r="J5" s="128">
        <f t="shared" si="2"/>
        <v>2.5000136870055568E-2</v>
      </c>
      <c r="M5" s="124">
        <v>3</v>
      </c>
      <c r="N5" s="129">
        <v>45664</v>
      </c>
    </row>
    <row r="6" spans="1:14">
      <c r="A6" s="130">
        <v>4</v>
      </c>
      <c r="B6" s="127"/>
      <c r="C6" s="127"/>
      <c r="D6" s="127"/>
      <c r="E6" s="127"/>
      <c r="F6" s="126"/>
      <c r="G6" s="126"/>
      <c r="H6" s="127">
        <f t="shared" si="0"/>
        <v>0</v>
      </c>
      <c r="I6" s="127">
        <f t="shared" si="1"/>
        <v>0</v>
      </c>
      <c r="J6" s="128" t="e">
        <f t="shared" si="2"/>
        <v>#DIV/0!</v>
      </c>
      <c r="M6" s="124" t="s">
        <v>6</v>
      </c>
      <c r="N6" s="129">
        <f>SUM(N3:N5)</f>
        <v>79354</v>
      </c>
    </row>
    <row r="7" spans="1:14">
      <c r="A7" s="130">
        <v>5</v>
      </c>
      <c r="B7" s="127"/>
      <c r="C7" s="127"/>
      <c r="D7" s="127"/>
      <c r="E7" s="127"/>
      <c r="F7" s="126"/>
      <c r="G7" s="126"/>
      <c r="H7" s="127">
        <f t="shared" si="0"/>
        <v>0</v>
      </c>
      <c r="I7" s="127">
        <f t="shared" si="1"/>
        <v>0</v>
      </c>
      <c r="J7" s="128" t="e">
        <f t="shared" si="2"/>
        <v>#DIV/0!</v>
      </c>
      <c r="M7" s="124"/>
      <c r="N7" s="129"/>
    </row>
    <row r="8" spans="1:14">
      <c r="A8" s="130">
        <v>6</v>
      </c>
      <c r="B8" s="127"/>
      <c r="C8" s="127"/>
      <c r="D8" s="127"/>
      <c r="E8" s="127"/>
      <c r="F8" s="126"/>
      <c r="G8" s="126"/>
      <c r="H8" s="127">
        <f t="shared" si="0"/>
        <v>0</v>
      </c>
      <c r="I8" s="127">
        <f t="shared" si="1"/>
        <v>0</v>
      </c>
      <c r="J8" s="128" t="e">
        <f t="shared" si="2"/>
        <v>#DIV/0!</v>
      </c>
      <c r="M8" s="124"/>
      <c r="N8" s="129"/>
    </row>
    <row r="9" spans="1:14">
      <c r="A9" s="130">
        <v>7</v>
      </c>
      <c r="B9" s="127"/>
      <c r="C9" s="127"/>
      <c r="D9" s="127"/>
      <c r="E9" s="127"/>
      <c r="F9" s="126"/>
      <c r="G9" s="126"/>
      <c r="H9" s="127">
        <f t="shared" si="0"/>
        <v>0</v>
      </c>
      <c r="I9" s="127">
        <f t="shared" si="1"/>
        <v>0</v>
      </c>
      <c r="J9" s="128" t="e">
        <f t="shared" si="2"/>
        <v>#DIV/0!</v>
      </c>
      <c r="M9" s="124"/>
      <c r="N9" s="129"/>
    </row>
    <row r="10" spans="1:14">
      <c r="A10" s="130">
        <v>8</v>
      </c>
      <c r="B10" s="127"/>
      <c r="C10" s="127"/>
      <c r="D10" s="127"/>
      <c r="E10" s="127"/>
      <c r="F10" s="126"/>
      <c r="G10" s="126"/>
      <c r="H10" s="127">
        <f t="shared" si="0"/>
        <v>0</v>
      </c>
      <c r="I10" s="127">
        <f t="shared" si="1"/>
        <v>0</v>
      </c>
      <c r="J10" s="128" t="e">
        <f t="shared" si="2"/>
        <v>#DIV/0!</v>
      </c>
      <c r="M10" s="124"/>
      <c r="N10" s="129"/>
    </row>
    <row r="11" spans="1:14">
      <c r="A11" s="130">
        <v>9</v>
      </c>
      <c r="B11" s="127"/>
      <c r="C11" s="127"/>
      <c r="D11" s="127"/>
      <c r="E11" s="127"/>
      <c r="F11" s="126"/>
      <c r="G11" s="126"/>
      <c r="H11" s="127">
        <f t="shared" si="0"/>
        <v>0</v>
      </c>
      <c r="I11" s="127">
        <f t="shared" si="1"/>
        <v>0</v>
      </c>
      <c r="J11" s="128" t="e">
        <f t="shared" si="2"/>
        <v>#DIV/0!</v>
      </c>
      <c r="M11" s="124"/>
      <c r="N11" s="129"/>
    </row>
    <row r="12" spans="1:14">
      <c r="A12" s="130">
        <v>10</v>
      </c>
      <c r="B12" s="127"/>
      <c r="C12" s="127"/>
      <c r="D12" s="127"/>
      <c r="E12" s="127"/>
      <c r="F12" s="126"/>
      <c r="G12" s="126"/>
      <c r="H12" s="127">
        <f t="shared" si="0"/>
        <v>0</v>
      </c>
      <c r="I12" s="127">
        <f t="shared" si="1"/>
        <v>0</v>
      </c>
      <c r="J12" s="128" t="e">
        <f t="shared" si="2"/>
        <v>#DIV/0!</v>
      </c>
      <c r="M12" s="124"/>
      <c r="N12" s="129"/>
    </row>
    <row r="13" spans="1:14">
      <c r="A13" s="130">
        <v>11</v>
      </c>
      <c r="B13" s="127"/>
      <c r="C13" s="127"/>
      <c r="D13" s="127"/>
      <c r="E13" s="127"/>
      <c r="F13" s="126"/>
      <c r="G13" s="126"/>
      <c r="H13" s="127">
        <f t="shared" si="0"/>
        <v>0</v>
      </c>
      <c r="I13" s="127">
        <f t="shared" si="1"/>
        <v>0</v>
      </c>
      <c r="J13" s="128" t="e">
        <f t="shared" si="2"/>
        <v>#DIV/0!</v>
      </c>
      <c r="M13" s="124"/>
      <c r="N13" s="129"/>
    </row>
    <row r="14" spans="1:14">
      <c r="A14" s="130">
        <v>12</v>
      </c>
      <c r="B14" s="127"/>
      <c r="C14" s="127"/>
      <c r="D14" s="127"/>
      <c r="E14" s="127"/>
      <c r="F14" s="126"/>
      <c r="G14" s="126"/>
      <c r="H14" s="127">
        <f t="shared" si="0"/>
        <v>0</v>
      </c>
      <c r="I14" s="127">
        <f t="shared" si="1"/>
        <v>0</v>
      </c>
      <c r="J14" s="128" t="e">
        <f t="shared" si="2"/>
        <v>#DIV/0!</v>
      </c>
      <c r="M14" s="124"/>
      <c r="N14" s="129"/>
    </row>
    <row r="15" spans="1:14">
      <c r="A15" s="130">
        <v>13</v>
      </c>
      <c r="B15" s="127"/>
      <c r="C15" s="127"/>
      <c r="D15" s="127"/>
      <c r="E15" s="127"/>
      <c r="F15" s="126"/>
      <c r="G15" s="126"/>
      <c r="H15" s="127">
        <f t="shared" si="0"/>
        <v>0</v>
      </c>
      <c r="I15" s="127">
        <f t="shared" si="1"/>
        <v>0</v>
      </c>
      <c r="J15" s="128" t="e">
        <f t="shared" si="2"/>
        <v>#DIV/0!</v>
      </c>
      <c r="M15" s="124"/>
      <c r="N15" s="129"/>
    </row>
    <row r="16" spans="1:14">
      <c r="A16" s="130">
        <v>14</v>
      </c>
      <c r="B16" s="127"/>
      <c r="C16" s="127"/>
      <c r="D16" s="127"/>
      <c r="E16" s="127"/>
      <c r="F16" s="126"/>
      <c r="G16" s="126"/>
      <c r="H16" s="127">
        <f t="shared" si="0"/>
        <v>0</v>
      </c>
      <c r="I16" s="127">
        <f t="shared" si="1"/>
        <v>0</v>
      </c>
      <c r="J16" s="128" t="e">
        <f t="shared" si="2"/>
        <v>#DIV/0!</v>
      </c>
      <c r="M16" s="124"/>
      <c r="N16" s="129"/>
    </row>
    <row r="17" spans="1:14">
      <c r="A17" s="130">
        <v>15</v>
      </c>
      <c r="B17" s="127"/>
      <c r="C17" s="127"/>
      <c r="D17" s="127"/>
      <c r="E17" s="127"/>
      <c r="F17" s="126"/>
      <c r="G17" s="126"/>
      <c r="H17" s="127">
        <f t="shared" si="0"/>
        <v>0</v>
      </c>
      <c r="I17" s="127">
        <f t="shared" si="1"/>
        <v>0</v>
      </c>
      <c r="J17" s="128" t="e">
        <f t="shared" si="2"/>
        <v>#DIV/0!</v>
      </c>
      <c r="M17" s="124"/>
      <c r="N17" s="129"/>
    </row>
    <row r="18" spans="1:14">
      <c r="A18" s="130">
        <v>16</v>
      </c>
      <c r="B18" s="127"/>
      <c r="C18" s="127"/>
      <c r="D18" s="127"/>
      <c r="E18" s="127"/>
      <c r="F18" s="126"/>
      <c r="G18" s="126"/>
      <c r="H18" s="127">
        <f t="shared" si="0"/>
        <v>0</v>
      </c>
      <c r="I18" s="127">
        <f t="shared" si="1"/>
        <v>0</v>
      </c>
      <c r="J18" s="128" t="e">
        <f t="shared" si="2"/>
        <v>#DIV/0!</v>
      </c>
      <c r="M18" s="124"/>
      <c r="N18" s="129"/>
    </row>
    <row r="19" spans="1:14">
      <c r="A19" s="130">
        <v>17</v>
      </c>
      <c r="B19" s="127"/>
      <c r="C19" s="127"/>
      <c r="D19" s="127"/>
      <c r="E19" s="127"/>
      <c r="F19" s="126"/>
      <c r="G19" s="126"/>
      <c r="H19" s="127">
        <f t="shared" si="0"/>
        <v>0</v>
      </c>
      <c r="I19" s="127">
        <f t="shared" si="1"/>
        <v>0</v>
      </c>
      <c r="J19" s="128" t="e">
        <f t="shared" si="2"/>
        <v>#DIV/0!</v>
      </c>
      <c r="M19" s="124"/>
      <c r="N19" s="129"/>
    </row>
    <row r="20" spans="1:14">
      <c r="A20" s="130">
        <v>18</v>
      </c>
      <c r="B20" s="127"/>
      <c r="C20" s="127"/>
      <c r="D20" s="127"/>
      <c r="E20" s="127"/>
      <c r="F20" s="126"/>
      <c r="G20" s="126"/>
      <c r="H20" s="127">
        <f t="shared" si="0"/>
        <v>0</v>
      </c>
      <c r="I20" s="127">
        <f t="shared" si="1"/>
        <v>0</v>
      </c>
      <c r="J20" s="128" t="e">
        <f t="shared" si="2"/>
        <v>#DIV/0!</v>
      </c>
      <c r="M20" s="124"/>
      <c r="N20" s="129"/>
    </row>
    <row r="21" spans="1:14">
      <c r="A21" s="130">
        <v>19</v>
      </c>
      <c r="B21" s="127"/>
      <c r="C21" s="127"/>
      <c r="D21" s="127"/>
      <c r="E21" s="127"/>
      <c r="F21" s="126"/>
      <c r="G21" s="126"/>
      <c r="H21" s="127">
        <f t="shared" si="0"/>
        <v>0</v>
      </c>
      <c r="I21" s="127">
        <f t="shared" si="1"/>
        <v>0</v>
      </c>
      <c r="J21" s="128" t="e">
        <f t="shared" si="2"/>
        <v>#DIV/0!</v>
      </c>
      <c r="M21" s="124"/>
      <c r="N21" s="129"/>
    </row>
    <row r="22" spans="1:14">
      <c r="A22" s="130">
        <v>20</v>
      </c>
      <c r="B22" s="127"/>
      <c r="C22" s="127"/>
      <c r="D22" s="127"/>
      <c r="E22" s="127"/>
      <c r="F22" s="126"/>
      <c r="G22" s="126"/>
      <c r="H22" s="127">
        <f t="shared" si="0"/>
        <v>0</v>
      </c>
      <c r="I22" s="127">
        <f t="shared" si="1"/>
        <v>0</v>
      </c>
      <c r="J22" s="128" t="e">
        <f t="shared" si="2"/>
        <v>#DIV/0!</v>
      </c>
      <c r="M22" s="124"/>
      <c r="N22" s="129"/>
    </row>
    <row r="23" spans="1:14">
      <c r="A23" s="130">
        <v>21</v>
      </c>
      <c r="B23" s="127"/>
      <c r="C23" s="127"/>
      <c r="D23" s="127"/>
      <c r="E23" s="127"/>
      <c r="F23" s="126"/>
      <c r="G23" s="126"/>
      <c r="H23" s="127">
        <f t="shared" si="0"/>
        <v>0</v>
      </c>
      <c r="I23" s="127">
        <f t="shared" si="1"/>
        <v>0</v>
      </c>
      <c r="J23" s="128" t="e">
        <f t="shared" si="2"/>
        <v>#DIV/0!</v>
      </c>
      <c r="M23" s="124"/>
      <c r="N23" s="129"/>
    </row>
    <row r="24" spans="1:14">
      <c r="A24" s="131" t="s">
        <v>6</v>
      </c>
      <c r="B24" s="132">
        <f t="shared" ref="B24:G24" si="3">SUM(B3:B23)</f>
        <v>2351205</v>
      </c>
      <c r="C24" s="132">
        <f t="shared" si="3"/>
        <v>2539301.4</v>
      </c>
      <c r="D24" s="132">
        <f t="shared" si="3"/>
        <v>822921.75</v>
      </c>
      <c r="E24" s="132">
        <f t="shared" si="3"/>
        <v>888755.49</v>
      </c>
      <c r="F24" s="132">
        <f t="shared" si="3"/>
        <v>3174126.75</v>
      </c>
      <c r="G24" s="132">
        <f t="shared" si="3"/>
        <v>3428056.8899999997</v>
      </c>
      <c r="H24" s="133">
        <f>SUM(H3:H23)</f>
        <v>79353.168749999997</v>
      </c>
      <c r="I24" s="133">
        <f>SUM(I3:I23)</f>
        <v>79354</v>
      </c>
      <c r="J24" s="119">
        <f t="shared" si="2"/>
        <v>2.500026188305177E-2</v>
      </c>
      <c r="M24" s="124" t="s">
        <v>6</v>
      </c>
      <c r="N24" s="1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A6FC0-9003-4278-A584-EAA18A94294A}">
  <dimension ref="A1:Y39"/>
  <sheetViews>
    <sheetView workbookViewId="0">
      <selection activeCell="N22" sqref="N22"/>
    </sheetView>
  </sheetViews>
  <sheetFormatPr defaultRowHeight="14.4"/>
  <cols>
    <col min="1" max="1" width="6" customWidth="1"/>
    <col min="2" max="2" width="8.109375" customWidth="1"/>
    <col min="3" max="3" width="8.33203125" customWidth="1"/>
    <col min="4" max="7" width="8.109375" customWidth="1"/>
    <col min="8" max="8" width="9" customWidth="1"/>
    <col min="9" max="11" width="8.109375" customWidth="1"/>
    <col min="12" max="12" width="12" customWidth="1"/>
    <col min="13" max="13" width="8.6640625" customWidth="1"/>
    <col min="14" max="14" width="8.109375" customWidth="1"/>
    <col min="15" max="15" width="6.6640625" customWidth="1"/>
    <col min="16" max="16" width="11.33203125" customWidth="1"/>
    <col min="17" max="17" width="11.6640625" customWidth="1"/>
    <col min="18" max="18" width="15.109375" customWidth="1"/>
    <col min="19" max="24" width="11.6640625" customWidth="1"/>
    <col min="25" max="25" width="20.6640625" customWidth="1"/>
  </cols>
  <sheetData>
    <row r="1" spans="1:25">
      <c r="A1" s="134"/>
      <c r="B1" s="481" t="s">
        <v>146</v>
      </c>
      <c r="C1" s="482"/>
      <c r="D1" s="482"/>
      <c r="E1" s="482"/>
      <c r="F1" s="482"/>
      <c r="G1" s="482"/>
      <c r="H1" s="482"/>
      <c r="I1" s="482"/>
      <c r="J1" s="482"/>
      <c r="K1" s="482"/>
      <c r="L1" s="134"/>
      <c r="M1" s="135"/>
      <c r="N1" s="135"/>
      <c r="O1" s="135"/>
      <c r="P1" s="135"/>
    </row>
    <row r="2" spans="1:25">
      <c r="A2" s="134"/>
      <c r="B2" s="136"/>
      <c r="C2" s="137"/>
      <c r="D2" s="137"/>
      <c r="E2" s="137"/>
      <c r="F2" s="137"/>
      <c r="G2" s="137"/>
      <c r="H2" s="137"/>
      <c r="I2" s="137"/>
      <c r="J2" s="134"/>
      <c r="K2" s="134"/>
      <c r="L2" s="134"/>
      <c r="M2" s="135"/>
      <c r="N2" s="135"/>
      <c r="O2" s="135"/>
      <c r="P2" s="135"/>
    </row>
    <row r="3" spans="1:25">
      <c r="A3" s="134"/>
      <c r="B3" s="137"/>
      <c r="C3" s="483" t="s">
        <v>147</v>
      </c>
      <c r="D3" s="484"/>
      <c r="E3" s="484"/>
      <c r="F3" s="484"/>
      <c r="G3" s="484"/>
      <c r="H3" s="137"/>
      <c r="I3" s="137"/>
      <c r="J3" s="134"/>
      <c r="K3" s="134"/>
      <c r="L3" s="134"/>
      <c r="M3" s="135"/>
      <c r="N3" s="135"/>
      <c r="O3" s="135"/>
      <c r="P3" s="135"/>
    </row>
    <row r="4" spans="1:25" ht="14.4" customHeight="1">
      <c r="A4" s="485" t="s">
        <v>148</v>
      </c>
      <c r="B4" s="486"/>
      <c r="C4" s="486"/>
      <c r="D4" s="486"/>
      <c r="E4" s="137"/>
      <c r="F4" s="137"/>
      <c r="G4" s="137"/>
      <c r="H4" s="137"/>
      <c r="I4" s="134"/>
      <c r="J4" s="134"/>
      <c r="K4" s="134"/>
      <c r="L4" s="134"/>
      <c r="M4" s="135"/>
      <c r="N4" s="135"/>
      <c r="O4" s="135"/>
      <c r="P4" s="135"/>
    </row>
    <row r="5" spans="1:25">
      <c r="A5" s="487" t="s">
        <v>149</v>
      </c>
      <c r="B5" s="484"/>
      <c r="C5" s="484"/>
      <c r="D5" s="484"/>
      <c r="E5" s="484"/>
      <c r="F5" s="484"/>
      <c r="G5" s="484"/>
      <c r="H5" s="482"/>
      <c r="I5" s="482"/>
      <c r="J5" s="488"/>
      <c r="K5" s="134"/>
      <c r="L5" s="134"/>
      <c r="M5" s="135"/>
      <c r="N5" s="135"/>
      <c r="O5" s="135"/>
      <c r="P5" s="135"/>
    </row>
    <row r="6" spans="1:25">
      <c r="A6" s="489" t="s">
        <v>150</v>
      </c>
      <c r="B6" s="484"/>
      <c r="C6" s="484"/>
      <c r="D6" s="484"/>
      <c r="E6" s="484"/>
      <c r="F6" s="484"/>
      <c r="G6" s="484"/>
      <c r="H6" s="482"/>
      <c r="I6" s="482"/>
      <c r="J6" s="488"/>
      <c r="K6" s="134"/>
      <c r="L6" s="134"/>
      <c r="M6" s="135"/>
      <c r="N6" s="135"/>
      <c r="O6" s="135"/>
      <c r="P6" s="135"/>
    </row>
    <row r="7" spans="1:25">
      <c r="A7" s="487" t="s">
        <v>151</v>
      </c>
      <c r="B7" s="490"/>
      <c r="C7" s="490"/>
      <c r="D7" s="490"/>
      <c r="E7" s="490"/>
      <c r="F7" s="490"/>
      <c r="G7" s="490"/>
      <c r="H7" s="491"/>
      <c r="I7" s="491"/>
      <c r="J7" s="488"/>
      <c r="K7" s="488"/>
      <c r="L7" s="134"/>
      <c r="M7" s="135"/>
      <c r="N7" s="135"/>
      <c r="O7" s="135"/>
      <c r="P7" s="135"/>
    </row>
    <row r="8" spans="1:25" ht="14.4" customHeight="1">
      <c r="A8" s="138"/>
      <c r="B8" s="139"/>
      <c r="C8" s="139"/>
      <c r="D8" s="140"/>
      <c r="E8" s="140"/>
      <c r="F8" s="139"/>
      <c r="G8" s="140"/>
      <c r="H8" s="141"/>
      <c r="I8" s="142"/>
      <c r="J8" s="142"/>
      <c r="K8" s="142"/>
      <c r="L8" s="141"/>
      <c r="M8" s="143"/>
      <c r="N8" s="143"/>
      <c r="O8" s="143"/>
      <c r="P8" s="143"/>
      <c r="Q8" s="144"/>
      <c r="R8" s="144"/>
      <c r="S8" s="144"/>
      <c r="T8" s="144"/>
      <c r="U8" s="144"/>
      <c r="V8" s="144"/>
      <c r="W8" s="144"/>
      <c r="X8" s="144"/>
      <c r="Y8" s="145"/>
    </row>
    <row r="9" spans="1:25" ht="14.4" customHeight="1">
      <c r="A9" s="146"/>
      <c r="B9" s="147" t="s">
        <v>152</v>
      </c>
      <c r="C9" s="147" t="s">
        <v>153</v>
      </c>
      <c r="D9" s="148" t="s">
        <v>154</v>
      </c>
      <c r="E9" s="148" t="s">
        <v>155</v>
      </c>
      <c r="F9" s="147" t="s">
        <v>156</v>
      </c>
      <c r="G9" s="148" t="s">
        <v>157</v>
      </c>
      <c r="H9" s="148" t="s">
        <v>158</v>
      </c>
      <c r="I9" s="148" t="s">
        <v>159</v>
      </c>
      <c r="J9" s="148" t="s">
        <v>160</v>
      </c>
      <c r="K9" s="149"/>
      <c r="L9" s="477" t="s">
        <v>161</v>
      </c>
    </row>
    <row r="10" spans="1:25">
      <c r="A10" s="138"/>
      <c r="B10" s="150"/>
      <c r="C10" s="150"/>
      <c r="D10" s="151"/>
      <c r="E10" s="151"/>
      <c r="F10" s="150"/>
      <c r="G10" s="151"/>
      <c r="H10" s="151"/>
      <c r="I10" s="151"/>
      <c r="J10" s="152"/>
      <c r="K10" s="153"/>
      <c r="L10" s="478"/>
    </row>
    <row r="11" spans="1:25" ht="21.6">
      <c r="A11" s="154"/>
      <c r="B11" s="155" t="s">
        <v>162</v>
      </c>
      <c r="C11" s="156" t="s">
        <v>162</v>
      </c>
      <c r="D11" s="156" t="s">
        <v>162</v>
      </c>
      <c r="E11" s="156" t="s">
        <v>162</v>
      </c>
      <c r="F11" s="156" t="s">
        <v>162</v>
      </c>
      <c r="G11" s="156" t="s">
        <v>162</v>
      </c>
      <c r="H11" s="155" t="s">
        <v>162</v>
      </c>
      <c r="I11" s="155" t="s">
        <v>162</v>
      </c>
      <c r="J11" s="155" t="s">
        <v>162</v>
      </c>
      <c r="K11" s="157"/>
      <c r="L11" s="478"/>
    </row>
    <row r="12" spans="1:25">
      <c r="A12" s="158" t="s">
        <v>163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59" t="s">
        <v>8</v>
      </c>
      <c r="L12" s="160"/>
    </row>
    <row r="13" spans="1:25">
      <c r="A13" s="158" t="s">
        <v>70</v>
      </c>
      <c r="B13" s="178"/>
      <c r="C13" s="179"/>
      <c r="D13" s="178"/>
      <c r="E13" s="178"/>
      <c r="F13" s="178"/>
      <c r="G13" s="178"/>
      <c r="H13" s="178"/>
      <c r="I13" s="178"/>
      <c r="J13" s="178"/>
      <c r="K13" s="159" t="s">
        <v>70</v>
      </c>
      <c r="L13" s="160"/>
    </row>
    <row r="14" spans="1:25">
      <c r="A14" s="158" t="s">
        <v>71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59" t="s">
        <v>71</v>
      </c>
      <c r="L14" s="160"/>
    </row>
    <row r="15" spans="1:25">
      <c r="A15" s="158" t="s">
        <v>164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59" t="s">
        <v>164</v>
      </c>
      <c r="L15" s="160"/>
    </row>
    <row r="16" spans="1:25">
      <c r="A16" s="158" t="s">
        <v>165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59" t="s">
        <v>165</v>
      </c>
      <c r="L16" s="160"/>
    </row>
    <row r="17" spans="1:14">
      <c r="A17" s="158" t="s">
        <v>166</v>
      </c>
      <c r="B17" s="178"/>
      <c r="C17" s="178"/>
      <c r="D17" s="178"/>
      <c r="E17" s="178"/>
      <c r="F17" s="178"/>
      <c r="G17" s="178"/>
      <c r="H17" s="180"/>
      <c r="I17" s="178"/>
      <c r="J17" s="178"/>
      <c r="K17" s="159" t="s">
        <v>166</v>
      </c>
      <c r="L17" s="160"/>
    </row>
    <row r="18" spans="1:14">
      <c r="A18" s="158" t="s">
        <v>167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59" t="s">
        <v>167</v>
      </c>
      <c r="L18" s="160"/>
    </row>
    <row r="19" spans="1:14">
      <c r="A19" s="158" t="s">
        <v>168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59" t="s">
        <v>168</v>
      </c>
      <c r="L19" s="160"/>
    </row>
    <row r="20" spans="1:14">
      <c r="A20" s="158" t="s">
        <v>169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59" t="s">
        <v>169</v>
      </c>
      <c r="L20" s="160"/>
      <c r="N20" s="161"/>
    </row>
    <row r="21" spans="1:14">
      <c r="A21" s="158" t="s">
        <v>170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59" t="s">
        <v>170</v>
      </c>
      <c r="L21" s="160"/>
    </row>
    <row r="22" spans="1:14">
      <c r="A22" s="158" t="s">
        <v>171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59" t="s">
        <v>171</v>
      </c>
      <c r="L22" s="160"/>
    </row>
    <row r="23" spans="1:14">
      <c r="A23" s="158" t="s">
        <v>172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59" t="s">
        <v>172</v>
      </c>
      <c r="L23" s="160"/>
    </row>
    <row r="24" spans="1:14">
      <c r="A24" s="158" t="s">
        <v>173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59" t="s">
        <v>173</v>
      </c>
      <c r="L24" s="160"/>
    </row>
    <row r="25" spans="1:14">
      <c r="A25" s="158" t="s">
        <v>174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59" t="s">
        <v>174</v>
      </c>
      <c r="L25" s="160"/>
    </row>
    <row r="26" spans="1:14">
      <c r="A26" s="158" t="s">
        <v>175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59" t="s">
        <v>175</v>
      </c>
      <c r="L26" s="160"/>
    </row>
    <row r="27" spans="1:14">
      <c r="A27" s="158" t="s">
        <v>176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59" t="s">
        <v>176</v>
      </c>
      <c r="L27" s="160"/>
    </row>
    <row r="28" spans="1:14">
      <c r="A28" s="158" t="s">
        <v>177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59" t="s">
        <v>177</v>
      </c>
      <c r="L28" s="160"/>
    </row>
    <row r="29" spans="1:14">
      <c r="A29" s="158" t="s">
        <v>178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59" t="s">
        <v>178</v>
      </c>
      <c r="L29" s="160"/>
    </row>
    <row r="30" spans="1:14">
      <c r="A30" s="158" t="s">
        <v>179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59" t="s">
        <v>179</v>
      </c>
      <c r="L30" s="160"/>
    </row>
    <row r="31" spans="1:14">
      <c r="A31" s="158" t="s">
        <v>180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59" t="s">
        <v>180</v>
      </c>
      <c r="L31" s="160"/>
    </row>
    <row r="32" spans="1:14">
      <c r="A32" s="158" t="s">
        <v>181</v>
      </c>
      <c r="B32" s="181"/>
      <c r="C32" s="178"/>
      <c r="D32" s="178"/>
      <c r="E32" s="178"/>
      <c r="F32" s="178"/>
      <c r="G32" s="178"/>
      <c r="H32" s="178"/>
      <c r="I32" s="178"/>
      <c r="J32" s="178"/>
      <c r="K32" s="159" t="s">
        <v>181</v>
      </c>
      <c r="L32" s="160"/>
    </row>
    <row r="33" spans="1:16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64"/>
      <c r="L33" s="165">
        <f>SUM(L12:L32)</f>
        <v>0</v>
      </c>
    </row>
    <row r="34" spans="1:16">
      <c r="A34" s="162"/>
      <c r="B34" s="163"/>
      <c r="C34" s="163"/>
      <c r="D34" s="163"/>
      <c r="E34" s="163"/>
      <c r="F34" s="163"/>
      <c r="G34" s="163"/>
      <c r="H34" s="163"/>
      <c r="I34" s="163"/>
      <c r="J34" s="163"/>
      <c r="K34" s="166"/>
      <c r="L34" s="167"/>
    </row>
    <row r="35" spans="1:16" ht="12" customHeight="1">
      <c r="A35" s="479"/>
      <c r="B35" s="479"/>
      <c r="C35" s="479"/>
      <c r="D35" s="479"/>
      <c r="E35" s="479"/>
      <c r="F35" s="480"/>
      <c r="G35" s="480"/>
      <c r="H35" s="480"/>
      <c r="I35" s="480"/>
      <c r="J35" s="480"/>
      <c r="K35" s="480"/>
      <c r="L35" s="480"/>
    </row>
    <row r="36" spans="1:16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66"/>
      <c r="L36" s="167"/>
    </row>
    <row r="37" spans="1:16" ht="33">
      <c r="A37" s="168" t="s">
        <v>182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69"/>
      <c r="L37" s="170"/>
    </row>
    <row r="38" spans="1:16" ht="31.2">
      <c r="A38" s="171" t="s">
        <v>183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3"/>
      <c r="L38" s="174"/>
    </row>
    <row r="39" spans="1:16">
      <c r="A39" s="145"/>
      <c r="B39" s="175"/>
      <c r="C39" s="175"/>
      <c r="D39" s="176"/>
      <c r="E39" s="176"/>
      <c r="F39" s="175"/>
      <c r="G39" s="176"/>
      <c r="H39" s="177"/>
      <c r="I39" s="176"/>
      <c r="J39" s="176"/>
      <c r="K39" s="176"/>
      <c r="L39" s="177"/>
      <c r="M39" s="177"/>
      <c r="N39" s="177"/>
      <c r="O39" s="177"/>
      <c r="P39" s="145"/>
    </row>
  </sheetData>
  <mergeCells count="8">
    <mergeCell ref="L9:L11"/>
    <mergeCell ref="A35:L35"/>
    <mergeCell ref="B1:K1"/>
    <mergeCell ref="C3:G3"/>
    <mergeCell ref="A4:D4"/>
    <mergeCell ref="A5:J5"/>
    <mergeCell ref="A6:J6"/>
    <mergeCell ref="A7:K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2EFD7-B838-42DD-8D5A-07B89609F92B}">
  <dimension ref="A1:O58"/>
  <sheetViews>
    <sheetView workbookViewId="0">
      <selection sqref="A1:G1"/>
    </sheetView>
  </sheetViews>
  <sheetFormatPr defaultRowHeight="14.4"/>
  <cols>
    <col min="1" max="1" width="15.44140625" customWidth="1"/>
    <col min="2" max="2" width="16" customWidth="1"/>
    <col min="3" max="3" width="12.6640625" customWidth="1"/>
    <col min="4" max="4" width="15.88671875" customWidth="1"/>
    <col min="5" max="5" width="13.6640625" customWidth="1"/>
    <col min="6" max="6" width="13.33203125" customWidth="1"/>
    <col min="7" max="7" width="10.6640625" bestFit="1" customWidth="1"/>
  </cols>
  <sheetData>
    <row r="1" spans="1:15" ht="18" customHeight="1">
      <c r="A1" s="493" t="s">
        <v>184</v>
      </c>
      <c r="B1" s="493"/>
      <c r="C1" s="493"/>
      <c r="D1" s="493"/>
      <c r="E1" s="493"/>
      <c r="F1" s="493"/>
      <c r="G1" s="493"/>
      <c r="H1" s="182"/>
      <c r="I1" s="119"/>
      <c r="J1" s="119"/>
      <c r="K1" s="119"/>
      <c r="L1" s="119"/>
      <c r="M1" s="119"/>
      <c r="N1" s="119"/>
    </row>
    <row r="2" spans="1:15" ht="20.399999999999999" customHeight="1">
      <c r="A2" s="183"/>
      <c r="B2" s="183"/>
      <c r="C2" s="183"/>
      <c r="D2" s="183"/>
      <c r="E2" s="183" t="s">
        <v>185</v>
      </c>
      <c r="F2" s="183"/>
      <c r="G2" s="183"/>
      <c r="H2" s="119"/>
      <c r="I2" s="119"/>
      <c r="J2" s="119"/>
      <c r="K2" s="119"/>
      <c r="L2" s="119"/>
      <c r="M2" s="119"/>
      <c r="N2" s="119"/>
    </row>
    <row r="3" spans="1:15">
      <c r="A3" s="183"/>
      <c r="B3" s="183"/>
      <c r="C3" s="184" t="s">
        <v>186</v>
      </c>
      <c r="E3" s="185"/>
      <c r="F3" s="183"/>
      <c r="G3" s="183"/>
      <c r="H3" s="119"/>
      <c r="I3" s="119"/>
      <c r="J3" s="119"/>
      <c r="K3" s="119"/>
      <c r="L3" s="119"/>
      <c r="M3" s="119"/>
      <c r="N3" s="119"/>
    </row>
    <row r="4" spans="1:15">
      <c r="A4" s="183"/>
      <c r="B4" s="183"/>
      <c r="C4" s="183"/>
      <c r="D4" s="186" t="s">
        <v>187</v>
      </c>
      <c r="E4" s="185"/>
      <c r="F4" s="183"/>
      <c r="G4" s="183"/>
      <c r="H4" s="119"/>
      <c r="I4" s="119"/>
      <c r="J4" s="119"/>
      <c r="K4" s="119"/>
      <c r="L4" s="119"/>
      <c r="M4" s="119"/>
      <c r="N4" s="119"/>
    </row>
    <row r="5" spans="1:15" ht="38.4" customHeight="1">
      <c r="A5" s="494" t="s">
        <v>188</v>
      </c>
      <c r="B5" s="494"/>
      <c r="C5" s="494"/>
      <c r="D5" s="494"/>
      <c r="E5" s="494"/>
      <c r="F5" s="494"/>
      <c r="G5" s="494"/>
      <c r="H5" s="187"/>
      <c r="I5" s="188"/>
      <c r="J5" s="188"/>
      <c r="K5" s="119"/>
      <c r="L5" s="119"/>
      <c r="M5" s="119"/>
      <c r="N5" s="119"/>
    </row>
    <row r="6" spans="1:15" ht="9.6" customHeight="1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5" ht="48.6" customHeight="1">
      <c r="A7" s="189" t="s">
        <v>189</v>
      </c>
      <c r="B7" s="189" t="s">
        <v>190</v>
      </c>
      <c r="C7" s="189" t="s">
        <v>191</v>
      </c>
      <c r="D7" s="189" t="s">
        <v>192</v>
      </c>
      <c r="E7" s="189" t="s">
        <v>193</v>
      </c>
      <c r="F7" s="189" t="s">
        <v>194</v>
      </c>
      <c r="G7" s="190"/>
      <c r="H7" s="190"/>
      <c r="I7" s="190"/>
      <c r="J7" s="119"/>
      <c r="K7" s="119"/>
      <c r="L7" s="119"/>
      <c r="M7" s="119"/>
      <c r="N7" s="119"/>
      <c r="O7" s="119"/>
    </row>
    <row r="8" spans="1:15" ht="16.8" customHeight="1">
      <c r="A8" s="191">
        <v>1</v>
      </c>
      <c r="B8" s="192"/>
      <c r="C8" s="192"/>
      <c r="D8" s="193"/>
      <c r="E8" s="194">
        <f>B8-D8</f>
        <v>0</v>
      </c>
      <c r="F8" s="195" t="e">
        <f>1-(D8/B8)</f>
        <v>#DIV/0!</v>
      </c>
      <c r="G8" s="190"/>
      <c r="H8" s="190"/>
      <c r="I8" s="190"/>
      <c r="J8" s="119"/>
      <c r="K8" s="119"/>
      <c r="L8" s="119"/>
      <c r="M8" s="119"/>
      <c r="N8" s="119"/>
      <c r="O8" s="119"/>
    </row>
    <row r="9" spans="1:15" ht="16.8" customHeight="1">
      <c r="A9" s="191">
        <v>2</v>
      </c>
      <c r="B9" s="192"/>
      <c r="C9" s="192"/>
      <c r="D9" s="193"/>
      <c r="E9" s="194">
        <f>B9-D9</f>
        <v>0</v>
      </c>
      <c r="F9" s="195" t="e">
        <f>1-(D9/B9)</f>
        <v>#DIV/0!</v>
      </c>
      <c r="G9" s="190"/>
      <c r="H9" s="190"/>
      <c r="I9" s="190"/>
      <c r="J9" s="119"/>
      <c r="K9" s="119"/>
      <c r="L9" s="119"/>
      <c r="M9" s="119"/>
      <c r="N9" s="119"/>
      <c r="O9" s="119"/>
    </row>
    <row r="10" spans="1:15" ht="16.8" customHeight="1">
      <c r="A10" s="191">
        <v>3</v>
      </c>
      <c r="B10" s="192"/>
      <c r="C10" s="192"/>
      <c r="D10" s="193"/>
      <c r="E10" s="196">
        <f>B10-D10</f>
        <v>0</v>
      </c>
      <c r="F10" s="197" t="e">
        <f>1-(D10/B10)</f>
        <v>#DIV/0!</v>
      </c>
      <c r="G10" s="190"/>
      <c r="H10" s="190"/>
      <c r="I10" s="190"/>
      <c r="J10" s="119"/>
      <c r="K10" s="119"/>
      <c r="L10" s="119"/>
      <c r="M10" s="119"/>
      <c r="N10" s="119"/>
      <c r="O10" s="119"/>
    </row>
    <row r="11" spans="1:15" ht="16.8" customHeight="1">
      <c r="A11" s="191">
        <v>4</v>
      </c>
      <c r="B11" s="192"/>
      <c r="C11" s="192"/>
      <c r="D11" s="193"/>
      <c r="E11" s="194">
        <f>B11-D11</f>
        <v>0</v>
      </c>
      <c r="F11" s="195" t="e">
        <f>1-(D11/B11)</f>
        <v>#DIV/0!</v>
      </c>
      <c r="G11" s="190"/>
      <c r="H11" s="190"/>
      <c r="I11" s="190"/>
      <c r="J11" s="119"/>
      <c r="K11" s="119"/>
      <c r="L11" s="119"/>
      <c r="M11" s="119"/>
      <c r="N11" s="119"/>
      <c r="O11" s="119"/>
    </row>
    <row r="12" spans="1:15" ht="16.8" customHeight="1">
      <c r="A12" s="191">
        <v>5</v>
      </c>
      <c r="B12" s="192"/>
      <c r="C12" s="192"/>
      <c r="D12" s="193"/>
      <c r="E12" s="196">
        <f>B12-D12</f>
        <v>0</v>
      </c>
      <c r="F12" s="197" t="e">
        <f>1-(D12/B12)</f>
        <v>#DIV/0!</v>
      </c>
      <c r="G12" s="190"/>
      <c r="H12" s="190"/>
      <c r="I12" s="190"/>
      <c r="J12" s="119"/>
      <c r="K12" s="119"/>
      <c r="L12" s="119"/>
      <c r="M12" s="119"/>
      <c r="N12" s="119"/>
      <c r="O12" s="119"/>
    </row>
    <row r="13" spans="1:15" ht="16.8" customHeight="1">
      <c r="A13" s="191">
        <v>6</v>
      </c>
      <c r="B13" s="192"/>
      <c r="C13" s="198"/>
      <c r="D13" s="199"/>
      <c r="E13" s="196"/>
      <c r="F13" s="197"/>
      <c r="G13" s="190"/>
      <c r="H13" s="190"/>
      <c r="I13" s="190"/>
      <c r="J13" s="119"/>
      <c r="K13" s="119"/>
      <c r="L13" s="119"/>
      <c r="M13" s="119"/>
      <c r="N13" s="119"/>
      <c r="O13" s="119"/>
    </row>
    <row r="14" spans="1:15" ht="16.8" customHeight="1">
      <c r="A14" s="191">
        <v>7</v>
      </c>
      <c r="B14" s="192"/>
      <c r="C14" s="198"/>
      <c r="D14" s="199"/>
      <c r="E14" s="193"/>
      <c r="F14" s="197"/>
      <c r="G14" s="190"/>
      <c r="H14" s="190"/>
      <c r="I14" s="190"/>
      <c r="J14" s="119"/>
      <c r="K14" s="119"/>
      <c r="L14" s="119"/>
      <c r="M14" s="119"/>
      <c r="N14" s="119"/>
      <c r="O14" s="119"/>
    </row>
    <row r="15" spans="1:15" ht="16.8" customHeight="1">
      <c r="A15" s="191">
        <v>8</v>
      </c>
      <c r="B15" s="192"/>
      <c r="C15" s="192"/>
      <c r="D15" s="193"/>
      <c r="E15" s="194">
        <f>B15-D15</f>
        <v>0</v>
      </c>
      <c r="F15" s="195" t="e">
        <f>1-(D15/B15)</f>
        <v>#DIV/0!</v>
      </c>
      <c r="G15" s="190"/>
      <c r="H15" s="190"/>
      <c r="I15" s="190"/>
      <c r="J15" s="119"/>
      <c r="K15" s="119"/>
      <c r="L15" s="119"/>
      <c r="M15" s="119"/>
      <c r="N15" s="119"/>
      <c r="O15" s="119"/>
    </row>
    <row r="16" spans="1:15" ht="16.8" customHeight="1">
      <c r="A16" s="191">
        <v>9</v>
      </c>
      <c r="B16" s="192"/>
      <c r="C16" s="192"/>
      <c r="D16" s="193"/>
      <c r="E16" s="194">
        <f>B16-D16</f>
        <v>0</v>
      </c>
      <c r="F16" s="195" t="e">
        <f>1-(D16/B16)</f>
        <v>#DIV/0!</v>
      </c>
      <c r="G16" s="190"/>
      <c r="H16" s="190"/>
      <c r="I16" s="190"/>
      <c r="J16" s="119"/>
      <c r="K16" s="119"/>
      <c r="L16" s="119"/>
      <c r="M16" s="119"/>
      <c r="N16" s="119"/>
      <c r="O16" s="119"/>
    </row>
    <row r="17" spans="1:15" ht="16.8" customHeight="1">
      <c r="A17" s="191">
        <v>10</v>
      </c>
      <c r="B17" s="192"/>
      <c r="C17" s="192"/>
      <c r="D17" s="193"/>
      <c r="E17" s="196">
        <f>B17-D17</f>
        <v>0</v>
      </c>
      <c r="F17" s="197" t="e">
        <f>1-(D17/B17)</f>
        <v>#DIV/0!</v>
      </c>
      <c r="G17" s="190"/>
      <c r="H17" s="190"/>
      <c r="I17" s="190"/>
      <c r="J17" s="119"/>
      <c r="K17" s="119"/>
      <c r="L17" s="119"/>
      <c r="M17" s="119"/>
      <c r="N17" s="119"/>
      <c r="O17" s="119"/>
    </row>
    <row r="18" spans="1:15" ht="16.8" customHeight="1">
      <c r="A18" s="191">
        <v>11</v>
      </c>
      <c r="B18" s="192"/>
      <c r="C18" s="198"/>
      <c r="D18" s="199"/>
      <c r="E18" s="196"/>
      <c r="F18" s="197"/>
      <c r="G18" s="190"/>
      <c r="H18" s="190"/>
      <c r="I18" s="190"/>
      <c r="J18" s="119"/>
      <c r="K18" s="119"/>
      <c r="L18" s="119"/>
      <c r="M18" s="119"/>
      <c r="N18" s="119"/>
      <c r="O18" s="119"/>
    </row>
    <row r="19" spans="1:15" ht="16.8" customHeight="1">
      <c r="A19" s="191">
        <v>12</v>
      </c>
      <c r="B19" s="192"/>
      <c r="C19" s="192"/>
      <c r="D19" s="193"/>
      <c r="E19" s="194">
        <f>B19-D19</f>
        <v>0</v>
      </c>
      <c r="F19" s="195" t="e">
        <f>1-(D19/B19)</f>
        <v>#DIV/0!</v>
      </c>
      <c r="G19" s="190"/>
      <c r="H19" s="190"/>
      <c r="I19" s="190"/>
      <c r="J19" s="119"/>
      <c r="K19" s="119"/>
      <c r="L19" s="119"/>
      <c r="M19" s="119"/>
      <c r="N19" s="119"/>
      <c r="O19" s="119"/>
    </row>
    <row r="20" spans="1:15" ht="16.8" customHeight="1">
      <c r="A20" s="191">
        <v>13</v>
      </c>
      <c r="B20" s="192"/>
      <c r="C20" s="192"/>
      <c r="D20" s="193"/>
      <c r="E20" s="194">
        <f>B20-D20</f>
        <v>0</v>
      </c>
      <c r="F20" s="195" t="e">
        <f>1-(D20/B20)</f>
        <v>#DIV/0!</v>
      </c>
      <c r="G20" s="190"/>
      <c r="H20" s="190"/>
      <c r="I20" s="190"/>
      <c r="J20" s="119"/>
      <c r="K20" s="119"/>
      <c r="L20" s="119"/>
      <c r="M20" s="119"/>
      <c r="N20" s="119"/>
      <c r="O20" s="119"/>
    </row>
    <row r="21" spans="1:15" ht="16.8" customHeight="1">
      <c r="A21" s="191">
        <v>14</v>
      </c>
      <c r="B21" s="192"/>
      <c r="C21" s="192"/>
      <c r="D21" s="193"/>
      <c r="E21" s="194">
        <f>B21-D21</f>
        <v>0</v>
      </c>
      <c r="F21" s="195" t="e">
        <f>1-(D21/B21)</f>
        <v>#DIV/0!</v>
      </c>
      <c r="G21" s="190"/>
      <c r="H21" s="190"/>
      <c r="I21" s="190"/>
      <c r="J21" s="119"/>
      <c r="K21" s="119"/>
      <c r="L21" s="119"/>
      <c r="M21" s="119"/>
      <c r="N21" s="119"/>
      <c r="O21" s="119"/>
    </row>
    <row r="22" spans="1:15" ht="16.8" customHeight="1">
      <c r="A22" s="191">
        <v>15</v>
      </c>
      <c r="B22" s="192"/>
      <c r="C22" s="198"/>
      <c r="D22" s="199"/>
      <c r="E22" s="196"/>
      <c r="F22" s="197"/>
      <c r="G22" s="190"/>
      <c r="H22" s="190"/>
      <c r="I22" s="190"/>
      <c r="J22" s="119"/>
      <c r="K22" s="119"/>
      <c r="L22" s="119"/>
      <c r="M22" s="119"/>
      <c r="N22" s="119"/>
      <c r="O22" s="119"/>
    </row>
    <row r="23" spans="1:15" ht="16.8" customHeight="1">
      <c r="A23" s="191">
        <v>16</v>
      </c>
      <c r="B23" s="192"/>
      <c r="C23" s="198"/>
      <c r="D23" s="199"/>
      <c r="E23" s="193"/>
      <c r="F23" s="197"/>
      <c r="G23" s="190"/>
      <c r="H23" s="190"/>
      <c r="I23" s="190"/>
      <c r="J23" s="119"/>
      <c r="K23" s="119"/>
      <c r="L23" s="119"/>
      <c r="M23" s="119"/>
      <c r="N23" s="119"/>
      <c r="O23" s="119"/>
    </row>
    <row r="24" spans="1:15" ht="16.8" customHeight="1">
      <c r="A24" s="191">
        <v>17</v>
      </c>
      <c r="B24" s="192"/>
      <c r="C24" s="192"/>
      <c r="D24" s="193"/>
      <c r="E24" s="196">
        <f>B24-D24</f>
        <v>0</v>
      </c>
      <c r="F24" s="197" t="e">
        <f>1-(D24/B24)</f>
        <v>#DIV/0!</v>
      </c>
      <c r="G24" s="190"/>
      <c r="H24" s="190"/>
      <c r="I24" s="190"/>
      <c r="J24" s="119"/>
      <c r="K24" s="119"/>
      <c r="L24" s="119"/>
      <c r="M24" s="119"/>
      <c r="N24" s="119"/>
      <c r="O24" s="119"/>
    </row>
    <row r="25" spans="1:15" ht="16.8" customHeight="1">
      <c r="A25" s="191">
        <v>18</v>
      </c>
      <c r="B25" s="192"/>
      <c r="C25" s="198"/>
      <c r="D25" s="199"/>
      <c r="E25" s="196"/>
      <c r="F25" s="197"/>
      <c r="G25" s="190"/>
      <c r="H25" s="190"/>
      <c r="I25" s="190"/>
      <c r="J25" s="119"/>
      <c r="K25" s="119"/>
      <c r="L25" s="119"/>
      <c r="M25" s="119"/>
      <c r="N25" s="119"/>
      <c r="O25" s="119"/>
    </row>
    <row r="26" spans="1:15" ht="16.8" customHeight="1">
      <c r="A26" s="191">
        <v>19</v>
      </c>
      <c r="B26" s="192"/>
      <c r="C26" s="198"/>
      <c r="D26" s="199"/>
      <c r="E26" s="196"/>
      <c r="F26" s="197"/>
      <c r="G26" s="190"/>
      <c r="H26" s="190"/>
      <c r="I26" s="190"/>
      <c r="J26" s="119"/>
      <c r="K26" s="119"/>
      <c r="L26" s="119"/>
      <c r="M26" s="119"/>
      <c r="N26" s="119"/>
      <c r="O26" s="119"/>
    </row>
    <row r="27" spans="1:15" ht="16.8" customHeight="1">
      <c r="A27" s="191">
        <v>20</v>
      </c>
      <c r="B27" s="192"/>
      <c r="C27" s="198"/>
      <c r="D27" s="199"/>
      <c r="E27" s="196"/>
      <c r="F27" s="197"/>
      <c r="G27" s="190"/>
      <c r="H27" s="190"/>
      <c r="I27" s="190"/>
      <c r="J27" s="119"/>
      <c r="K27" s="119"/>
      <c r="L27" s="119"/>
      <c r="M27" s="119"/>
      <c r="N27" s="119"/>
      <c r="O27" s="119"/>
    </row>
    <row r="28" spans="1:15" ht="16.8" customHeight="1">
      <c r="A28" s="200">
        <v>21</v>
      </c>
      <c r="B28" s="192"/>
      <c r="C28" s="192"/>
      <c r="D28" s="201"/>
      <c r="E28" s="202">
        <f>B28-D28</f>
        <v>0</v>
      </c>
      <c r="F28" s="203" t="e">
        <f>1-(D28/B28)</f>
        <v>#DIV/0!</v>
      </c>
      <c r="G28" s="190"/>
      <c r="H28" s="190"/>
      <c r="I28" s="190"/>
      <c r="J28" s="119"/>
      <c r="K28" s="119"/>
      <c r="L28" s="119"/>
      <c r="M28" s="119"/>
      <c r="N28" s="119"/>
      <c r="O28" s="119"/>
    </row>
    <row r="29" spans="1:15" ht="16.8" customHeight="1">
      <c r="A29" s="204" t="s">
        <v>6</v>
      </c>
      <c r="B29" s="205">
        <f>SUM(B8:B28)</f>
        <v>0</v>
      </c>
      <c r="C29" s="205">
        <f>SUM(C8:C28)</f>
        <v>0</v>
      </c>
      <c r="D29" s="205">
        <f>SUM(D8:D28)</f>
        <v>0</v>
      </c>
      <c r="E29" s="206">
        <f>SUM(E8:E28)</f>
        <v>0</v>
      </c>
      <c r="F29" s="207"/>
      <c r="G29" s="190"/>
      <c r="H29" s="190"/>
      <c r="I29" s="190"/>
      <c r="J29" s="119"/>
      <c r="K29" s="119"/>
      <c r="L29" s="119"/>
      <c r="M29" s="119"/>
      <c r="N29" s="119"/>
      <c r="O29" s="119"/>
    </row>
    <row r="30" spans="1:15" ht="19.2" customHeight="1">
      <c r="A30" s="119"/>
      <c r="B30" s="119"/>
      <c r="C30" s="208"/>
      <c r="D30" s="208"/>
      <c r="E30" s="119"/>
      <c r="F30" s="119"/>
      <c r="G30" s="119"/>
      <c r="H30" s="119"/>
      <c r="I30" s="119"/>
      <c r="J30" s="119"/>
      <c r="K30" s="119"/>
      <c r="L30" s="119"/>
      <c r="M30" s="119"/>
      <c r="N30" s="119"/>
    </row>
    <row r="31" spans="1:15" ht="46.8" customHeight="1">
      <c r="A31" s="209" t="s">
        <v>195</v>
      </c>
      <c r="B31" s="209" t="s">
        <v>196</v>
      </c>
      <c r="C31" s="209" t="s">
        <v>197</v>
      </c>
      <c r="D31" s="209" t="s">
        <v>198</v>
      </c>
      <c r="E31" s="209" t="s">
        <v>199</v>
      </c>
      <c r="F31" s="119"/>
      <c r="G31" s="208"/>
      <c r="H31" s="119"/>
      <c r="I31" s="119"/>
      <c r="J31" s="119"/>
      <c r="K31" s="119"/>
      <c r="L31" s="119"/>
      <c r="M31" s="119"/>
      <c r="N31" s="119"/>
    </row>
    <row r="32" spans="1:15">
      <c r="A32" s="224" t="s">
        <v>200</v>
      </c>
      <c r="B32" s="224" t="s">
        <v>200</v>
      </c>
      <c r="C32" s="224" t="s">
        <v>200</v>
      </c>
      <c r="D32" s="224" t="s">
        <v>201</v>
      </c>
      <c r="E32" s="225" t="s">
        <v>202</v>
      </c>
      <c r="F32" s="119"/>
      <c r="G32" s="119"/>
      <c r="H32" s="119"/>
      <c r="I32" s="119"/>
      <c r="J32" s="119"/>
      <c r="K32" s="119"/>
      <c r="L32" s="119"/>
      <c r="M32" s="119"/>
      <c r="N32" s="119"/>
    </row>
    <row r="33" spans="1:14">
      <c r="A33" s="210">
        <f>C29</f>
        <v>0</v>
      </c>
      <c r="B33" s="210">
        <f>SUM(D8:D28)</f>
        <v>0</v>
      </c>
      <c r="C33" s="210">
        <f>A33-B33</f>
        <v>0</v>
      </c>
      <c r="D33" s="211">
        <f>E33-A33</f>
        <v>0</v>
      </c>
      <c r="E33" s="210">
        <f>B29</f>
        <v>0</v>
      </c>
      <c r="F33" s="119"/>
      <c r="G33" s="119"/>
      <c r="H33" s="119"/>
      <c r="I33" s="119"/>
      <c r="J33" s="119"/>
      <c r="K33" s="119"/>
      <c r="L33" s="119"/>
      <c r="M33" s="119"/>
      <c r="N33" s="119"/>
    </row>
    <row r="34" spans="1:14">
      <c r="A34" s="212"/>
      <c r="B34" s="212"/>
      <c r="C34" s="212"/>
      <c r="D34" s="212"/>
      <c r="E34" s="190"/>
      <c r="F34" s="119"/>
      <c r="G34" s="119"/>
      <c r="H34" s="119"/>
      <c r="I34" s="119"/>
      <c r="J34" s="119"/>
      <c r="K34" s="119"/>
      <c r="L34" s="119"/>
      <c r="M34" s="119"/>
      <c r="N34" s="119"/>
    </row>
    <row r="35" spans="1:14" ht="13.2" customHeight="1">
      <c r="A35" s="213" t="s">
        <v>203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</row>
    <row r="36" spans="1:14" ht="19.8" customHeight="1">
      <c r="A36" s="492" t="s">
        <v>204</v>
      </c>
      <c r="B36" s="492"/>
      <c r="C36" s="492"/>
      <c r="D36" s="492"/>
      <c r="E36" s="492"/>
      <c r="F36" s="492"/>
      <c r="G36" s="119"/>
      <c r="H36" s="119"/>
      <c r="I36" s="119"/>
      <c r="J36" s="119"/>
      <c r="K36" s="119"/>
      <c r="L36" s="119"/>
      <c r="M36" s="119"/>
      <c r="N36" s="119"/>
    </row>
    <row r="37" spans="1:14" ht="19.2" customHeight="1">
      <c r="A37" s="492" t="s">
        <v>204</v>
      </c>
      <c r="B37" s="492"/>
      <c r="C37" s="492"/>
      <c r="D37" s="492"/>
      <c r="E37" s="492"/>
      <c r="F37" s="492"/>
      <c r="G37" s="119"/>
      <c r="H37" s="119"/>
      <c r="I37" s="119"/>
      <c r="J37" s="119"/>
      <c r="K37" s="119"/>
      <c r="L37" s="119"/>
      <c r="M37" s="119"/>
      <c r="N37" s="119"/>
    </row>
    <row r="38" spans="1:14" ht="18.600000000000001" customHeight="1">
      <c r="A38" s="492" t="s">
        <v>205</v>
      </c>
      <c r="B38" s="492"/>
      <c r="C38" s="492"/>
      <c r="D38" s="492"/>
      <c r="E38" s="492"/>
      <c r="F38" s="492"/>
      <c r="G38" s="119"/>
      <c r="H38" s="119"/>
      <c r="I38" s="119"/>
      <c r="J38" s="119"/>
      <c r="K38" s="119"/>
      <c r="L38" s="119"/>
      <c r="M38" s="119"/>
      <c r="N38" s="119"/>
    </row>
    <row r="39" spans="1:14" ht="21" customHeight="1">
      <c r="A39" s="492" t="s">
        <v>206</v>
      </c>
      <c r="B39" s="492"/>
      <c r="C39" s="492"/>
      <c r="D39" s="492"/>
      <c r="E39" s="492"/>
      <c r="F39" s="492"/>
      <c r="G39" s="119"/>
      <c r="H39" s="119"/>
      <c r="I39" s="119"/>
      <c r="J39" s="119"/>
      <c r="K39" s="119"/>
      <c r="L39" s="119"/>
      <c r="M39" s="119"/>
      <c r="N39" s="119"/>
    </row>
    <row r="40" spans="1:14" ht="19.8" customHeight="1">
      <c r="A40" s="492" t="s">
        <v>206</v>
      </c>
      <c r="B40" s="492"/>
      <c r="C40" s="492"/>
      <c r="D40" s="492"/>
      <c r="E40" s="492"/>
      <c r="F40" s="492"/>
      <c r="G40" s="119"/>
      <c r="H40" s="119"/>
      <c r="I40" s="119"/>
      <c r="J40" s="119"/>
      <c r="K40" s="119"/>
      <c r="L40" s="119"/>
      <c r="M40" s="119"/>
      <c r="N40" s="119"/>
    </row>
    <row r="41" spans="1:14" ht="20.399999999999999" customHeight="1">
      <c r="A41" s="492" t="s">
        <v>206</v>
      </c>
      <c r="B41" s="492"/>
      <c r="C41" s="492"/>
      <c r="D41" s="492"/>
      <c r="E41" s="492"/>
      <c r="F41" s="492"/>
      <c r="G41" s="119"/>
      <c r="H41" s="119"/>
      <c r="I41" s="119"/>
      <c r="J41" s="119"/>
      <c r="K41" s="119"/>
      <c r="L41" s="119"/>
      <c r="M41" s="119"/>
      <c r="N41" s="119"/>
    </row>
    <row r="42" spans="1:14" ht="39" customHeight="1">
      <c r="A42" s="214"/>
      <c r="B42" s="214"/>
      <c r="C42" s="214"/>
      <c r="D42" s="214"/>
      <c r="E42" s="214"/>
      <c r="F42" s="214"/>
      <c r="G42" s="119"/>
      <c r="H42" s="119"/>
      <c r="I42" s="119"/>
      <c r="J42" s="119"/>
      <c r="K42" s="119"/>
      <c r="L42" s="119"/>
      <c r="M42" s="119"/>
      <c r="N42" s="119"/>
    </row>
    <row r="43" spans="1:14">
      <c r="A43" s="183" t="s">
        <v>207</v>
      </c>
      <c r="B43" s="183"/>
      <c r="C43" s="183"/>
      <c r="D43" s="183"/>
      <c r="E43" s="119"/>
      <c r="F43" s="119"/>
      <c r="G43" s="119"/>
      <c r="H43" s="119"/>
      <c r="I43" s="119"/>
      <c r="J43" s="119"/>
      <c r="K43" s="119"/>
      <c r="L43" s="119"/>
      <c r="M43" s="119"/>
      <c r="N43" s="119"/>
    </row>
    <row r="44" spans="1:14" ht="16.8" customHeight="1">
      <c r="A44" s="183" t="s">
        <v>208</v>
      </c>
      <c r="B44" s="215" t="s">
        <v>209</v>
      </c>
      <c r="C44" s="183"/>
      <c r="D44" s="183" t="s">
        <v>210</v>
      </c>
      <c r="E44" s="119"/>
      <c r="F44" s="119"/>
      <c r="G44" s="119"/>
      <c r="H44" s="119"/>
      <c r="I44" s="119"/>
      <c r="J44" s="119"/>
      <c r="K44" s="119"/>
      <c r="L44" s="119"/>
      <c r="M44" s="119"/>
      <c r="N44" s="119"/>
    </row>
    <row r="45" spans="1:14" ht="18" customHeight="1">
      <c r="A45" s="183" t="s">
        <v>211</v>
      </c>
      <c r="B45" s="215" t="s">
        <v>212</v>
      </c>
      <c r="C45" s="183"/>
      <c r="D45" s="183" t="s">
        <v>210</v>
      </c>
      <c r="E45" s="119"/>
      <c r="F45" s="119"/>
      <c r="G45" s="119"/>
      <c r="H45" s="119"/>
      <c r="I45" s="119"/>
      <c r="J45" s="119"/>
      <c r="K45" s="119"/>
      <c r="L45" s="119"/>
      <c r="M45" s="119"/>
      <c r="N45" s="119"/>
    </row>
    <row r="46" spans="1:14" ht="18" customHeight="1">
      <c r="A46" s="183"/>
      <c r="B46" s="215" t="s">
        <v>213</v>
      </c>
      <c r="C46" s="183"/>
      <c r="D46" s="183" t="s">
        <v>210</v>
      </c>
      <c r="E46" s="119"/>
      <c r="F46" s="119"/>
      <c r="G46" s="119"/>
      <c r="H46" s="119"/>
      <c r="I46" s="119"/>
      <c r="J46" s="119"/>
      <c r="K46" s="119"/>
      <c r="L46" s="119"/>
      <c r="M46" s="119"/>
      <c r="N46" s="119"/>
    </row>
    <row r="47" spans="1:14" ht="17.399999999999999" customHeight="1">
      <c r="A47" s="183" t="s">
        <v>214</v>
      </c>
      <c r="B47" s="215" t="s">
        <v>215</v>
      </c>
      <c r="C47" s="183"/>
      <c r="D47" s="183" t="s">
        <v>210</v>
      </c>
      <c r="E47" s="119"/>
      <c r="F47" s="119"/>
      <c r="G47" s="119"/>
      <c r="H47" s="119"/>
      <c r="I47" s="119"/>
      <c r="J47" s="119"/>
      <c r="K47" s="119"/>
      <c r="L47" s="119"/>
      <c r="M47" s="119"/>
      <c r="N47" s="119"/>
    </row>
    <row r="48" spans="1:14" ht="36.6" customHeight="1">
      <c r="A48" s="119"/>
      <c r="B48" s="216" t="s">
        <v>216</v>
      </c>
      <c r="C48" s="216"/>
      <c r="D48" s="217" t="s">
        <v>217</v>
      </c>
      <c r="E48" s="216"/>
      <c r="F48" s="216" t="s">
        <v>218</v>
      </c>
      <c r="G48" s="216"/>
      <c r="H48" s="119"/>
      <c r="I48" s="119"/>
      <c r="J48" s="119"/>
      <c r="K48" s="119"/>
      <c r="L48" s="119"/>
      <c r="M48" s="119"/>
      <c r="N48" s="119"/>
    </row>
    <row r="49" spans="1:14" s="222" customFormat="1" ht="42" customHeight="1">
      <c r="A49" s="226" t="s">
        <v>219</v>
      </c>
      <c r="B49" s="218" t="s">
        <v>220</v>
      </c>
      <c r="C49" s="219"/>
      <c r="D49" s="218" t="s">
        <v>220</v>
      </c>
      <c r="E49" s="219"/>
      <c r="F49" s="220" t="s">
        <v>221</v>
      </c>
      <c r="G49" s="221"/>
      <c r="H49" s="221"/>
      <c r="I49" s="221"/>
      <c r="J49" s="221"/>
      <c r="K49" s="221"/>
      <c r="L49" s="221"/>
      <c r="M49" s="221"/>
      <c r="N49" s="221"/>
    </row>
    <row r="50" spans="1:14" s="222" customFormat="1" ht="42" customHeight="1">
      <c r="A50" s="226" t="s">
        <v>222</v>
      </c>
      <c r="B50" s="218" t="s">
        <v>220</v>
      </c>
      <c r="C50" s="219"/>
      <c r="D50" s="218" t="s">
        <v>220</v>
      </c>
      <c r="E50" s="219"/>
      <c r="F50" s="220" t="s">
        <v>221</v>
      </c>
      <c r="G50" s="221"/>
      <c r="H50" s="221"/>
      <c r="I50" s="221"/>
      <c r="J50" s="221"/>
      <c r="K50" s="221"/>
      <c r="L50" s="221"/>
      <c r="M50" s="221"/>
      <c r="N50" s="221"/>
    </row>
    <row r="51" spans="1:14" s="222" customFormat="1" ht="42" customHeight="1">
      <c r="A51" s="226" t="s">
        <v>223</v>
      </c>
      <c r="B51" s="218" t="s">
        <v>220</v>
      </c>
      <c r="C51" s="219"/>
      <c r="D51" s="218" t="s">
        <v>220</v>
      </c>
      <c r="E51" s="219"/>
      <c r="F51" s="220" t="s">
        <v>221</v>
      </c>
      <c r="G51" s="221"/>
      <c r="H51" s="221"/>
      <c r="I51" s="221"/>
      <c r="J51" s="221"/>
      <c r="K51" s="221"/>
      <c r="L51" s="221"/>
      <c r="M51" s="221"/>
      <c r="N51" s="221"/>
    </row>
    <row r="52" spans="1:14" s="222" customFormat="1" ht="42" customHeight="1">
      <c r="A52" s="226" t="s">
        <v>224</v>
      </c>
      <c r="B52" s="218" t="s">
        <v>220</v>
      </c>
      <c r="C52" s="219"/>
      <c r="D52" s="218" t="s">
        <v>220</v>
      </c>
      <c r="E52" s="219"/>
      <c r="F52" s="220" t="s">
        <v>221</v>
      </c>
      <c r="G52" s="221"/>
      <c r="H52" s="221"/>
      <c r="I52" s="221"/>
      <c r="J52" s="221"/>
      <c r="K52" s="221"/>
      <c r="L52" s="221"/>
      <c r="M52" s="221"/>
      <c r="N52" s="221"/>
    </row>
    <row r="53" spans="1:14" s="222" customFormat="1" ht="42" customHeight="1">
      <c r="A53" s="226" t="s">
        <v>225</v>
      </c>
      <c r="B53" s="218" t="s">
        <v>220</v>
      </c>
      <c r="C53" s="219"/>
      <c r="D53" s="218" t="s">
        <v>220</v>
      </c>
      <c r="E53" s="219"/>
      <c r="F53" s="220" t="s">
        <v>221</v>
      </c>
      <c r="G53" s="221"/>
      <c r="H53" s="221"/>
      <c r="I53" s="221"/>
      <c r="J53" s="221"/>
      <c r="K53" s="221"/>
      <c r="L53" s="221"/>
      <c r="M53" s="221"/>
      <c r="N53" s="221"/>
    </row>
    <row r="54" spans="1:14" s="222" customFormat="1" ht="42" customHeight="1">
      <c r="A54" s="226" t="s">
        <v>226</v>
      </c>
      <c r="B54" s="218" t="s">
        <v>220</v>
      </c>
      <c r="C54" s="219"/>
      <c r="D54" s="218" t="s">
        <v>220</v>
      </c>
      <c r="E54" s="219"/>
      <c r="F54" s="220" t="s">
        <v>221</v>
      </c>
      <c r="G54" s="221"/>
      <c r="H54" s="221"/>
      <c r="I54" s="221"/>
      <c r="J54" s="221"/>
      <c r="K54" s="221"/>
      <c r="L54" s="221"/>
      <c r="M54" s="221"/>
      <c r="N54" s="221"/>
    </row>
    <row r="55" spans="1:14" s="222" customFormat="1" ht="42" customHeight="1">
      <c r="A55" s="226" t="s">
        <v>227</v>
      </c>
      <c r="B55" s="218" t="s">
        <v>220</v>
      </c>
      <c r="C55" s="219"/>
      <c r="D55" s="218" t="s">
        <v>220</v>
      </c>
      <c r="E55" s="219"/>
      <c r="F55" s="220" t="s">
        <v>221</v>
      </c>
      <c r="G55" s="221"/>
      <c r="H55" s="221"/>
      <c r="I55" s="221"/>
      <c r="J55" s="221"/>
      <c r="K55" s="221"/>
      <c r="L55" s="221"/>
      <c r="M55" s="221"/>
      <c r="N55" s="221"/>
    </row>
    <row r="56" spans="1:14" s="222" customFormat="1" ht="42" customHeight="1">
      <c r="A56" s="226" t="s">
        <v>228</v>
      </c>
      <c r="B56" s="218" t="s">
        <v>220</v>
      </c>
      <c r="C56" s="219"/>
      <c r="D56" s="218" t="s">
        <v>220</v>
      </c>
      <c r="E56" s="219"/>
      <c r="F56" s="220" t="s">
        <v>221</v>
      </c>
      <c r="G56" s="221"/>
      <c r="H56" s="221"/>
      <c r="I56" s="221"/>
      <c r="J56" s="221"/>
      <c r="K56" s="221"/>
      <c r="L56" s="221"/>
      <c r="M56" s="221"/>
      <c r="N56" s="221"/>
    </row>
    <row r="57" spans="1:14">
      <c r="A57" s="223"/>
    </row>
    <row r="58" spans="1:14">
      <c r="A58" s="223"/>
    </row>
  </sheetData>
  <mergeCells count="8">
    <mergeCell ref="A40:F40"/>
    <mergeCell ref="A41:F41"/>
    <mergeCell ref="A1:G1"/>
    <mergeCell ref="A5:G5"/>
    <mergeCell ref="A36:F36"/>
    <mergeCell ref="A37:F37"/>
    <mergeCell ref="A38:F38"/>
    <mergeCell ref="A39:F39"/>
  </mergeCells>
  <pageMargins left="0.7" right="0.7" top="0.75" bottom="0.75" header="0.3" footer="0.3"/>
  <pageSetup paperSize="9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D322B-0B0E-465B-AC57-5D70736F06B1}">
  <dimension ref="A1:Y119"/>
  <sheetViews>
    <sheetView topLeftCell="F1" workbookViewId="0">
      <selection activeCell="N29" sqref="K29:N29"/>
    </sheetView>
  </sheetViews>
  <sheetFormatPr defaultColWidth="9.109375" defaultRowHeight="14.4"/>
  <cols>
    <col min="2" max="7" width="11.109375" customWidth="1"/>
    <col min="8" max="8" width="13.6640625" customWidth="1"/>
    <col min="9" max="17" width="11.109375" customWidth="1"/>
    <col min="18" max="18" width="11.33203125" customWidth="1"/>
    <col min="20" max="20" width="10.5546875" customWidth="1"/>
    <col min="21" max="21" width="12.33203125" customWidth="1"/>
    <col min="22" max="22" width="10.44140625" customWidth="1"/>
  </cols>
  <sheetData>
    <row r="1" spans="1:25">
      <c r="A1" s="227" t="s">
        <v>229</v>
      </c>
      <c r="B1" s="227"/>
      <c r="C1" s="227"/>
    </row>
    <row r="2" spans="1:25" ht="15" thickBot="1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</row>
    <row r="3" spans="1:25" ht="15" thickBot="1">
      <c r="A3" s="229" t="s">
        <v>230</v>
      </c>
      <c r="B3" s="230" t="s">
        <v>152</v>
      </c>
      <c r="C3" s="230" t="s">
        <v>153</v>
      </c>
      <c r="D3" s="230" t="s">
        <v>154</v>
      </c>
      <c r="E3" s="230" t="s">
        <v>155</v>
      </c>
      <c r="F3" s="230" t="s">
        <v>156</v>
      </c>
      <c r="G3" s="230" t="s">
        <v>157</v>
      </c>
      <c r="H3" s="230" t="s">
        <v>158</v>
      </c>
      <c r="I3" s="230" t="s">
        <v>159</v>
      </c>
      <c r="J3" s="230" t="s">
        <v>160</v>
      </c>
      <c r="K3" s="230" t="s">
        <v>231</v>
      </c>
      <c r="L3" s="230" t="s">
        <v>232</v>
      </c>
      <c r="M3" s="230" t="s">
        <v>233</v>
      </c>
      <c r="N3" s="230" t="s">
        <v>234</v>
      </c>
      <c r="O3" s="495" t="s">
        <v>235</v>
      </c>
      <c r="P3" s="231"/>
      <c r="Q3" s="231"/>
      <c r="R3" s="231"/>
      <c r="S3" s="231"/>
      <c r="T3" s="228"/>
      <c r="U3" s="228"/>
      <c r="V3" s="429" t="s">
        <v>236</v>
      </c>
    </row>
    <row r="4" spans="1:25" ht="91.8" thickBot="1">
      <c r="A4" s="229"/>
      <c r="B4" s="232"/>
      <c r="C4" s="232"/>
      <c r="D4" s="233"/>
      <c r="E4" s="233"/>
      <c r="F4" s="232"/>
      <c r="G4" s="233"/>
      <c r="H4" s="233"/>
      <c r="I4" s="233"/>
      <c r="J4" s="234"/>
      <c r="K4" s="233"/>
      <c r="L4" s="233"/>
      <c r="M4" s="233"/>
      <c r="N4" s="233"/>
      <c r="O4" s="495"/>
      <c r="P4" s="231"/>
      <c r="Q4" s="231"/>
      <c r="R4" s="235" t="s">
        <v>237</v>
      </c>
      <c r="S4" s="235" t="s">
        <v>238</v>
      </c>
      <c r="T4" s="176"/>
      <c r="U4" s="236" t="s">
        <v>239</v>
      </c>
      <c r="V4" s="237">
        <v>4.6371000000000002</v>
      </c>
    </row>
    <row r="5" spans="1:25" ht="63.6" customHeight="1" thickBot="1">
      <c r="A5" s="229" t="s">
        <v>240</v>
      </c>
      <c r="B5" s="238"/>
      <c r="C5" s="239"/>
      <c r="D5" s="238"/>
      <c r="E5" s="238"/>
      <c r="F5" s="240"/>
      <c r="G5" s="240"/>
      <c r="H5" s="238"/>
      <c r="I5" s="238"/>
      <c r="J5" s="238"/>
      <c r="K5" s="241"/>
      <c r="L5" s="241"/>
      <c r="M5" s="241"/>
      <c r="N5" s="241"/>
      <c r="O5" s="242"/>
      <c r="P5" s="231"/>
      <c r="Q5" s="231"/>
      <c r="R5" s="235"/>
      <c r="S5" s="235"/>
      <c r="T5" s="176"/>
      <c r="U5" s="236"/>
      <c r="V5" s="243"/>
    </row>
    <row r="6" spans="1:25" ht="27.6">
      <c r="A6" s="229"/>
      <c r="B6" s="244" t="s">
        <v>241</v>
      </c>
      <c r="C6" s="245"/>
      <c r="D6" s="245"/>
      <c r="E6" s="245"/>
      <c r="F6" s="245"/>
      <c r="G6" s="245"/>
      <c r="H6" s="299"/>
      <c r="I6" s="245"/>
      <c r="J6" s="245"/>
      <c r="K6" s="245"/>
      <c r="L6" s="245"/>
      <c r="M6" s="245"/>
      <c r="N6" s="245"/>
      <c r="O6" s="246"/>
      <c r="P6" s="247" t="s">
        <v>242</v>
      </c>
      <c r="Q6" s="248" t="s">
        <v>243</v>
      </c>
      <c r="R6" s="249">
        <v>0.7</v>
      </c>
      <c r="S6" s="250"/>
      <c r="T6" s="228"/>
      <c r="U6" s="251"/>
      <c r="V6" s="252"/>
    </row>
    <row r="7" spans="1:25">
      <c r="A7" s="253" t="s">
        <v>8</v>
      </c>
      <c r="B7" s="425"/>
      <c r="C7" s="425"/>
      <c r="D7" s="425"/>
      <c r="E7" s="425"/>
      <c r="F7" s="425"/>
      <c r="G7" s="425"/>
      <c r="H7" s="425"/>
      <c r="I7" s="425"/>
      <c r="J7" s="425"/>
      <c r="K7" s="426"/>
      <c r="L7" s="426"/>
      <c r="M7" s="426"/>
      <c r="N7" s="426"/>
      <c r="O7" s="306">
        <v>119993.4</v>
      </c>
      <c r="P7" s="254">
        <f t="shared" ref="P7:P27" si="0">MIN(B7:N7)</f>
        <v>0</v>
      </c>
      <c r="Q7" s="254">
        <f>O7-P7</f>
        <v>119993.4</v>
      </c>
      <c r="R7" s="254">
        <f t="shared" ref="R7:R27" si="1">$O7*70%</f>
        <v>83995.37999999999</v>
      </c>
      <c r="S7" s="255"/>
      <c r="T7" s="228"/>
      <c r="U7" s="427">
        <v>111105</v>
      </c>
      <c r="V7" s="428">
        <f t="shared" ref="V7:V27" si="2">ROUND($U7/$V$4,2)</f>
        <v>23960.02</v>
      </c>
    </row>
    <row r="8" spans="1:25">
      <c r="A8" s="253" t="s">
        <v>70</v>
      </c>
      <c r="B8" s="425"/>
      <c r="C8" s="425"/>
      <c r="D8" s="425"/>
      <c r="E8" s="425"/>
      <c r="F8" s="425"/>
      <c r="G8" s="425"/>
      <c r="H8" s="425"/>
      <c r="I8" s="425"/>
      <c r="J8" s="425"/>
      <c r="K8" s="426"/>
      <c r="L8" s="426"/>
      <c r="M8" s="426"/>
      <c r="N8" s="426"/>
      <c r="O8" s="306">
        <v>1335389.49</v>
      </c>
      <c r="P8" s="254">
        <f t="shared" si="0"/>
        <v>0</v>
      </c>
      <c r="Q8" s="254">
        <f t="shared" ref="Q8:Q27" si="3">O8-P8</f>
        <v>1335389.49</v>
      </c>
      <c r="R8" s="254">
        <f t="shared" si="1"/>
        <v>934772.64299999992</v>
      </c>
      <c r="S8" s="255"/>
      <c r="T8" s="228"/>
      <c r="U8" s="427">
        <v>1236471.75</v>
      </c>
      <c r="V8" s="428">
        <f t="shared" si="2"/>
        <v>266647.64</v>
      </c>
    </row>
    <row r="9" spans="1:25">
      <c r="A9" s="253" t="s">
        <v>71</v>
      </c>
      <c r="B9" s="425"/>
      <c r="C9" s="425"/>
      <c r="D9" s="425"/>
      <c r="E9" s="425"/>
      <c r="F9" s="425"/>
      <c r="G9" s="425"/>
      <c r="H9" s="425"/>
      <c r="I9" s="425"/>
      <c r="J9" s="425"/>
      <c r="K9" s="426"/>
      <c r="L9" s="426"/>
      <c r="M9" s="426"/>
      <c r="N9" s="426"/>
      <c r="O9" s="306">
        <v>1972674</v>
      </c>
      <c r="P9" s="254">
        <f t="shared" si="0"/>
        <v>0</v>
      </c>
      <c r="Q9" s="254">
        <f t="shared" si="3"/>
        <v>1972674</v>
      </c>
      <c r="R9" s="254">
        <f t="shared" si="1"/>
        <v>1380871.7999999998</v>
      </c>
      <c r="S9" s="255"/>
      <c r="T9" s="228"/>
      <c r="U9" s="427">
        <v>1826550</v>
      </c>
      <c r="V9" s="428">
        <f t="shared" si="2"/>
        <v>393899.2</v>
      </c>
    </row>
    <row r="10" spans="1:25">
      <c r="A10" s="253" t="s">
        <v>164</v>
      </c>
      <c r="B10" s="425"/>
      <c r="C10" s="425"/>
      <c r="D10" s="425"/>
      <c r="E10" s="425"/>
      <c r="F10" s="425"/>
      <c r="G10" s="425"/>
      <c r="H10" s="425"/>
      <c r="I10" s="425"/>
      <c r="J10" s="425"/>
      <c r="K10" s="426"/>
      <c r="L10" s="426"/>
      <c r="M10" s="426"/>
      <c r="N10" s="426"/>
      <c r="O10" s="298"/>
      <c r="P10" s="254">
        <f t="shared" si="0"/>
        <v>0</v>
      </c>
      <c r="Q10" s="254">
        <f t="shared" si="3"/>
        <v>0</v>
      </c>
      <c r="R10" s="254">
        <f t="shared" si="1"/>
        <v>0</v>
      </c>
      <c r="S10" s="255"/>
      <c r="T10" s="228"/>
      <c r="U10" s="256"/>
      <c r="V10" s="257">
        <f t="shared" si="2"/>
        <v>0</v>
      </c>
    </row>
    <row r="11" spans="1:25">
      <c r="A11" s="253" t="s">
        <v>165</v>
      </c>
      <c r="B11" s="425"/>
      <c r="C11" s="425"/>
      <c r="D11" s="425"/>
      <c r="E11" s="425"/>
      <c r="F11" s="425"/>
      <c r="G11" s="425"/>
      <c r="H11" s="425"/>
      <c r="I11" s="425"/>
      <c r="J11" s="425"/>
      <c r="K11" s="426"/>
      <c r="L11" s="426"/>
      <c r="M11" s="426"/>
      <c r="N11" s="426"/>
      <c r="O11" s="298"/>
      <c r="P11" s="254">
        <f t="shared" si="0"/>
        <v>0</v>
      </c>
      <c r="Q11" s="254">
        <f t="shared" si="3"/>
        <v>0</v>
      </c>
      <c r="R11" s="254">
        <f t="shared" si="1"/>
        <v>0</v>
      </c>
      <c r="S11" s="255"/>
      <c r="T11" s="228"/>
      <c r="U11" s="256"/>
      <c r="V11" s="257">
        <f t="shared" si="2"/>
        <v>0</v>
      </c>
    </row>
    <row r="12" spans="1:25">
      <c r="A12" s="253" t="s">
        <v>166</v>
      </c>
      <c r="B12" s="425"/>
      <c r="C12" s="425"/>
      <c r="D12" s="425"/>
      <c r="E12" s="425"/>
      <c r="F12" s="425"/>
      <c r="G12" s="425"/>
      <c r="H12" s="425"/>
      <c r="I12" s="425"/>
      <c r="J12" s="425"/>
      <c r="K12" s="426"/>
      <c r="L12" s="426"/>
      <c r="M12" s="426"/>
      <c r="N12" s="426"/>
      <c r="O12" s="298"/>
      <c r="P12" s="254">
        <f t="shared" si="0"/>
        <v>0</v>
      </c>
      <c r="Q12" s="254">
        <f t="shared" si="3"/>
        <v>0</v>
      </c>
      <c r="R12" s="254">
        <f t="shared" si="1"/>
        <v>0</v>
      </c>
      <c r="S12" s="255"/>
      <c r="T12" s="228"/>
      <c r="U12" s="256"/>
      <c r="V12" s="257">
        <f t="shared" si="2"/>
        <v>0</v>
      </c>
    </row>
    <row r="13" spans="1:25">
      <c r="A13" s="258" t="s">
        <v>167</v>
      </c>
      <c r="B13" s="425"/>
      <c r="C13" s="425"/>
      <c r="D13" s="425"/>
      <c r="E13" s="425"/>
      <c r="F13" s="425"/>
      <c r="G13" s="425"/>
      <c r="H13" s="425"/>
      <c r="I13" s="425"/>
      <c r="J13" s="425"/>
      <c r="K13" s="426"/>
      <c r="L13" s="426"/>
      <c r="M13" s="426"/>
      <c r="N13" s="426"/>
      <c r="O13" s="298"/>
      <c r="P13" s="254">
        <f t="shared" si="0"/>
        <v>0</v>
      </c>
      <c r="Q13" s="254">
        <f t="shared" si="3"/>
        <v>0</v>
      </c>
      <c r="R13" s="254">
        <f t="shared" si="1"/>
        <v>0</v>
      </c>
      <c r="S13" s="255"/>
      <c r="T13" s="228"/>
      <c r="U13" s="256"/>
      <c r="V13" s="259">
        <f t="shared" si="2"/>
        <v>0</v>
      </c>
    </row>
    <row r="14" spans="1:25">
      <c r="A14" s="258" t="s">
        <v>168</v>
      </c>
      <c r="B14" s="425"/>
      <c r="C14" s="425"/>
      <c r="D14" s="425"/>
      <c r="E14" s="425"/>
      <c r="F14" s="425"/>
      <c r="G14" s="425"/>
      <c r="H14" s="425"/>
      <c r="I14" s="425"/>
      <c r="J14" s="425"/>
      <c r="K14" s="426"/>
      <c r="L14" s="426"/>
      <c r="M14" s="426"/>
      <c r="N14" s="426"/>
      <c r="O14" s="298"/>
      <c r="P14" s="254">
        <f t="shared" si="0"/>
        <v>0</v>
      </c>
      <c r="Q14" s="254">
        <f t="shared" si="3"/>
        <v>0</v>
      </c>
      <c r="R14" s="254">
        <f t="shared" si="1"/>
        <v>0</v>
      </c>
      <c r="S14" s="255"/>
      <c r="T14" s="228"/>
      <c r="U14" s="256"/>
      <c r="V14" s="259">
        <f t="shared" si="2"/>
        <v>0</v>
      </c>
    </row>
    <row r="15" spans="1:25">
      <c r="A15" s="258" t="s">
        <v>169</v>
      </c>
      <c r="B15" s="425"/>
      <c r="C15" s="425"/>
      <c r="D15" s="425"/>
      <c r="E15" s="425"/>
      <c r="F15" s="425"/>
      <c r="G15" s="425"/>
      <c r="H15" s="425"/>
      <c r="I15" s="425"/>
      <c r="J15" s="425"/>
      <c r="K15" s="426"/>
      <c r="L15" s="426"/>
      <c r="M15" s="426"/>
      <c r="N15" s="426"/>
      <c r="O15" s="298"/>
      <c r="P15" s="254">
        <f t="shared" si="0"/>
        <v>0</v>
      </c>
      <c r="Q15" s="254">
        <f t="shared" si="3"/>
        <v>0</v>
      </c>
      <c r="R15" s="254">
        <f t="shared" si="1"/>
        <v>0</v>
      </c>
      <c r="S15" s="255"/>
      <c r="T15" s="228"/>
      <c r="U15" s="256"/>
      <c r="V15" s="259">
        <f t="shared" si="2"/>
        <v>0</v>
      </c>
    </row>
    <row r="16" spans="1:25">
      <c r="A16" s="258" t="s">
        <v>170</v>
      </c>
      <c r="B16" s="425"/>
      <c r="C16" s="425"/>
      <c r="D16" s="425"/>
      <c r="E16" s="425"/>
      <c r="F16" s="425"/>
      <c r="G16" s="425"/>
      <c r="H16" s="425"/>
      <c r="I16" s="425"/>
      <c r="J16" s="425"/>
      <c r="K16" s="426"/>
      <c r="L16" s="426"/>
      <c r="M16" s="426"/>
      <c r="N16" s="426"/>
      <c r="O16" s="298"/>
      <c r="P16" s="254">
        <f t="shared" si="0"/>
        <v>0</v>
      </c>
      <c r="Q16" s="254">
        <f t="shared" si="3"/>
        <v>0</v>
      </c>
      <c r="R16" s="254">
        <f t="shared" si="1"/>
        <v>0</v>
      </c>
      <c r="S16" s="255"/>
      <c r="T16" s="228"/>
      <c r="U16" s="256"/>
      <c r="V16" s="259">
        <f t="shared" si="2"/>
        <v>0</v>
      </c>
    </row>
    <row r="17" spans="1:22">
      <c r="A17" s="258" t="s">
        <v>171</v>
      </c>
      <c r="B17" s="425"/>
      <c r="C17" s="425"/>
      <c r="D17" s="425"/>
      <c r="E17" s="425"/>
      <c r="F17" s="425"/>
      <c r="G17" s="425"/>
      <c r="H17" s="425"/>
      <c r="I17" s="425"/>
      <c r="J17" s="425"/>
      <c r="K17" s="426"/>
      <c r="L17" s="426"/>
      <c r="M17" s="426"/>
      <c r="N17" s="426"/>
      <c r="O17" s="298"/>
      <c r="P17" s="254">
        <f t="shared" si="0"/>
        <v>0</v>
      </c>
      <c r="Q17" s="254">
        <f t="shared" si="3"/>
        <v>0</v>
      </c>
      <c r="R17" s="254">
        <f t="shared" si="1"/>
        <v>0</v>
      </c>
      <c r="S17" s="255"/>
      <c r="T17" s="228"/>
      <c r="U17" s="256"/>
      <c r="V17" s="259">
        <f t="shared" si="2"/>
        <v>0</v>
      </c>
    </row>
    <row r="18" spans="1:22">
      <c r="A18" s="258" t="s">
        <v>172</v>
      </c>
      <c r="B18" s="425"/>
      <c r="C18" s="425"/>
      <c r="D18" s="425"/>
      <c r="E18" s="425"/>
      <c r="F18" s="425"/>
      <c r="G18" s="425"/>
      <c r="H18" s="425"/>
      <c r="I18" s="425"/>
      <c r="J18" s="425"/>
      <c r="K18" s="426"/>
      <c r="L18" s="426"/>
      <c r="M18" s="426"/>
      <c r="N18" s="426"/>
      <c r="O18" s="298"/>
      <c r="P18" s="254">
        <f t="shared" si="0"/>
        <v>0</v>
      </c>
      <c r="Q18" s="254">
        <f t="shared" si="3"/>
        <v>0</v>
      </c>
      <c r="R18" s="254">
        <f t="shared" si="1"/>
        <v>0</v>
      </c>
      <c r="S18" s="255"/>
      <c r="T18" s="228"/>
      <c r="U18" s="256"/>
      <c r="V18" s="259">
        <f t="shared" si="2"/>
        <v>0</v>
      </c>
    </row>
    <row r="19" spans="1:22">
      <c r="A19" s="258" t="s">
        <v>173</v>
      </c>
      <c r="B19" s="425"/>
      <c r="C19" s="425"/>
      <c r="D19" s="425"/>
      <c r="E19" s="425"/>
      <c r="F19" s="425"/>
      <c r="G19" s="425"/>
      <c r="H19" s="425"/>
      <c r="I19" s="425"/>
      <c r="J19" s="425"/>
      <c r="K19" s="426"/>
      <c r="L19" s="426"/>
      <c r="M19" s="426"/>
      <c r="N19" s="426"/>
      <c r="O19" s="298"/>
      <c r="P19" s="254">
        <f t="shared" si="0"/>
        <v>0</v>
      </c>
      <c r="Q19" s="254">
        <f t="shared" si="3"/>
        <v>0</v>
      </c>
      <c r="R19" s="254">
        <f t="shared" si="1"/>
        <v>0</v>
      </c>
      <c r="S19" s="255"/>
      <c r="T19" s="228"/>
      <c r="U19" s="256"/>
      <c r="V19" s="259">
        <f t="shared" si="2"/>
        <v>0</v>
      </c>
    </row>
    <row r="20" spans="1:22">
      <c r="A20" s="258" t="s">
        <v>174</v>
      </c>
      <c r="B20" s="425"/>
      <c r="C20" s="425"/>
      <c r="D20" s="425"/>
      <c r="E20" s="425"/>
      <c r="F20" s="425"/>
      <c r="G20" s="425"/>
      <c r="H20" s="425"/>
      <c r="I20" s="425"/>
      <c r="J20" s="425"/>
      <c r="K20" s="426"/>
      <c r="L20" s="426"/>
      <c r="M20" s="426"/>
      <c r="N20" s="426"/>
      <c r="O20" s="298"/>
      <c r="P20" s="254">
        <f t="shared" si="0"/>
        <v>0</v>
      </c>
      <c r="Q20" s="254">
        <f t="shared" si="3"/>
        <v>0</v>
      </c>
      <c r="R20" s="254">
        <f t="shared" si="1"/>
        <v>0</v>
      </c>
      <c r="S20" s="255"/>
      <c r="T20" s="228"/>
      <c r="U20" s="256"/>
      <c r="V20" s="259">
        <f t="shared" si="2"/>
        <v>0</v>
      </c>
    </row>
    <row r="21" spans="1:22">
      <c r="A21" s="258" t="s">
        <v>175</v>
      </c>
      <c r="B21" s="425"/>
      <c r="C21" s="425"/>
      <c r="D21" s="425"/>
      <c r="E21" s="425"/>
      <c r="F21" s="425"/>
      <c r="G21" s="425"/>
      <c r="H21" s="425"/>
      <c r="I21" s="425"/>
      <c r="J21" s="425"/>
      <c r="K21" s="426"/>
      <c r="L21" s="426"/>
      <c r="M21" s="426"/>
      <c r="N21" s="426"/>
      <c r="O21" s="298"/>
      <c r="P21" s="254">
        <f t="shared" si="0"/>
        <v>0</v>
      </c>
      <c r="Q21" s="254">
        <f t="shared" si="3"/>
        <v>0</v>
      </c>
      <c r="R21" s="254">
        <f t="shared" si="1"/>
        <v>0</v>
      </c>
      <c r="S21" s="255"/>
      <c r="T21" s="228"/>
      <c r="U21" s="256"/>
      <c r="V21" s="259">
        <f t="shared" si="2"/>
        <v>0</v>
      </c>
    </row>
    <row r="22" spans="1:22">
      <c r="A22" s="258" t="s">
        <v>176</v>
      </c>
      <c r="B22" s="425"/>
      <c r="C22" s="425"/>
      <c r="D22" s="425"/>
      <c r="E22" s="425"/>
      <c r="F22" s="425"/>
      <c r="G22" s="425"/>
      <c r="H22" s="425"/>
      <c r="I22" s="425"/>
      <c r="J22" s="425"/>
      <c r="K22" s="426"/>
      <c r="L22" s="426"/>
      <c r="M22" s="426"/>
      <c r="N22" s="426"/>
      <c r="O22" s="298"/>
      <c r="P22" s="254">
        <f t="shared" si="0"/>
        <v>0</v>
      </c>
      <c r="Q22" s="254">
        <f t="shared" si="3"/>
        <v>0</v>
      </c>
      <c r="R22" s="254">
        <f t="shared" si="1"/>
        <v>0</v>
      </c>
      <c r="S22" s="255"/>
      <c r="T22" s="228"/>
      <c r="U22" s="256"/>
      <c r="V22" s="259">
        <f t="shared" si="2"/>
        <v>0</v>
      </c>
    </row>
    <row r="23" spans="1:22">
      <c r="A23" s="258" t="s">
        <v>177</v>
      </c>
      <c r="B23" s="425"/>
      <c r="C23" s="425"/>
      <c r="D23" s="425"/>
      <c r="E23" s="425"/>
      <c r="F23" s="425"/>
      <c r="G23" s="425"/>
      <c r="H23" s="425"/>
      <c r="I23" s="425"/>
      <c r="J23" s="425"/>
      <c r="K23" s="426"/>
      <c r="L23" s="426"/>
      <c r="M23" s="426"/>
      <c r="N23" s="426"/>
      <c r="O23" s="298"/>
      <c r="P23" s="254">
        <f t="shared" si="0"/>
        <v>0</v>
      </c>
      <c r="Q23" s="254">
        <f t="shared" si="3"/>
        <v>0</v>
      </c>
      <c r="R23" s="254">
        <f t="shared" si="1"/>
        <v>0</v>
      </c>
      <c r="S23" s="255"/>
      <c r="T23" s="228"/>
      <c r="U23" s="256"/>
      <c r="V23" s="259">
        <f t="shared" si="2"/>
        <v>0</v>
      </c>
    </row>
    <row r="24" spans="1:22">
      <c r="A24" s="258" t="s">
        <v>178</v>
      </c>
      <c r="B24" s="425"/>
      <c r="C24" s="425"/>
      <c r="D24" s="425"/>
      <c r="E24" s="425"/>
      <c r="F24" s="425"/>
      <c r="G24" s="425"/>
      <c r="H24" s="425"/>
      <c r="I24" s="425"/>
      <c r="J24" s="425"/>
      <c r="K24" s="426"/>
      <c r="L24" s="426"/>
      <c r="M24" s="426"/>
      <c r="N24" s="426"/>
      <c r="O24" s="298"/>
      <c r="P24" s="254"/>
      <c r="Q24" s="254">
        <f t="shared" si="3"/>
        <v>0</v>
      </c>
      <c r="R24" s="254">
        <f t="shared" si="1"/>
        <v>0</v>
      </c>
      <c r="S24" s="255"/>
      <c r="T24" s="228"/>
      <c r="U24" s="256"/>
      <c r="V24" s="259">
        <f t="shared" si="2"/>
        <v>0</v>
      </c>
    </row>
    <row r="25" spans="1:22">
      <c r="A25" s="258" t="s">
        <v>179</v>
      </c>
      <c r="B25" s="425"/>
      <c r="C25" s="425"/>
      <c r="D25" s="425"/>
      <c r="E25" s="425"/>
      <c r="F25" s="425"/>
      <c r="G25" s="425"/>
      <c r="H25" s="425"/>
      <c r="I25" s="425"/>
      <c r="J25" s="425"/>
      <c r="K25" s="426"/>
      <c r="L25" s="426"/>
      <c r="M25" s="426"/>
      <c r="N25" s="426"/>
      <c r="O25" s="298"/>
      <c r="P25" s="254"/>
      <c r="Q25" s="254">
        <f t="shared" si="3"/>
        <v>0</v>
      </c>
      <c r="R25" s="254">
        <f t="shared" si="1"/>
        <v>0</v>
      </c>
      <c r="S25" s="255"/>
      <c r="T25" s="228"/>
      <c r="U25" s="256"/>
      <c r="V25" s="259">
        <f t="shared" si="2"/>
        <v>0</v>
      </c>
    </row>
    <row r="26" spans="1:22">
      <c r="A26" s="258" t="s">
        <v>180</v>
      </c>
      <c r="B26" s="425"/>
      <c r="C26" s="425"/>
      <c r="D26" s="425"/>
      <c r="E26" s="425"/>
      <c r="F26" s="425"/>
      <c r="G26" s="425"/>
      <c r="H26" s="425"/>
      <c r="I26" s="425"/>
      <c r="J26" s="425"/>
      <c r="K26" s="426"/>
      <c r="L26" s="426"/>
      <c r="M26" s="426"/>
      <c r="N26" s="426"/>
      <c r="O26" s="298"/>
      <c r="P26" s="254"/>
      <c r="Q26" s="254">
        <f t="shared" si="3"/>
        <v>0</v>
      </c>
      <c r="R26" s="254">
        <f t="shared" si="1"/>
        <v>0</v>
      </c>
      <c r="S26" s="255"/>
      <c r="T26" s="228"/>
      <c r="U26" s="256"/>
      <c r="V26" s="259">
        <f t="shared" si="2"/>
        <v>0</v>
      </c>
    </row>
    <row r="27" spans="1:22" ht="15" thickBot="1">
      <c r="A27" s="258" t="s">
        <v>181</v>
      </c>
      <c r="B27" s="425"/>
      <c r="C27" s="425"/>
      <c r="D27" s="425"/>
      <c r="E27" s="425"/>
      <c r="F27" s="425"/>
      <c r="G27" s="425"/>
      <c r="H27" s="425"/>
      <c r="I27" s="425"/>
      <c r="J27" s="425"/>
      <c r="K27" s="426"/>
      <c r="L27" s="426"/>
      <c r="M27" s="426"/>
      <c r="N27" s="426"/>
      <c r="O27" s="298"/>
      <c r="P27" s="254">
        <f t="shared" si="0"/>
        <v>0</v>
      </c>
      <c r="Q27" s="254">
        <f t="shared" si="3"/>
        <v>0</v>
      </c>
      <c r="R27" s="254">
        <f t="shared" si="1"/>
        <v>0</v>
      </c>
      <c r="S27" s="255"/>
      <c r="T27" s="228"/>
      <c r="U27" s="256"/>
      <c r="V27" s="259">
        <f t="shared" si="2"/>
        <v>0</v>
      </c>
    </row>
    <row r="28" spans="1:22" ht="15" thickBot="1">
      <c r="A28" s="260"/>
      <c r="B28" s="261"/>
      <c r="C28" s="262"/>
      <c r="D28" s="262"/>
      <c r="E28" s="262"/>
      <c r="F28" s="263"/>
      <c r="G28" s="264"/>
      <c r="H28" s="264"/>
      <c r="I28" s="264"/>
      <c r="J28" s="264"/>
      <c r="K28" s="264"/>
      <c r="L28" s="264"/>
      <c r="M28" s="264"/>
      <c r="N28" s="264"/>
      <c r="O28" s="264">
        <f>SUM(O7:O27)</f>
        <v>3428056.8899999997</v>
      </c>
      <c r="P28" s="265"/>
      <c r="Q28" s="265"/>
      <c r="R28" s="266"/>
      <c r="S28" s="266"/>
      <c r="T28" s="267"/>
      <c r="U28" s="268">
        <f>SUM(U7:U27)</f>
        <v>3174126.75</v>
      </c>
      <c r="V28" s="268">
        <f>SUM(V7:V27)</f>
        <v>684506.8600000001</v>
      </c>
    </row>
    <row r="29" spans="1:22">
      <c r="A29" s="260" t="s">
        <v>244</v>
      </c>
      <c r="B29" s="430">
        <v>3</v>
      </c>
      <c r="C29" s="430">
        <v>0</v>
      </c>
      <c r="D29" s="430">
        <v>1</v>
      </c>
      <c r="E29" s="430">
        <v>2</v>
      </c>
      <c r="F29" s="430">
        <v>1</v>
      </c>
      <c r="G29" s="430">
        <v>1</v>
      </c>
      <c r="H29" s="430">
        <v>2</v>
      </c>
      <c r="I29" s="430">
        <v>2</v>
      </c>
      <c r="J29" s="430">
        <v>1</v>
      </c>
      <c r="K29" s="430"/>
      <c r="L29" s="430"/>
      <c r="M29" s="430"/>
      <c r="N29" s="430"/>
      <c r="O29" s="430">
        <f>SUM(B29:N29)</f>
        <v>13</v>
      </c>
      <c r="P29" s="265"/>
      <c r="Q29" s="265"/>
      <c r="R29" s="266"/>
      <c r="S29" s="266"/>
      <c r="T29" s="267"/>
      <c r="U29" s="267"/>
      <c r="V29" s="267"/>
    </row>
    <row r="30" spans="1:22">
      <c r="A30" s="269"/>
      <c r="B30" s="270"/>
      <c r="C30" s="270"/>
      <c r="D30" s="271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2"/>
      <c r="P30" s="265"/>
      <c r="Q30" s="265"/>
      <c r="R30" s="266"/>
      <c r="S30" s="266"/>
      <c r="T30" s="267"/>
      <c r="U30" s="267"/>
      <c r="V30" s="267"/>
    </row>
    <row r="31" spans="1:22">
      <c r="A31" s="260"/>
      <c r="B31" s="273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65"/>
      <c r="Q31" s="265"/>
      <c r="R31" s="266"/>
      <c r="S31" s="266"/>
      <c r="T31" s="267"/>
      <c r="U31" s="267"/>
      <c r="V31" s="267"/>
    </row>
    <row r="32" spans="1:22" ht="41.4">
      <c r="A32" s="274" t="s">
        <v>245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177"/>
      <c r="P32" s="231"/>
      <c r="Q32" s="231"/>
      <c r="R32" s="231"/>
      <c r="S32" s="231"/>
      <c r="T32" s="228"/>
      <c r="U32" s="228"/>
      <c r="V32" s="228"/>
    </row>
    <row r="33" spans="1:22" ht="27.6">
      <c r="A33" s="274" t="s">
        <v>246</v>
      </c>
      <c r="B33" s="276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29"/>
      <c r="P33" s="228"/>
      <c r="Q33" s="277"/>
      <c r="R33" s="228"/>
      <c r="S33" s="228"/>
      <c r="T33" s="228"/>
      <c r="U33" s="228"/>
      <c r="V33" s="228"/>
    </row>
    <row r="34" spans="1:22">
      <c r="A34" s="229"/>
      <c r="B34" s="278"/>
      <c r="C34" s="278"/>
      <c r="D34" s="278"/>
      <c r="E34" s="278"/>
      <c r="F34" s="279"/>
      <c r="G34" s="279"/>
      <c r="H34" s="279"/>
      <c r="I34" s="279"/>
      <c r="J34" s="279"/>
      <c r="K34" s="279"/>
      <c r="L34" s="279"/>
      <c r="M34" s="279"/>
      <c r="N34" s="279"/>
      <c r="O34" s="229"/>
      <c r="P34" s="228"/>
      <c r="Q34" s="228"/>
      <c r="R34" s="228"/>
      <c r="S34" s="228"/>
      <c r="T34" s="228"/>
      <c r="U34" s="228"/>
      <c r="V34" s="228"/>
    </row>
    <row r="35" spans="1:22" ht="31.8">
      <c r="A35" s="280" t="s">
        <v>247</v>
      </c>
      <c r="B35" s="281" t="s">
        <v>152</v>
      </c>
      <c r="C35" s="281" t="s">
        <v>153</v>
      </c>
      <c r="D35" s="281" t="s">
        <v>154</v>
      </c>
      <c r="E35" s="281" t="s">
        <v>155</v>
      </c>
      <c r="F35" s="281" t="s">
        <v>156</v>
      </c>
      <c r="G35" s="281" t="s">
        <v>157</v>
      </c>
      <c r="H35" s="281" t="s">
        <v>158</v>
      </c>
      <c r="I35" s="281" t="s">
        <v>159</v>
      </c>
      <c r="J35" s="281" t="s">
        <v>160</v>
      </c>
      <c r="K35" s="281" t="s">
        <v>231</v>
      </c>
      <c r="L35" s="281" t="s">
        <v>232</v>
      </c>
      <c r="M35" s="281" t="s">
        <v>233</v>
      </c>
      <c r="N35" s="281" t="s">
        <v>234</v>
      </c>
      <c r="O35" s="228"/>
      <c r="P35" s="282" t="s">
        <v>244</v>
      </c>
      <c r="Q35" s="228" t="s">
        <v>248</v>
      </c>
      <c r="R35" s="283" t="s">
        <v>249</v>
      </c>
      <c r="S35" s="283"/>
      <c r="T35" s="283" t="s">
        <v>250</v>
      </c>
      <c r="U35" s="228"/>
      <c r="V35" s="228"/>
    </row>
    <row r="36" spans="1:22">
      <c r="A36" s="253" t="s">
        <v>8</v>
      </c>
      <c r="B36" s="284" t="str">
        <f t="shared" ref="B36:B52" si="4">IF(B7="","",P7/B7*100*60%)</f>
        <v/>
      </c>
      <c r="C36" s="284" t="str">
        <f t="shared" ref="C36:C52" si="5">IF(C7="","",P7/C7*100*60%)</f>
        <v/>
      </c>
      <c r="D36" s="284" t="str">
        <f t="shared" ref="D36:D52" si="6">IF(D7="","",P7/D7*100*60%)</f>
        <v/>
      </c>
      <c r="E36" s="284" t="str">
        <f t="shared" ref="E36:E52" si="7">IF(E7="","",P7/E7*100*60%)</f>
        <v/>
      </c>
      <c r="F36" s="284" t="str">
        <f t="shared" ref="F36:F52" si="8">IF(F7="","",P7/F7*100*60%)</f>
        <v/>
      </c>
      <c r="G36" s="284" t="str">
        <f t="shared" ref="G36:G52" si="9">IF(G7="","",P7/G7*100*60%)</f>
        <v/>
      </c>
      <c r="H36" s="284" t="str">
        <f t="shared" ref="H36:H52" si="10">IF(H7="","",P7/H7*100*60%)</f>
        <v/>
      </c>
      <c r="I36" s="284" t="str">
        <f t="shared" ref="I36:I52" si="11">IF(I7="","",P7/I7*100*60%)</f>
        <v/>
      </c>
      <c r="J36" s="284" t="str">
        <f t="shared" ref="J36:J52" si="12">IF(J7="","",P7/J7*100*60%)</f>
        <v/>
      </c>
      <c r="K36" s="284" t="str">
        <f t="shared" ref="K36:K52" si="13">IF(K7="","",P7/K7*100*60%)</f>
        <v/>
      </c>
      <c r="L36" s="284" t="str">
        <f t="shared" ref="L36:L52" si="14">IF(L7="","",P7/L7*100*60%)</f>
        <v/>
      </c>
      <c r="M36" s="285" t="str">
        <f t="shared" ref="M36:M52" si="15">IF(M7="","",P7/M7*100*60%)</f>
        <v/>
      </c>
      <c r="N36" s="284" t="str">
        <f t="shared" ref="N36:N52" si="16">IF(N7="","",P7/N7*100*60%)</f>
        <v/>
      </c>
      <c r="O36" s="274" t="s">
        <v>8</v>
      </c>
      <c r="P36" s="286">
        <f t="shared" ref="P36:P52" si="17">COUNT(B7:N7)</f>
        <v>0</v>
      </c>
      <c r="Q36" s="254">
        <f t="shared" ref="Q36:Q52" si="18">SUM(B7:N7)</f>
        <v>0</v>
      </c>
      <c r="R36" s="254" t="e">
        <f>Q36/P36</f>
        <v>#DIV/0!</v>
      </c>
      <c r="S36" s="254"/>
      <c r="T36" s="287" t="e">
        <f t="shared" ref="T36:T53" si="19">R36*70%</f>
        <v>#DIV/0!</v>
      </c>
      <c r="U36" s="228"/>
      <c r="V36" s="228"/>
    </row>
    <row r="37" spans="1:22">
      <c r="A37" s="253" t="s">
        <v>70</v>
      </c>
      <c r="B37" s="284" t="str">
        <f t="shared" si="4"/>
        <v/>
      </c>
      <c r="C37" s="284" t="str">
        <f t="shared" si="5"/>
        <v/>
      </c>
      <c r="D37" s="284" t="str">
        <f t="shared" si="6"/>
        <v/>
      </c>
      <c r="E37" s="284" t="str">
        <f t="shared" si="7"/>
        <v/>
      </c>
      <c r="F37" s="284" t="str">
        <f t="shared" si="8"/>
        <v/>
      </c>
      <c r="G37" s="284" t="str">
        <f t="shared" si="9"/>
        <v/>
      </c>
      <c r="H37" s="284" t="str">
        <f t="shared" si="10"/>
        <v/>
      </c>
      <c r="I37" s="284" t="str">
        <f t="shared" si="11"/>
        <v/>
      </c>
      <c r="J37" s="284" t="str">
        <f t="shared" si="12"/>
        <v/>
      </c>
      <c r="K37" s="284" t="str">
        <f t="shared" si="13"/>
        <v/>
      </c>
      <c r="L37" s="284" t="str">
        <f t="shared" si="14"/>
        <v/>
      </c>
      <c r="M37" s="285" t="str">
        <f t="shared" si="15"/>
        <v/>
      </c>
      <c r="N37" s="284" t="str">
        <f t="shared" si="16"/>
        <v/>
      </c>
      <c r="O37" s="274" t="s">
        <v>70</v>
      </c>
      <c r="P37" s="286">
        <f t="shared" si="17"/>
        <v>0</v>
      </c>
      <c r="Q37" s="254">
        <f t="shared" si="18"/>
        <v>0</v>
      </c>
      <c r="R37" s="254" t="e">
        <f t="shared" ref="R37:R53" si="20">Q37/P37</f>
        <v>#DIV/0!</v>
      </c>
      <c r="S37" s="254"/>
      <c r="T37" s="287" t="e">
        <f t="shared" si="19"/>
        <v>#DIV/0!</v>
      </c>
      <c r="U37" s="228"/>
      <c r="V37" s="228"/>
    </row>
    <row r="38" spans="1:22">
      <c r="A38" s="253" t="s">
        <v>71</v>
      </c>
      <c r="B38" s="284" t="str">
        <f t="shared" si="4"/>
        <v/>
      </c>
      <c r="C38" s="284" t="str">
        <f t="shared" si="5"/>
        <v/>
      </c>
      <c r="D38" s="284" t="str">
        <f t="shared" si="6"/>
        <v/>
      </c>
      <c r="E38" s="284" t="str">
        <f t="shared" si="7"/>
        <v/>
      </c>
      <c r="F38" s="284" t="str">
        <f t="shared" si="8"/>
        <v/>
      </c>
      <c r="G38" s="284" t="str">
        <f t="shared" si="9"/>
        <v/>
      </c>
      <c r="H38" s="284" t="str">
        <f t="shared" si="10"/>
        <v/>
      </c>
      <c r="I38" s="284" t="str">
        <f t="shared" si="11"/>
        <v/>
      </c>
      <c r="J38" s="284" t="str">
        <f t="shared" si="12"/>
        <v/>
      </c>
      <c r="K38" s="284" t="str">
        <f t="shared" si="13"/>
        <v/>
      </c>
      <c r="L38" s="284" t="str">
        <f t="shared" si="14"/>
        <v/>
      </c>
      <c r="M38" s="284" t="str">
        <f t="shared" si="15"/>
        <v/>
      </c>
      <c r="N38" s="284" t="str">
        <f t="shared" si="16"/>
        <v/>
      </c>
      <c r="O38" s="274" t="s">
        <v>71</v>
      </c>
      <c r="P38" s="286">
        <f t="shared" si="17"/>
        <v>0</v>
      </c>
      <c r="Q38" s="254">
        <f t="shared" si="18"/>
        <v>0</v>
      </c>
      <c r="R38" s="254" t="e">
        <f t="shared" si="20"/>
        <v>#DIV/0!</v>
      </c>
      <c r="S38" s="254"/>
      <c r="T38" s="287" t="e">
        <f t="shared" si="19"/>
        <v>#DIV/0!</v>
      </c>
      <c r="U38" s="228"/>
      <c r="V38" s="228"/>
    </row>
    <row r="39" spans="1:22">
      <c r="A39" s="253" t="s">
        <v>164</v>
      </c>
      <c r="B39" s="284" t="str">
        <f t="shared" si="4"/>
        <v/>
      </c>
      <c r="C39" s="284" t="str">
        <f t="shared" si="5"/>
        <v/>
      </c>
      <c r="D39" s="284" t="str">
        <f t="shared" si="6"/>
        <v/>
      </c>
      <c r="E39" s="284" t="str">
        <f t="shared" si="7"/>
        <v/>
      </c>
      <c r="F39" s="284" t="str">
        <f t="shared" si="8"/>
        <v/>
      </c>
      <c r="G39" s="284" t="str">
        <f t="shared" si="9"/>
        <v/>
      </c>
      <c r="H39" s="284" t="str">
        <f t="shared" si="10"/>
        <v/>
      </c>
      <c r="I39" s="284" t="str">
        <f t="shared" si="11"/>
        <v/>
      </c>
      <c r="J39" s="284" t="str">
        <f t="shared" si="12"/>
        <v/>
      </c>
      <c r="K39" s="284" t="str">
        <f t="shared" si="13"/>
        <v/>
      </c>
      <c r="L39" s="284" t="str">
        <f t="shared" si="14"/>
        <v/>
      </c>
      <c r="M39" s="284" t="str">
        <f t="shared" si="15"/>
        <v/>
      </c>
      <c r="N39" s="284" t="str">
        <f t="shared" si="16"/>
        <v/>
      </c>
      <c r="O39" s="274" t="s">
        <v>164</v>
      </c>
      <c r="P39" s="286">
        <f t="shared" si="17"/>
        <v>0</v>
      </c>
      <c r="Q39" s="254">
        <f t="shared" si="18"/>
        <v>0</v>
      </c>
      <c r="R39" s="254" t="e">
        <f t="shared" si="20"/>
        <v>#DIV/0!</v>
      </c>
      <c r="S39" s="254"/>
      <c r="T39" s="287" t="e">
        <f t="shared" si="19"/>
        <v>#DIV/0!</v>
      </c>
      <c r="U39" s="228"/>
      <c r="V39" s="228"/>
    </row>
    <row r="40" spans="1:22">
      <c r="A40" s="253" t="s">
        <v>165</v>
      </c>
      <c r="B40" s="284" t="str">
        <f t="shared" si="4"/>
        <v/>
      </c>
      <c r="C40" s="284" t="str">
        <f t="shared" si="5"/>
        <v/>
      </c>
      <c r="D40" s="284" t="str">
        <f t="shared" si="6"/>
        <v/>
      </c>
      <c r="E40" s="284" t="str">
        <f t="shared" si="7"/>
        <v/>
      </c>
      <c r="F40" s="284" t="str">
        <f t="shared" si="8"/>
        <v/>
      </c>
      <c r="G40" s="284" t="str">
        <f t="shared" si="9"/>
        <v/>
      </c>
      <c r="H40" s="284" t="str">
        <f t="shared" si="10"/>
        <v/>
      </c>
      <c r="I40" s="284" t="str">
        <f t="shared" si="11"/>
        <v/>
      </c>
      <c r="J40" s="284" t="str">
        <f t="shared" si="12"/>
        <v/>
      </c>
      <c r="K40" s="284" t="str">
        <f t="shared" si="13"/>
        <v/>
      </c>
      <c r="L40" s="284" t="str">
        <f t="shared" si="14"/>
        <v/>
      </c>
      <c r="M40" s="285" t="str">
        <f t="shared" si="15"/>
        <v/>
      </c>
      <c r="N40" s="284" t="str">
        <f t="shared" si="16"/>
        <v/>
      </c>
      <c r="O40" s="274" t="s">
        <v>165</v>
      </c>
      <c r="P40" s="286">
        <f t="shared" si="17"/>
        <v>0</v>
      </c>
      <c r="Q40" s="254">
        <f t="shared" si="18"/>
        <v>0</v>
      </c>
      <c r="R40" s="254" t="e">
        <f t="shared" si="20"/>
        <v>#DIV/0!</v>
      </c>
      <c r="S40" s="254"/>
      <c r="T40" s="287" t="e">
        <f t="shared" si="19"/>
        <v>#DIV/0!</v>
      </c>
      <c r="U40" s="228"/>
      <c r="V40" s="228"/>
    </row>
    <row r="41" spans="1:22">
      <c r="A41" s="253" t="s">
        <v>166</v>
      </c>
      <c r="B41" s="284" t="str">
        <f t="shared" si="4"/>
        <v/>
      </c>
      <c r="C41" s="284" t="str">
        <f t="shared" si="5"/>
        <v/>
      </c>
      <c r="D41" s="284" t="str">
        <f t="shared" si="6"/>
        <v/>
      </c>
      <c r="E41" s="284" t="str">
        <f t="shared" si="7"/>
        <v/>
      </c>
      <c r="F41" s="284" t="str">
        <f t="shared" si="8"/>
        <v/>
      </c>
      <c r="G41" s="284" t="str">
        <f t="shared" si="9"/>
        <v/>
      </c>
      <c r="H41" s="284" t="str">
        <f t="shared" si="10"/>
        <v/>
      </c>
      <c r="I41" s="284" t="str">
        <f t="shared" si="11"/>
        <v/>
      </c>
      <c r="J41" s="284" t="str">
        <f t="shared" si="12"/>
        <v/>
      </c>
      <c r="K41" s="284" t="str">
        <f t="shared" si="13"/>
        <v/>
      </c>
      <c r="L41" s="284" t="str">
        <f t="shared" si="14"/>
        <v/>
      </c>
      <c r="M41" s="285" t="str">
        <f t="shared" si="15"/>
        <v/>
      </c>
      <c r="N41" s="284" t="str">
        <f t="shared" si="16"/>
        <v/>
      </c>
      <c r="O41" s="274" t="s">
        <v>166</v>
      </c>
      <c r="P41" s="286">
        <f t="shared" si="17"/>
        <v>0</v>
      </c>
      <c r="Q41" s="254">
        <f t="shared" si="18"/>
        <v>0</v>
      </c>
      <c r="R41" s="254" t="e">
        <f t="shared" si="20"/>
        <v>#DIV/0!</v>
      </c>
      <c r="S41" s="254"/>
      <c r="T41" s="287" t="e">
        <f t="shared" si="19"/>
        <v>#DIV/0!</v>
      </c>
      <c r="U41" s="228"/>
      <c r="V41" s="228"/>
    </row>
    <row r="42" spans="1:22">
      <c r="A42" s="253" t="s">
        <v>167</v>
      </c>
      <c r="B42" s="284" t="str">
        <f t="shared" si="4"/>
        <v/>
      </c>
      <c r="C42" s="284" t="str">
        <f t="shared" si="5"/>
        <v/>
      </c>
      <c r="D42" s="284" t="str">
        <f t="shared" si="6"/>
        <v/>
      </c>
      <c r="E42" s="284" t="str">
        <f t="shared" si="7"/>
        <v/>
      </c>
      <c r="F42" s="284" t="str">
        <f t="shared" si="8"/>
        <v/>
      </c>
      <c r="G42" s="284" t="str">
        <f t="shared" si="9"/>
        <v/>
      </c>
      <c r="H42" s="284" t="str">
        <f t="shared" si="10"/>
        <v/>
      </c>
      <c r="I42" s="284" t="str">
        <f t="shared" si="11"/>
        <v/>
      </c>
      <c r="J42" s="284" t="str">
        <f t="shared" si="12"/>
        <v/>
      </c>
      <c r="K42" s="284" t="str">
        <f t="shared" si="13"/>
        <v/>
      </c>
      <c r="L42" s="284" t="str">
        <f t="shared" si="14"/>
        <v/>
      </c>
      <c r="M42" s="285" t="str">
        <f t="shared" si="15"/>
        <v/>
      </c>
      <c r="N42" s="284" t="str">
        <f t="shared" si="16"/>
        <v/>
      </c>
      <c r="O42" s="274" t="s">
        <v>167</v>
      </c>
      <c r="P42" s="286">
        <f t="shared" si="17"/>
        <v>0</v>
      </c>
      <c r="Q42" s="254">
        <f t="shared" si="18"/>
        <v>0</v>
      </c>
      <c r="R42" s="254" t="e">
        <f>Q42/P42</f>
        <v>#DIV/0!</v>
      </c>
      <c r="S42" s="254"/>
      <c r="T42" s="287" t="e">
        <f>R42*70%</f>
        <v>#DIV/0!</v>
      </c>
      <c r="U42" s="228"/>
      <c r="V42" s="228"/>
    </row>
    <row r="43" spans="1:22">
      <c r="A43" s="253" t="s">
        <v>168</v>
      </c>
      <c r="B43" s="284" t="str">
        <f t="shared" si="4"/>
        <v/>
      </c>
      <c r="C43" s="284" t="str">
        <f t="shared" si="5"/>
        <v/>
      </c>
      <c r="D43" s="284" t="str">
        <f t="shared" si="6"/>
        <v/>
      </c>
      <c r="E43" s="284" t="str">
        <f t="shared" si="7"/>
        <v/>
      </c>
      <c r="F43" s="284" t="str">
        <f t="shared" si="8"/>
        <v/>
      </c>
      <c r="G43" s="284" t="str">
        <f t="shared" si="9"/>
        <v/>
      </c>
      <c r="H43" s="284" t="str">
        <f t="shared" si="10"/>
        <v/>
      </c>
      <c r="I43" s="284" t="str">
        <f t="shared" si="11"/>
        <v/>
      </c>
      <c r="J43" s="284" t="str">
        <f t="shared" si="12"/>
        <v/>
      </c>
      <c r="K43" s="284" t="str">
        <f t="shared" si="13"/>
        <v/>
      </c>
      <c r="L43" s="284" t="str">
        <f t="shared" si="14"/>
        <v/>
      </c>
      <c r="M43" s="284" t="str">
        <f t="shared" si="15"/>
        <v/>
      </c>
      <c r="N43" s="284" t="str">
        <f t="shared" si="16"/>
        <v/>
      </c>
      <c r="O43" s="274" t="s">
        <v>168</v>
      </c>
      <c r="P43" s="286">
        <f t="shared" si="17"/>
        <v>0</v>
      </c>
      <c r="Q43" s="254">
        <f t="shared" si="18"/>
        <v>0</v>
      </c>
      <c r="R43" s="254" t="e">
        <f t="shared" si="20"/>
        <v>#DIV/0!</v>
      </c>
      <c r="S43" s="254"/>
      <c r="T43" s="288" t="e">
        <f t="shared" si="19"/>
        <v>#DIV/0!</v>
      </c>
      <c r="U43" s="228"/>
      <c r="V43" s="228"/>
    </row>
    <row r="44" spans="1:22">
      <c r="A44" s="253" t="s">
        <v>169</v>
      </c>
      <c r="B44" s="284" t="str">
        <f t="shared" si="4"/>
        <v/>
      </c>
      <c r="C44" s="284" t="str">
        <f t="shared" si="5"/>
        <v/>
      </c>
      <c r="D44" s="284" t="str">
        <f t="shared" si="6"/>
        <v/>
      </c>
      <c r="E44" s="284" t="str">
        <f t="shared" si="7"/>
        <v/>
      </c>
      <c r="F44" s="284" t="str">
        <f t="shared" si="8"/>
        <v/>
      </c>
      <c r="G44" s="284" t="str">
        <f t="shared" si="9"/>
        <v/>
      </c>
      <c r="H44" s="284" t="str">
        <f t="shared" si="10"/>
        <v/>
      </c>
      <c r="I44" s="284" t="str">
        <f t="shared" si="11"/>
        <v/>
      </c>
      <c r="J44" s="284" t="str">
        <f t="shared" si="12"/>
        <v/>
      </c>
      <c r="K44" s="284" t="str">
        <f t="shared" si="13"/>
        <v/>
      </c>
      <c r="L44" s="284" t="str">
        <f t="shared" si="14"/>
        <v/>
      </c>
      <c r="M44" s="284" t="str">
        <f t="shared" si="15"/>
        <v/>
      </c>
      <c r="N44" s="284" t="str">
        <f t="shared" si="16"/>
        <v/>
      </c>
      <c r="O44" s="274" t="s">
        <v>169</v>
      </c>
      <c r="P44" s="286">
        <f t="shared" si="17"/>
        <v>0</v>
      </c>
      <c r="Q44" s="254">
        <f t="shared" si="18"/>
        <v>0</v>
      </c>
      <c r="R44" s="254" t="e">
        <f t="shared" si="20"/>
        <v>#DIV/0!</v>
      </c>
      <c r="S44" s="254"/>
      <c r="T44" s="288" t="e">
        <f t="shared" si="19"/>
        <v>#DIV/0!</v>
      </c>
      <c r="U44" s="228"/>
      <c r="V44" s="228"/>
    </row>
    <row r="45" spans="1:22">
      <c r="A45" s="253" t="s">
        <v>170</v>
      </c>
      <c r="B45" s="284" t="str">
        <f t="shared" si="4"/>
        <v/>
      </c>
      <c r="C45" s="284" t="str">
        <f t="shared" si="5"/>
        <v/>
      </c>
      <c r="D45" s="284" t="str">
        <f t="shared" si="6"/>
        <v/>
      </c>
      <c r="E45" s="284" t="str">
        <f t="shared" si="7"/>
        <v/>
      </c>
      <c r="F45" s="284" t="str">
        <f t="shared" si="8"/>
        <v/>
      </c>
      <c r="G45" s="284" t="str">
        <f t="shared" si="9"/>
        <v/>
      </c>
      <c r="H45" s="284" t="str">
        <f t="shared" si="10"/>
        <v/>
      </c>
      <c r="I45" s="284" t="str">
        <f t="shared" si="11"/>
        <v/>
      </c>
      <c r="J45" s="284" t="str">
        <f t="shared" si="12"/>
        <v/>
      </c>
      <c r="K45" s="284" t="str">
        <f t="shared" si="13"/>
        <v/>
      </c>
      <c r="L45" s="284" t="str">
        <f t="shared" si="14"/>
        <v/>
      </c>
      <c r="M45" s="284" t="str">
        <f t="shared" si="15"/>
        <v/>
      </c>
      <c r="N45" s="284" t="str">
        <f t="shared" si="16"/>
        <v/>
      </c>
      <c r="O45" s="274" t="s">
        <v>170</v>
      </c>
      <c r="P45" s="286">
        <f t="shared" si="17"/>
        <v>0</v>
      </c>
      <c r="Q45" s="254">
        <f t="shared" si="18"/>
        <v>0</v>
      </c>
      <c r="R45" s="254" t="e">
        <f t="shared" si="20"/>
        <v>#DIV/0!</v>
      </c>
      <c r="S45" s="254"/>
      <c r="T45" s="288" t="e">
        <f t="shared" si="19"/>
        <v>#DIV/0!</v>
      </c>
      <c r="U45" s="228"/>
      <c r="V45" s="228"/>
    </row>
    <row r="46" spans="1:22">
      <c r="A46" s="253" t="s">
        <v>171</v>
      </c>
      <c r="B46" s="284" t="str">
        <f t="shared" si="4"/>
        <v/>
      </c>
      <c r="C46" s="284" t="str">
        <f t="shared" si="5"/>
        <v/>
      </c>
      <c r="D46" s="284" t="str">
        <f t="shared" si="6"/>
        <v/>
      </c>
      <c r="E46" s="284" t="str">
        <f t="shared" si="7"/>
        <v/>
      </c>
      <c r="F46" s="284" t="str">
        <f t="shared" si="8"/>
        <v/>
      </c>
      <c r="G46" s="284" t="str">
        <f t="shared" si="9"/>
        <v/>
      </c>
      <c r="H46" s="284" t="str">
        <f t="shared" si="10"/>
        <v/>
      </c>
      <c r="I46" s="284" t="str">
        <f t="shared" si="11"/>
        <v/>
      </c>
      <c r="J46" s="284" t="str">
        <f t="shared" si="12"/>
        <v/>
      </c>
      <c r="K46" s="284" t="str">
        <f t="shared" si="13"/>
        <v/>
      </c>
      <c r="L46" s="284" t="str">
        <f t="shared" si="14"/>
        <v/>
      </c>
      <c r="M46" s="284" t="str">
        <f t="shared" si="15"/>
        <v/>
      </c>
      <c r="N46" s="284" t="str">
        <f t="shared" si="16"/>
        <v/>
      </c>
      <c r="O46" s="274" t="s">
        <v>171</v>
      </c>
      <c r="P46" s="286">
        <f t="shared" si="17"/>
        <v>0</v>
      </c>
      <c r="Q46" s="254">
        <f t="shared" si="18"/>
        <v>0</v>
      </c>
      <c r="R46" s="254" t="e">
        <f t="shared" si="20"/>
        <v>#DIV/0!</v>
      </c>
      <c r="S46" s="254"/>
      <c r="T46" s="288" t="e">
        <f t="shared" si="19"/>
        <v>#DIV/0!</v>
      </c>
      <c r="U46" s="228"/>
      <c r="V46" s="228"/>
    </row>
    <row r="47" spans="1:22">
      <c r="A47" s="253" t="s">
        <v>172</v>
      </c>
      <c r="B47" s="284" t="str">
        <f t="shared" si="4"/>
        <v/>
      </c>
      <c r="C47" s="284" t="str">
        <f t="shared" si="5"/>
        <v/>
      </c>
      <c r="D47" s="284" t="str">
        <f t="shared" si="6"/>
        <v/>
      </c>
      <c r="E47" s="284" t="str">
        <f t="shared" si="7"/>
        <v/>
      </c>
      <c r="F47" s="284" t="str">
        <f t="shared" si="8"/>
        <v/>
      </c>
      <c r="G47" s="284" t="str">
        <f t="shared" si="9"/>
        <v/>
      </c>
      <c r="H47" s="284" t="str">
        <f t="shared" si="10"/>
        <v/>
      </c>
      <c r="I47" s="284" t="str">
        <f t="shared" si="11"/>
        <v/>
      </c>
      <c r="J47" s="284" t="str">
        <f t="shared" si="12"/>
        <v/>
      </c>
      <c r="K47" s="284" t="str">
        <f t="shared" si="13"/>
        <v/>
      </c>
      <c r="L47" s="284" t="str">
        <f t="shared" si="14"/>
        <v/>
      </c>
      <c r="M47" s="285" t="str">
        <f t="shared" si="15"/>
        <v/>
      </c>
      <c r="N47" s="284" t="str">
        <f t="shared" si="16"/>
        <v/>
      </c>
      <c r="O47" s="274" t="s">
        <v>172</v>
      </c>
      <c r="P47" s="286">
        <f t="shared" si="17"/>
        <v>0</v>
      </c>
      <c r="Q47" s="254">
        <f t="shared" si="18"/>
        <v>0</v>
      </c>
      <c r="R47" s="254" t="e">
        <f t="shared" si="20"/>
        <v>#DIV/0!</v>
      </c>
      <c r="S47" s="254"/>
      <c r="T47" s="288" t="e">
        <f t="shared" si="19"/>
        <v>#DIV/0!</v>
      </c>
      <c r="U47" s="228"/>
      <c r="V47" s="228"/>
    </row>
    <row r="48" spans="1:22">
      <c r="A48" s="253" t="s">
        <v>173</v>
      </c>
      <c r="B48" s="284" t="str">
        <f t="shared" si="4"/>
        <v/>
      </c>
      <c r="C48" s="284" t="str">
        <f t="shared" si="5"/>
        <v/>
      </c>
      <c r="D48" s="284" t="str">
        <f t="shared" si="6"/>
        <v/>
      </c>
      <c r="E48" s="284" t="str">
        <f t="shared" si="7"/>
        <v/>
      </c>
      <c r="F48" s="284" t="str">
        <f t="shared" si="8"/>
        <v/>
      </c>
      <c r="G48" s="284" t="str">
        <f t="shared" si="9"/>
        <v/>
      </c>
      <c r="H48" s="284" t="str">
        <f t="shared" si="10"/>
        <v/>
      </c>
      <c r="I48" s="284" t="str">
        <f t="shared" si="11"/>
        <v/>
      </c>
      <c r="J48" s="284" t="str">
        <f t="shared" si="12"/>
        <v/>
      </c>
      <c r="K48" s="284" t="str">
        <f t="shared" si="13"/>
        <v/>
      </c>
      <c r="L48" s="284" t="str">
        <f t="shared" si="14"/>
        <v/>
      </c>
      <c r="M48" s="285" t="str">
        <f t="shared" si="15"/>
        <v/>
      </c>
      <c r="N48" s="284" t="str">
        <f t="shared" si="16"/>
        <v/>
      </c>
      <c r="O48" s="274" t="s">
        <v>173</v>
      </c>
      <c r="P48" s="286">
        <f t="shared" si="17"/>
        <v>0</v>
      </c>
      <c r="Q48" s="254">
        <f t="shared" si="18"/>
        <v>0</v>
      </c>
      <c r="R48" s="254" t="e">
        <f t="shared" si="20"/>
        <v>#DIV/0!</v>
      </c>
      <c r="S48" s="254"/>
      <c r="T48" s="288" t="e">
        <f t="shared" si="19"/>
        <v>#DIV/0!</v>
      </c>
      <c r="U48" s="228"/>
      <c r="V48" s="228"/>
    </row>
    <row r="49" spans="1:22">
      <c r="A49" s="253" t="s">
        <v>174</v>
      </c>
      <c r="B49" s="284" t="str">
        <f t="shared" si="4"/>
        <v/>
      </c>
      <c r="C49" s="284" t="str">
        <f t="shared" si="5"/>
        <v/>
      </c>
      <c r="D49" s="284" t="str">
        <f t="shared" si="6"/>
        <v/>
      </c>
      <c r="E49" s="284" t="str">
        <f t="shared" si="7"/>
        <v/>
      </c>
      <c r="F49" s="284" t="str">
        <f t="shared" si="8"/>
        <v/>
      </c>
      <c r="G49" s="284" t="str">
        <f t="shared" si="9"/>
        <v/>
      </c>
      <c r="H49" s="284" t="str">
        <f t="shared" si="10"/>
        <v/>
      </c>
      <c r="I49" s="284" t="str">
        <f t="shared" si="11"/>
        <v/>
      </c>
      <c r="J49" s="284" t="str">
        <f t="shared" si="12"/>
        <v/>
      </c>
      <c r="K49" s="284" t="str">
        <f t="shared" si="13"/>
        <v/>
      </c>
      <c r="L49" s="284" t="str">
        <f t="shared" si="14"/>
        <v/>
      </c>
      <c r="M49" s="284" t="str">
        <f t="shared" si="15"/>
        <v/>
      </c>
      <c r="N49" s="284" t="str">
        <f t="shared" si="16"/>
        <v/>
      </c>
      <c r="O49" s="274" t="s">
        <v>174</v>
      </c>
      <c r="P49" s="286">
        <f t="shared" si="17"/>
        <v>0</v>
      </c>
      <c r="Q49" s="254">
        <f t="shared" si="18"/>
        <v>0</v>
      </c>
      <c r="R49" s="254" t="e">
        <f t="shared" si="20"/>
        <v>#DIV/0!</v>
      </c>
      <c r="S49" s="254"/>
      <c r="T49" s="288" t="e">
        <f t="shared" si="19"/>
        <v>#DIV/0!</v>
      </c>
      <c r="U49" s="228"/>
      <c r="V49" s="228"/>
    </row>
    <row r="50" spans="1:22">
      <c r="A50" s="253" t="s">
        <v>175</v>
      </c>
      <c r="B50" s="284" t="str">
        <f t="shared" si="4"/>
        <v/>
      </c>
      <c r="C50" s="284" t="str">
        <f t="shared" si="5"/>
        <v/>
      </c>
      <c r="D50" s="284" t="str">
        <f t="shared" si="6"/>
        <v/>
      </c>
      <c r="E50" s="284" t="str">
        <f t="shared" si="7"/>
        <v/>
      </c>
      <c r="F50" s="284" t="str">
        <f t="shared" si="8"/>
        <v/>
      </c>
      <c r="G50" s="284" t="str">
        <f t="shared" si="9"/>
        <v/>
      </c>
      <c r="H50" s="284" t="str">
        <f t="shared" si="10"/>
        <v/>
      </c>
      <c r="I50" s="284" t="str">
        <f t="shared" si="11"/>
        <v/>
      </c>
      <c r="J50" s="284" t="str">
        <f t="shared" si="12"/>
        <v/>
      </c>
      <c r="K50" s="284" t="str">
        <f t="shared" si="13"/>
        <v/>
      </c>
      <c r="L50" s="284" t="str">
        <f t="shared" si="14"/>
        <v/>
      </c>
      <c r="M50" s="284" t="str">
        <f t="shared" si="15"/>
        <v/>
      </c>
      <c r="N50" s="284" t="str">
        <f t="shared" si="16"/>
        <v/>
      </c>
      <c r="O50" s="274" t="s">
        <v>175</v>
      </c>
      <c r="P50" s="286">
        <f t="shared" si="17"/>
        <v>0</v>
      </c>
      <c r="Q50" s="254">
        <f t="shared" si="18"/>
        <v>0</v>
      </c>
      <c r="R50" s="254" t="e">
        <f t="shared" si="20"/>
        <v>#DIV/0!</v>
      </c>
      <c r="S50" s="254"/>
      <c r="T50" s="288" t="e">
        <f t="shared" si="19"/>
        <v>#DIV/0!</v>
      </c>
      <c r="U50" s="228"/>
      <c r="V50" s="228"/>
    </row>
    <row r="51" spans="1:22">
      <c r="A51" s="253" t="s">
        <v>176</v>
      </c>
      <c r="B51" s="284" t="str">
        <f t="shared" si="4"/>
        <v/>
      </c>
      <c r="C51" s="284" t="str">
        <f t="shared" si="5"/>
        <v/>
      </c>
      <c r="D51" s="284" t="str">
        <f t="shared" si="6"/>
        <v/>
      </c>
      <c r="E51" s="284" t="str">
        <f t="shared" si="7"/>
        <v/>
      </c>
      <c r="F51" s="284" t="str">
        <f t="shared" si="8"/>
        <v/>
      </c>
      <c r="G51" s="284" t="str">
        <f t="shared" si="9"/>
        <v/>
      </c>
      <c r="H51" s="284" t="str">
        <f t="shared" si="10"/>
        <v/>
      </c>
      <c r="I51" s="284" t="str">
        <f t="shared" si="11"/>
        <v/>
      </c>
      <c r="J51" s="284" t="str">
        <f t="shared" si="12"/>
        <v/>
      </c>
      <c r="K51" s="284" t="str">
        <f t="shared" si="13"/>
        <v/>
      </c>
      <c r="L51" s="284" t="str">
        <f t="shared" si="14"/>
        <v/>
      </c>
      <c r="M51" s="284" t="str">
        <f t="shared" si="15"/>
        <v/>
      </c>
      <c r="N51" s="284" t="str">
        <f t="shared" si="16"/>
        <v/>
      </c>
      <c r="O51" s="274" t="s">
        <v>176</v>
      </c>
      <c r="P51" s="286">
        <f t="shared" si="17"/>
        <v>0</v>
      </c>
      <c r="Q51" s="254">
        <f t="shared" si="18"/>
        <v>0</v>
      </c>
      <c r="R51" s="254" t="e">
        <f t="shared" si="20"/>
        <v>#DIV/0!</v>
      </c>
      <c r="S51" s="254"/>
      <c r="T51" s="288" t="e">
        <f t="shared" si="19"/>
        <v>#DIV/0!</v>
      </c>
      <c r="U51" s="228"/>
      <c r="V51" s="228"/>
    </row>
    <row r="52" spans="1:22">
      <c r="A52" s="253" t="s">
        <v>177</v>
      </c>
      <c r="B52" s="284" t="str">
        <f t="shared" si="4"/>
        <v/>
      </c>
      <c r="C52" s="284" t="str">
        <f t="shared" si="5"/>
        <v/>
      </c>
      <c r="D52" s="284" t="str">
        <f t="shared" si="6"/>
        <v/>
      </c>
      <c r="E52" s="284" t="str">
        <f t="shared" si="7"/>
        <v/>
      </c>
      <c r="F52" s="284" t="str">
        <f t="shared" si="8"/>
        <v/>
      </c>
      <c r="G52" s="284" t="str">
        <f t="shared" si="9"/>
        <v/>
      </c>
      <c r="H52" s="284" t="str">
        <f t="shared" si="10"/>
        <v/>
      </c>
      <c r="I52" s="284" t="str">
        <f t="shared" si="11"/>
        <v/>
      </c>
      <c r="J52" s="284" t="str">
        <f t="shared" si="12"/>
        <v/>
      </c>
      <c r="K52" s="284" t="str">
        <f t="shared" si="13"/>
        <v/>
      </c>
      <c r="L52" s="284" t="str">
        <f t="shared" si="14"/>
        <v/>
      </c>
      <c r="M52" s="284" t="str">
        <f t="shared" si="15"/>
        <v/>
      </c>
      <c r="N52" s="284" t="str">
        <f t="shared" si="16"/>
        <v/>
      </c>
      <c r="O52" s="274" t="s">
        <v>177</v>
      </c>
      <c r="P52" s="286">
        <f t="shared" si="17"/>
        <v>0</v>
      </c>
      <c r="Q52" s="254">
        <f t="shared" si="18"/>
        <v>0</v>
      </c>
      <c r="R52" s="254" t="e">
        <f t="shared" si="20"/>
        <v>#DIV/0!</v>
      </c>
      <c r="S52" s="254"/>
      <c r="T52" s="288" t="e">
        <f t="shared" si="19"/>
        <v>#DIV/0!</v>
      </c>
      <c r="U52" s="228"/>
      <c r="V52" s="228"/>
    </row>
    <row r="53" spans="1:22">
      <c r="A53" s="253" t="s">
        <v>178</v>
      </c>
      <c r="B53" s="284" t="str">
        <f t="shared" ref="B53" si="21">IF(B27="","",P27/B27*100*60%)</f>
        <v/>
      </c>
      <c r="C53" s="284" t="str">
        <f t="shared" ref="C53" si="22">IF(C27="","",P27/C27*100*60%)</f>
        <v/>
      </c>
      <c r="D53" s="284" t="str">
        <f t="shared" ref="D53" si="23">IF(D27="","",P27/D27*100*60%)</f>
        <v/>
      </c>
      <c r="E53" s="284" t="str">
        <f t="shared" ref="E53" si="24">IF(E27="","",P27/E27*100*60%)</f>
        <v/>
      </c>
      <c r="F53" s="284" t="str">
        <f t="shared" ref="F53" si="25">IF(F27="","",P27/F27*100*60%)</f>
        <v/>
      </c>
      <c r="G53" s="284" t="str">
        <f t="shared" ref="G53" si="26">IF(G27="","",P27/G27*100*60%)</f>
        <v/>
      </c>
      <c r="H53" s="284" t="str">
        <f t="shared" ref="H53" si="27">IF(H27="","",P27/H27*100*60%)</f>
        <v/>
      </c>
      <c r="I53" s="284" t="str">
        <f t="shared" ref="I53" si="28">IF(I27="","",P27/I27*100*60%)</f>
        <v/>
      </c>
      <c r="J53" s="284" t="str">
        <f t="shared" ref="J53" si="29">IF(J27="","",P27/J27*100*60%)</f>
        <v/>
      </c>
      <c r="K53" s="284" t="str">
        <f t="shared" ref="K53" si="30">IF(K27="","",P27/K27*100*60%)</f>
        <v/>
      </c>
      <c r="L53" s="284" t="str">
        <f t="shared" ref="L53" si="31">IF(L27="","",P27/L27*100*60%)</f>
        <v/>
      </c>
      <c r="M53" s="284" t="str">
        <f t="shared" ref="M53" si="32">IF(M27="","",P27/M27*100*60%)</f>
        <v/>
      </c>
      <c r="N53" s="284" t="str">
        <f t="shared" ref="N53" si="33">IF(N27="","",P27/N27*100*60%)</f>
        <v/>
      </c>
      <c r="O53" s="274" t="s">
        <v>178</v>
      </c>
      <c r="P53" s="286">
        <f t="shared" ref="P53" si="34">COUNT(B27:N27)</f>
        <v>0</v>
      </c>
      <c r="Q53" s="254">
        <f t="shared" ref="Q53" si="35">SUM(B27:N27)</f>
        <v>0</v>
      </c>
      <c r="R53" s="254" t="e">
        <f t="shared" si="20"/>
        <v>#DIV/0!</v>
      </c>
      <c r="S53" s="254"/>
      <c r="T53" s="288" t="e">
        <f t="shared" si="19"/>
        <v>#DIV/0!</v>
      </c>
      <c r="U53" s="228"/>
      <c r="V53" s="228"/>
    </row>
    <row r="54" spans="1:22">
      <c r="A54" s="229"/>
      <c r="B54" s="289"/>
      <c r="C54" s="289"/>
      <c r="D54" s="289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29"/>
      <c r="P54" s="286"/>
      <c r="Q54" s="254"/>
      <c r="R54" s="254"/>
      <c r="S54" s="254"/>
      <c r="T54" s="288"/>
      <c r="U54" s="228"/>
      <c r="V54" s="228"/>
    </row>
    <row r="55" spans="1:22">
      <c r="A55" s="228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28"/>
      <c r="P55" s="228"/>
      <c r="Q55" s="228"/>
      <c r="R55" s="228"/>
      <c r="S55" s="228"/>
      <c r="T55" s="228"/>
      <c r="U55" s="228"/>
      <c r="V55" s="228"/>
    </row>
    <row r="56" spans="1:22" ht="41.4">
      <c r="A56" s="290" t="s">
        <v>245</v>
      </c>
      <c r="B56" s="281" t="s">
        <v>152</v>
      </c>
      <c r="C56" s="281" t="s">
        <v>153</v>
      </c>
      <c r="D56" s="281" t="s">
        <v>154</v>
      </c>
      <c r="E56" s="281" t="s">
        <v>155</v>
      </c>
      <c r="F56" s="281" t="s">
        <v>156</v>
      </c>
      <c r="G56" s="281" t="s">
        <v>157</v>
      </c>
      <c r="H56" s="281" t="s">
        <v>158</v>
      </c>
      <c r="I56" s="281" t="s">
        <v>159</v>
      </c>
      <c r="J56" s="281" t="s">
        <v>160</v>
      </c>
      <c r="K56" s="281" t="s">
        <v>231</v>
      </c>
      <c r="L56" s="281" t="s">
        <v>232</v>
      </c>
      <c r="M56" s="281" t="s">
        <v>233</v>
      </c>
      <c r="N56" s="281" t="s">
        <v>234</v>
      </c>
      <c r="O56" s="228"/>
      <c r="P56" s="228"/>
      <c r="Q56" s="228"/>
      <c r="R56" s="228"/>
      <c r="S56" s="228"/>
      <c r="T56" s="228"/>
      <c r="U56" s="228"/>
      <c r="V56" s="228"/>
    </row>
    <row r="57" spans="1:22">
      <c r="A57" s="253" t="s">
        <v>8</v>
      </c>
      <c r="B57" s="284"/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28"/>
      <c r="P57" s="228"/>
      <c r="Q57" s="228"/>
      <c r="R57" s="228"/>
      <c r="S57" s="228"/>
      <c r="T57" s="228"/>
      <c r="U57" s="228"/>
      <c r="V57" s="228"/>
    </row>
    <row r="58" spans="1:22">
      <c r="A58" s="253" t="s">
        <v>70</v>
      </c>
      <c r="B58" s="284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28"/>
      <c r="P58" s="228"/>
      <c r="Q58" s="228"/>
      <c r="R58" s="228"/>
      <c r="S58" s="228"/>
      <c r="T58" s="228"/>
      <c r="U58" s="228"/>
      <c r="V58" s="228"/>
    </row>
    <row r="59" spans="1:22">
      <c r="A59" s="253" t="s">
        <v>71</v>
      </c>
      <c r="B59" s="284"/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28"/>
      <c r="P59" s="228"/>
      <c r="Q59" s="228"/>
      <c r="R59" s="228"/>
      <c r="S59" s="228"/>
      <c r="T59" s="228"/>
      <c r="U59" s="228"/>
      <c r="V59" s="228"/>
    </row>
    <row r="60" spans="1:22">
      <c r="A60" s="253" t="s">
        <v>164</v>
      </c>
      <c r="B60" s="284"/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28"/>
      <c r="P60" s="228"/>
      <c r="Q60" s="228"/>
      <c r="R60" s="228"/>
      <c r="S60" s="228"/>
      <c r="T60" s="228"/>
      <c r="U60" s="228"/>
      <c r="V60" s="228"/>
    </row>
    <row r="61" spans="1:22">
      <c r="A61" s="253" t="s">
        <v>165</v>
      </c>
      <c r="B61" s="284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28"/>
      <c r="P61" s="228"/>
      <c r="Q61" s="228"/>
      <c r="R61" s="228"/>
      <c r="S61" s="228"/>
      <c r="T61" s="228"/>
      <c r="U61" s="228"/>
      <c r="V61" s="228"/>
    </row>
    <row r="62" spans="1:22">
      <c r="A62" s="253" t="s">
        <v>166</v>
      </c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28"/>
      <c r="P62" s="228"/>
      <c r="Q62" s="228"/>
      <c r="R62" s="228"/>
      <c r="S62" s="228"/>
      <c r="T62" s="228"/>
      <c r="U62" s="228"/>
      <c r="V62" s="228"/>
    </row>
    <row r="63" spans="1:22">
      <c r="A63" s="253" t="s">
        <v>167</v>
      </c>
      <c r="B63" s="284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28"/>
      <c r="P63" s="228"/>
      <c r="Q63" s="228"/>
      <c r="R63" s="228"/>
      <c r="S63" s="228"/>
      <c r="T63" s="228"/>
      <c r="U63" s="228"/>
      <c r="V63" s="228"/>
    </row>
    <row r="64" spans="1:22">
      <c r="A64" s="274" t="s">
        <v>168</v>
      </c>
      <c r="B64" s="284"/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28"/>
      <c r="P64" s="228"/>
      <c r="Q64" s="228"/>
      <c r="R64" s="228"/>
      <c r="S64" s="228"/>
      <c r="T64" s="228"/>
      <c r="U64" s="228"/>
      <c r="V64" s="228"/>
    </row>
    <row r="65" spans="1:22">
      <c r="A65" s="274" t="s">
        <v>169</v>
      </c>
      <c r="B65" s="284"/>
      <c r="C65" s="284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28"/>
      <c r="P65" s="228"/>
      <c r="Q65" s="228"/>
      <c r="R65" s="228"/>
      <c r="S65" s="228"/>
      <c r="T65" s="228"/>
      <c r="U65" s="228"/>
      <c r="V65" s="228"/>
    </row>
    <row r="66" spans="1:22">
      <c r="A66" s="274" t="s">
        <v>170</v>
      </c>
      <c r="B66" s="284"/>
      <c r="C66" s="284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28"/>
      <c r="P66" s="228"/>
      <c r="Q66" s="228"/>
      <c r="R66" s="228"/>
      <c r="S66" s="228"/>
      <c r="T66" s="228"/>
      <c r="U66" s="228"/>
      <c r="V66" s="228"/>
    </row>
    <row r="67" spans="1:22">
      <c r="A67" s="274" t="s">
        <v>171</v>
      </c>
      <c r="B67" s="284"/>
      <c r="C67" s="284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28"/>
      <c r="P67" s="228"/>
      <c r="Q67" s="228"/>
      <c r="R67" s="228"/>
      <c r="S67" s="228"/>
      <c r="T67" s="228"/>
      <c r="U67" s="228"/>
      <c r="V67" s="228"/>
    </row>
    <row r="68" spans="1:22">
      <c r="A68" s="274" t="s">
        <v>172</v>
      </c>
      <c r="B68" s="284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28"/>
      <c r="P68" s="228"/>
      <c r="Q68" s="228"/>
      <c r="R68" s="228"/>
      <c r="S68" s="228"/>
      <c r="T68" s="228"/>
      <c r="U68" s="228"/>
      <c r="V68" s="228"/>
    </row>
    <row r="69" spans="1:22">
      <c r="A69" s="274" t="s">
        <v>173</v>
      </c>
      <c r="B69" s="284"/>
      <c r="C69" s="284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28"/>
      <c r="P69" s="228"/>
      <c r="Q69" s="228"/>
      <c r="R69" s="228"/>
      <c r="S69" s="228"/>
      <c r="T69" s="228"/>
      <c r="U69" s="228"/>
      <c r="V69" s="228"/>
    </row>
    <row r="70" spans="1:22">
      <c r="A70" s="274" t="s">
        <v>174</v>
      </c>
      <c r="B70" s="284"/>
      <c r="C70" s="284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28"/>
      <c r="P70" s="228"/>
      <c r="Q70" s="228"/>
      <c r="R70" s="228"/>
      <c r="S70" s="228"/>
      <c r="T70" s="228"/>
      <c r="U70" s="228"/>
      <c r="V70" s="228"/>
    </row>
    <row r="71" spans="1:22">
      <c r="A71" s="274" t="s">
        <v>175</v>
      </c>
      <c r="B71" s="284"/>
      <c r="C71" s="284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28"/>
      <c r="P71" s="228"/>
      <c r="Q71" s="228"/>
      <c r="R71" s="228"/>
      <c r="S71" s="228"/>
      <c r="T71" s="228"/>
      <c r="U71" s="228"/>
      <c r="V71" s="228"/>
    </row>
    <row r="72" spans="1:22">
      <c r="A72" s="274" t="s">
        <v>176</v>
      </c>
      <c r="B72" s="284"/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28"/>
      <c r="P72" s="228"/>
      <c r="Q72" s="228"/>
      <c r="R72" s="228"/>
      <c r="S72" s="228"/>
      <c r="T72" s="228"/>
      <c r="U72" s="228"/>
      <c r="V72" s="228"/>
    </row>
    <row r="73" spans="1:22">
      <c r="A73" s="274" t="s">
        <v>177</v>
      </c>
      <c r="B73" s="284"/>
      <c r="C73" s="284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28"/>
      <c r="P73" s="228"/>
      <c r="Q73" s="228"/>
      <c r="R73" s="228"/>
      <c r="S73" s="228"/>
      <c r="T73" s="228"/>
      <c r="U73" s="228"/>
      <c r="V73" s="228"/>
    </row>
    <row r="74" spans="1:22">
      <c r="A74" s="274" t="s">
        <v>178</v>
      </c>
      <c r="B74" s="284"/>
      <c r="C74" s="284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28"/>
      <c r="P74" s="228"/>
      <c r="Q74" s="228"/>
      <c r="R74" s="228"/>
      <c r="S74" s="228"/>
      <c r="T74" s="228"/>
      <c r="U74" s="228"/>
      <c r="V74" s="228"/>
    </row>
    <row r="75" spans="1:22">
      <c r="A75" s="229"/>
      <c r="B75" s="289"/>
      <c r="C75" s="289"/>
      <c r="D75" s="289"/>
      <c r="E75" s="289"/>
      <c r="F75" s="289"/>
      <c r="G75" s="289"/>
      <c r="H75" s="289"/>
      <c r="I75" s="289"/>
      <c r="J75" s="289"/>
      <c r="K75" s="289"/>
      <c r="L75" s="289"/>
      <c r="M75" s="289"/>
      <c r="N75" s="289"/>
      <c r="O75" s="228"/>
      <c r="P75" s="228"/>
      <c r="Q75" s="228"/>
      <c r="R75" s="228"/>
      <c r="S75" s="228"/>
      <c r="T75" s="228"/>
      <c r="U75" s="228"/>
      <c r="V75" s="228"/>
    </row>
    <row r="76" spans="1:22">
      <c r="A76" s="229"/>
      <c r="B76" s="289"/>
      <c r="C76" s="289"/>
      <c r="D76" s="289"/>
      <c r="E76" s="289"/>
      <c r="F76" s="289"/>
      <c r="G76" s="289"/>
      <c r="H76" s="289"/>
      <c r="I76" s="289"/>
      <c r="J76" s="289"/>
      <c r="K76" s="289"/>
      <c r="L76" s="289"/>
      <c r="M76" s="289"/>
      <c r="N76" s="289"/>
      <c r="O76" s="228"/>
      <c r="P76" s="228"/>
      <c r="Q76" s="228"/>
      <c r="R76" s="228"/>
      <c r="S76" s="228"/>
      <c r="T76" s="228"/>
      <c r="U76" s="228"/>
      <c r="V76" s="228"/>
    </row>
    <row r="77" spans="1:22">
      <c r="A77" s="229"/>
      <c r="B77" s="289"/>
      <c r="C77" s="289"/>
      <c r="D77" s="289"/>
      <c r="E77" s="289"/>
      <c r="F77" s="289"/>
      <c r="G77" s="289"/>
      <c r="H77" s="289"/>
      <c r="I77" s="289"/>
      <c r="J77" s="289"/>
      <c r="K77" s="289"/>
      <c r="L77" s="289"/>
      <c r="M77" s="289"/>
      <c r="N77" s="289"/>
      <c r="O77" s="228"/>
      <c r="P77" s="228"/>
      <c r="Q77" s="228"/>
      <c r="R77" s="228"/>
      <c r="S77" s="228"/>
      <c r="T77" s="228"/>
      <c r="U77" s="228"/>
      <c r="V77" s="228"/>
    </row>
    <row r="78" spans="1:22">
      <c r="A78" s="229"/>
      <c r="B78" s="289"/>
      <c r="C78" s="289"/>
      <c r="D78" s="289"/>
      <c r="E78" s="289"/>
      <c r="F78" s="289"/>
      <c r="G78" s="289"/>
      <c r="H78" s="289"/>
      <c r="I78" s="289"/>
      <c r="J78" s="289"/>
      <c r="K78" s="289"/>
      <c r="L78" s="289"/>
      <c r="M78" s="289"/>
      <c r="N78" s="289"/>
      <c r="O78" s="228"/>
      <c r="P78" s="228"/>
      <c r="Q78" s="228"/>
      <c r="R78" s="228"/>
      <c r="S78" s="228"/>
      <c r="T78" s="228"/>
      <c r="U78" s="228"/>
      <c r="V78" s="228"/>
    </row>
    <row r="79" spans="1:22" ht="27.6">
      <c r="A79" s="291" t="s">
        <v>246</v>
      </c>
      <c r="B79" s="281" t="s">
        <v>152</v>
      </c>
      <c r="C79" s="281" t="s">
        <v>153</v>
      </c>
      <c r="D79" s="281" t="s">
        <v>154</v>
      </c>
      <c r="E79" s="281" t="s">
        <v>155</v>
      </c>
      <c r="F79" s="281" t="s">
        <v>156</v>
      </c>
      <c r="G79" s="281" t="s">
        <v>157</v>
      </c>
      <c r="H79" s="281" t="s">
        <v>158</v>
      </c>
      <c r="I79" s="281" t="s">
        <v>159</v>
      </c>
      <c r="J79" s="281" t="s">
        <v>160</v>
      </c>
      <c r="K79" s="281" t="s">
        <v>231</v>
      </c>
      <c r="L79" s="281" t="s">
        <v>232</v>
      </c>
      <c r="M79" s="281" t="s">
        <v>233</v>
      </c>
      <c r="N79" s="281" t="s">
        <v>234</v>
      </c>
      <c r="O79" s="228"/>
      <c r="P79" s="228"/>
      <c r="Q79" s="228"/>
      <c r="R79" s="228"/>
      <c r="S79" s="228"/>
      <c r="T79" s="228"/>
      <c r="U79" s="228"/>
      <c r="V79" s="228"/>
    </row>
    <row r="80" spans="1:22">
      <c r="A80" s="274" t="s">
        <v>8</v>
      </c>
      <c r="B80" s="284"/>
      <c r="C80" s="284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28"/>
      <c r="P80" s="228"/>
      <c r="Q80" s="228"/>
      <c r="R80" s="228"/>
      <c r="S80" s="228"/>
      <c r="T80" s="228"/>
      <c r="U80" s="228"/>
      <c r="V80" s="228"/>
    </row>
    <row r="81" spans="1:22">
      <c r="A81" s="274" t="s">
        <v>70</v>
      </c>
      <c r="B81" s="284"/>
      <c r="C81" s="284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28"/>
      <c r="P81" s="228"/>
      <c r="Q81" s="228"/>
      <c r="R81" s="228"/>
      <c r="S81" s="228"/>
      <c r="T81" s="228"/>
      <c r="U81" s="228"/>
      <c r="V81" s="228"/>
    </row>
    <row r="82" spans="1:22">
      <c r="A82" s="274" t="s">
        <v>71</v>
      </c>
      <c r="B82" s="284"/>
      <c r="C82" s="284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28"/>
      <c r="P82" s="228"/>
      <c r="Q82" s="228"/>
      <c r="R82" s="228"/>
      <c r="S82" s="228"/>
      <c r="T82" s="228"/>
      <c r="U82" s="228"/>
      <c r="V82" s="228"/>
    </row>
    <row r="83" spans="1:22">
      <c r="A83" s="274" t="s">
        <v>164</v>
      </c>
      <c r="B83" s="284"/>
      <c r="C83" s="284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28"/>
      <c r="P83" s="228"/>
      <c r="Q83" s="228"/>
      <c r="R83" s="228"/>
      <c r="S83" s="228"/>
      <c r="T83" s="228"/>
      <c r="U83" s="228"/>
      <c r="V83" s="228"/>
    </row>
    <row r="84" spans="1:22">
      <c r="A84" s="274" t="s">
        <v>165</v>
      </c>
      <c r="B84" s="284"/>
      <c r="C84" s="284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28"/>
      <c r="P84" s="228"/>
      <c r="Q84" s="228"/>
      <c r="R84" s="228"/>
      <c r="S84" s="228"/>
      <c r="T84" s="228"/>
      <c r="U84" s="228"/>
      <c r="V84" s="228"/>
    </row>
    <row r="85" spans="1:22">
      <c r="A85" s="274" t="s">
        <v>166</v>
      </c>
      <c r="B85" s="284"/>
      <c r="C85" s="284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28"/>
      <c r="P85" s="228"/>
      <c r="Q85" s="228"/>
      <c r="R85" s="228"/>
      <c r="S85" s="228"/>
      <c r="T85" s="228"/>
      <c r="U85" s="228"/>
      <c r="V85" s="228"/>
    </row>
    <row r="86" spans="1:22">
      <c r="A86" s="274" t="s">
        <v>167</v>
      </c>
      <c r="B86" s="284"/>
      <c r="C86" s="284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28"/>
      <c r="P86" s="228"/>
      <c r="Q86" s="228"/>
      <c r="R86" s="228"/>
      <c r="S86" s="228"/>
      <c r="T86" s="228"/>
      <c r="U86" s="228"/>
      <c r="V86" s="228"/>
    </row>
    <row r="87" spans="1:22">
      <c r="A87" s="274" t="s">
        <v>168</v>
      </c>
      <c r="B87" s="284"/>
      <c r="C87" s="284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28"/>
      <c r="P87" s="228"/>
      <c r="Q87" s="228"/>
      <c r="R87" s="228"/>
      <c r="S87" s="228"/>
      <c r="T87" s="228"/>
      <c r="U87" s="228"/>
      <c r="V87" s="228"/>
    </row>
    <row r="88" spans="1:22">
      <c r="A88" s="274" t="s">
        <v>169</v>
      </c>
      <c r="B88" s="284"/>
      <c r="C88" s="284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28"/>
      <c r="P88" s="228"/>
      <c r="Q88" s="228"/>
      <c r="R88" s="228"/>
      <c r="S88" s="228"/>
      <c r="T88" s="228"/>
      <c r="U88" s="228"/>
      <c r="V88" s="228"/>
    </row>
    <row r="89" spans="1:22">
      <c r="A89" s="274" t="s">
        <v>170</v>
      </c>
      <c r="B89" s="284"/>
      <c r="C89" s="284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28"/>
      <c r="P89" s="228"/>
      <c r="Q89" s="228"/>
      <c r="R89" s="228"/>
      <c r="S89" s="228"/>
      <c r="T89" s="228"/>
      <c r="U89" s="228"/>
      <c r="V89" s="228"/>
    </row>
    <row r="90" spans="1:22">
      <c r="A90" s="274" t="s">
        <v>171</v>
      </c>
      <c r="B90" s="284"/>
      <c r="C90" s="284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28"/>
      <c r="P90" s="228"/>
      <c r="Q90" s="228"/>
      <c r="R90" s="228"/>
      <c r="S90" s="228"/>
      <c r="T90" s="228"/>
      <c r="U90" s="228"/>
      <c r="V90" s="228"/>
    </row>
    <row r="91" spans="1:22">
      <c r="A91" s="274" t="s">
        <v>172</v>
      </c>
      <c r="B91" s="284"/>
      <c r="C91" s="284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28"/>
      <c r="P91" s="228"/>
      <c r="Q91" s="228"/>
      <c r="R91" s="228"/>
      <c r="S91" s="228"/>
      <c r="T91" s="228"/>
      <c r="U91" s="228"/>
      <c r="V91" s="228"/>
    </row>
    <row r="92" spans="1:22">
      <c r="A92" s="274" t="s">
        <v>173</v>
      </c>
      <c r="B92" s="284"/>
      <c r="C92" s="284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28"/>
      <c r="P92" s="228"/>
      <c r="Q92" s="228"/>
      <c r="R92" s="228"/>
      <c r="S92" s="228"/>
      <c r="T92" s="228"/>
      <c r="U92" s="228"/>
      <c r="V92" s="228"/>
    </row>
    <row r="93" spans="1:22">
      <c r="A93" s="274" t="s">
        <v>174</v>
      </c>
      <c r="B93" s="284"/>
      <c r="C93" s="284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28"/>
      <c r="P93" s="228"/>
      <c r="Q93" s="228"/>
      <c r="R93" s="228"/>
      <c r="S93" s="228"/>
      <c r="T93" s="228"/>
      <c r="U93" s="228"/>
      <c r="V93" s="228"/>
    </row>
    <row r="94" spans="1:22">
      <c r="A94" s="274" t="s">
        <v>175</v>
      </c>
      <c r="B94" s="284"/>
      <c r="C94" s="284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28"/>
      <c r="P94" s="228"/>
      <c r="Q94" s="228"/>
      <c r="R94" s="228"/>
      <c r="S94" s="228"/>
      <c r="T94" s="228"/>
      <c r="U94" s="228"/>
      <c r="V94" s="228"/>
    </row>
    <row r="95" spans="1:22">
      <c r="A95" s="274" t="s">
        <v>176</v>
      </c>
      <c r="B95" s="284"/>
      <c r="C95" s="284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28"/>
      <c r="P95" s="228"/>
      <c r="Q95" s="228"/>
      <c r="R95" s="228"/>
      <c r="S95" s="228"/>
      <c r="T95" s="228"/>
      <c r="U95" s="228"/>
      <c r="V95" s="228"/>
    </row>
    <row r="96" spans="1:22">
      <c r="A96" s="274" t="s">
        <v>177</v>
      </c>
      <c r="B96" s="284"/>
      <c r="C96" s="284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28"/>
      <c r="P96" s="228"/>
      <c r="Q96" s="228"/>
      <c r="R96" s="228"/>
      <c r="S96" s="228"/>
      <c r="T96" s="228"/>
      <c r="U96" s="228"/>
      <c r="V96" s="228"/>
    </row>
    <row r="97" spans="1:22">
      <c r="A97" s="274" t="s">
        <v>178</v>
      </c>
      <c r="B97" s="284"/>
      <c r="C97" s="284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28"/>
      <c r="P97" s="228"/>
      <c r="Q97" s="228"/>
      <c r="R97" s="228"/>
      <c r="S97" s="228"/>
      <c r="T97" s="228"/>
      <c r="U97" s="228"/>
      <c r="V97" s="228"/>
    </row>
    <row r="98" spans="1:22">
      <c r="A98" s="229"/>
      <c r="B98" s="289"/>
      <c r="C98" s="289"/>
      <c r="D98" s="289"/>
      <c r="E98" s="289"/>
      <c r="F98" s="289"/>
      <c r="G98" s="289"/>
      <c r="H98" s="289"/>
      <c r="I98" s="289"/>
      <c r="J98" s="289"/>
      <c r="K98" s="289"/>
      <c r="L98" s="289"/>
      <c r="M98" s="289"/>
      <c r="N98" s="289"/>
      <c r="O98" s="228"/>
      <c r="P98" s="228"/>
      <c r="Q98" s="228"/>
      <c r="R98" s="228"/>
      <c r="S98" s="228"/>
      <c r="T98" s="228"/>
      <c r="U98" s="228"/>
      <c r="V98" s="228"/>
    </row>
    <row r="99" spans="1:22">
      <c r="A99" s="229"/>
      <c r="B99" s="289"/>
      <c r="C99" s="289"/>
      <c r="D99" s="289"/>
      <c r="E99" s="289"/>
      <c r="F99" s="289"/>
      <c r="G99" s="289"/>
      <c r="H99" s="289"/>
      <c r="I99" s="289"/>
      <c r="J99" s="289"/>
      <c r="K99" s="289"/>
      <c r="L99" s="289"/>
      <c r="M99" s="289"/>
      <c r="N99" s="289"/>
      <c r="O99" s="228"/>
      <c r="P99" s="228"/>
      <c r="Q99" s="228"/>
      <c r="R99" s="228"/>
      <c r="S99" s="228"/>
      <c r="T99" s="228"/>
      <c r="U99" s="228"/>
      <c r="V99" s="228"/>
    </row>
    <row r="100" spans="1:22" ht="15" thickBot="1">
      <c r="A100" s="229"/>
      <c r="B100" s="292"/>
      <c r="C100" s="292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28"/>
      <c r="P100" s="228"/>
      <c r="Q100" s="228"/>
      <c r="R100" s="228"/>
      <c r="S100" s="228"/>
      <c r="T100" s="228"/>
      <c r="U100" s="228"/>
      <c r="V100" s="228"/>
    </row>
    <row r="101" spans="1:22">
      <c r="A101" s="293" t="s">
        <v>251</v>
      </c>
      <c r="B101" s="294" t="s">
        <v>152</v>
      </c>
      <c r="C101" s="294" t="s">
        <v>153</v>
      </c>
      <c r="D101" s="294" t="s">
        <v>154</v>
      </c>
      <c r="E101" s="294" t="s">
        <v>155</v>
      </c>
      <c r="F101" s="294" t="s">
        <v>156</v>
      </c>
      <c r="G101" s="294" t="s">
        <v>157</v>
      </c>
      <c r="H101" s="294"/>
      <c r="I101" s="294"/>
      <c r="J101" s="294"/>
      <c r="K101" s="294"/>
      <c r="L101" s="294"/>
      <c r="M101" s="294"/>
      <c r="N101" s="294"/>
      <c r="O101" s="228"/>
      <c r="P101" s="228"/>
      <c r="Q101" s="228"/>
      <c r="R101" s="228"/>
      <c r="S101" s="228"/>
      <c r="T101" s="228"/>
      <c r="U101" s="228"/>
      <c r="V101" s="228"/>
    </row>
    <row r="102" spans="1:22">
      <c r="A102" s="295" t="s">
        <v>8</v>
      </c>
      <c r="B102" s="284" t="e">
        <f>B36+B57+B80</f>
        <v>#VALUE!</v>
      </c>
      <c r="C102" s="284" t="e">
        <f t="shared" ref="C102:N102" si="36">C36+C57+C80</f>
        <v>#VALUE!</v>
      </c>
      <c r="D102" s="284" t="e">
        <f t="shared" si="36"/>
        <v>#VALUE!</v>
      </c>
      <c r="E102" s="284" t="e">
        <f t="shared" si="36"/>
        <v>#VALUE!</v>
      </c>
      <c r="F102" s="284" t="e">
        <f t="shared" si="36"/>
        <v>#VALUE!</v>
      </c>
      <c r="G102" s="284" t="e">
        <f t="shared" si="36"/>
        <v>#VALUE!</v>
      </c>
      <c r="H102" s="284" t="e">
        <f t="shared" si="36"/>
        <v>#VALUE!</v>
      </c>
      <c r="I102" s="284" t="e">
        <f t="shared" si="36"/>
        <v>#VALUE!</v>
      </c>
      <c r="J102" s="284" t="e">
        <f t="shared" si="36"/>
        <v>#VALUE!</v>
      </c>
      <c r="K102" s="284" t="e">
        <f t="shared" si="36"/>
        <v>#VALUE!</v>
      </c>
      <c r="L102" s="284" t="e">
        <f t="shared" si="36"/>
        <v>#VALUE!</v>
      </c>
      <c r="M102" s="284" t="e">
        <f t="shared" si="36"/>
        <v>#VALUE!</v>
      </c>
      <c r="N102" s="284" t="e">
        <f t="shared" si="36"/>
        <v>#VALUE!</v>
      </c>
      <c r="O102" s="228"/>
      <c r="P102" s="228"/>
      <c r="Q102" s="228"/>
      <c r="R102" s="228"/>
      <c r="S102" s="228"/>
      <c r="T102" s="228"/>
      <c r="U102" s="228"/>
      <c r="V102" s="228"/>
    </row>
    <row r="103" spans="1:22">
      <c r="A103" s="295" t="s">
        <v>70</v>
      </c>
      <c r="B103" s="284" t="e">
        <f t="shared" ref="B103:N118" si="37">B37+B58+B81</f>
        <v>#VALUE!</v>
      </c>
      <c r="C103" s="284" t="e">
        <f t="shared" si="37"/>
        <v>#VALUE!</v>
      </c>
      <c r="D103" s="284" t="e">
        <f t="shared" si="37"/>
        <v>#VALUE!</v>
      </c>
      <c r="E103" s="284" t="e">
        <f t="shared" si="37"/>
        <v>#VALUE!</v>
      </c>
      <c r="F103" s="284" t="e">
        <f t="shared" si="37"/>
        <v>#VALUE!</v>
      </c>
      <c r="G103" s="284" t="e">
        <f t="shared" si="37"/>
        <v>#VALUE!</v>
      </c>
      <c r="H103" s="284" t="e">
        <f t="shared" si="37"/>
        <v>#VALUE!</v>
      </c>
      <c r="I103" s="284" t="e">
        <f t="shared" si="37"/>
        <v>#VALUE!</v>
      </c>
      <c r="J103" s="284" t="e">
        <f t="shared" si="37"/>
        <v>#VALUE!</v>
      </c>
      <c r="K103" s="284" t="e">
        <f t="shared" si="37"/>
        <v>#VALUE!</v>
      </c>
      <c r="L103" s="284" t="e">
        <f t="shared" si="37"/>
        <v>#VALUE!</v>
      </c>
      <c r="M103" s="284" t="e">
        <f t="shared" si="37"/>
        <v>#VALUE!</v>
      </c>
      <c r="N103" s="284" t="e">
        <f t="shared" si="37"/>
        <v>#VALUE!</v>
      </c>
      <c r="O103" s="228"/>
      <c r="P103" s="228"/>
      <c r="Q103" s="228"/>
      <c r="R103" s="228"/>
      <c r="S103" s="228"/>
      <c r="T103" s="228"/>
      <c r="U103" s="228"/>
      <c r="V103" s="228"/>
    </row>
    <row r="104" spans="1:22">
      <c r="A104" s="295" t="s">
        <v>71</v>
      </c>
      <c r="B104" s="284" t="e">
        <f t="shared" si="37"/>
        <v>#VALUE!</v>
      </c>
      <c r="C104" s="284" t="e">
        <f t="shared" si="37"/>
        <v>#VALUE!</v>
      </c>
      <c r="D104" s="284" t="e">
        <f t="shared" si="37"/>
        <v>#VALUE!</v>
      </c>
      <c r="E104" s="284" t="e">
        <f t="shared" si="37"/>
        <v>#VALUE!</v>
      </c>
      <c r="F104" s="284" t="e">
        <f t="shared" si="37"/>
        <v>#VALUE!</v>
      </c>
      <c r="G104" s="284" t="e">
        <f t="shared" si="37"/>
        <v>#VALUE!</v>
      </c>
      <c r="H104" s="284" t="e">
        <f t="shared" si="37"/>
        <v>#VALUE!</v>
      </c>
      <c r="I104" s="284" t="e">
        <f t="shared" si="37"/>
        <v>#VALUE!</v>
      </c>
      <c r="J104" s="284" t="e">
        <f t="shared" si="37"/>
        <v>#VALUE!</v>
      </c>
      <c r="K104" s="284" t="e">
        <f t="shared" si="37"/>
        <v>#VALUE!</v>
      </c>
      <c r="L104" s="284" t="e">
        <f t="shared" si="37"/>
        <v>#VALUE!</v>
      </c>
      <c r="M104" s="284" t="e">
        <f t="shared" si="37"/>
        <v>#VALUE!</v>
      </c>
      <c r="N104" s="284" t="e">
        <f t="shared" si="37"/>
        <v>#VALUE!</v>
      </c>
      <c r="O104" s="228"/>
      <c r="P104" s="228"/>
      <c r="Q104" s="228"/>
      <c r="R104" s="228"/>
      <c r="S104" s="228"/>
      <c r="T104" s="228"/>
      <c r="U104" s="228"/>
      <c r="V104" s="228"/>
    </row>
    <row r="105" spans="1:22">
      <c r="A105" s="295" t="s">
        <v>164</v>
      </c>
      <c r="B105" s="284" t="e">
        <f t="shared" si="37"/>
        <v>#VALUE!</v>
      </c>
      <c r="C105" s="284" t="e">
        <f t="shared" si="37"/>
        <v>#VALUE!</v>
      </c>
      <c r="D105" s="284" t="e">
        <f t="shared" si="37"/>
        <v>#VALUE!</v>
      </c>
      <c r="E105" s="284" t="e">
        <f t="shared" si="37"/>
        <v>#VALUE!</v>
      </c>
      <c r="F105" s="284" t="e">
        <f t="shared" si="37"/>
        <v>#VALUE!</v>
      </c>
      <c r="G105" s="284" t="e">
        <f t="shared" si="37"/>
        <v>#VALUE!</v>
      </c>
      <c r="H105" s="284" t="e">
        <f t="shared" si="37"/>
        <v>#VALUE!</v>
      </c>
      <c r="I105" s="284" t="e">
        <f t="shared" si="37"/>
        <v>#VALUE!</v>
      </c>
      <c r="J105" s="284" t="e">
        <f t="shared" si="37"/>
        <v>#VALUE!</v>
      </c>
      <c r="K105" s="284" t="e">
        <f t="shared" si="37"/>
        <v>#VALUE!</v>
      </c>
      <c r="L105" s="284" t="e">
        <f t="shared" si="37"/>
        <v>#VALUE!</v>
      </c>
      <c r="M105" s="284" t="e">
        <f t="shared" si="37"/>
        <v>#VALUE!</v>
      </c>
      <c r="N105" s="284" t="e">
        <f t="shared" si="37"/>
        <v>#VALUE!</v>
      </c>
      <c r="O105" s="228"/>
      <c r="P105" s="228"/>
      <c r="Q105" s="228"/>
      <c r="R105" s="228"/>
      <c r="S105" s="228"/>
      <c r="T105" s="228"/>
      <c r="U105" s="228"/>
      <c r="V105" s="228"/>
    </row>
    <row r="106" spans="1:22">
      <c r="A106" s="295" t="s">
        <v>165</v>
      </c>
      <c r="B106" s="284" t="e">
        <f t="shared" si="37"/>
        <v>#VALUE!</v>
      </c>
      <c r="C106" s="284" t="e">
        <f t="shared" si="37"/>
        <v>#VALUE!</v>
      </c>
      <c r="D106" s="284" t="e">
        <f t="shared" si="37"/>
        <v>#VALUE!</v>
      </c>
      <c r="E106" s="284" t="e">
        <f t="shared" si="37"/>
        <v>#VALUE!</v>
      </c>
      <c r="F106" s="284" t="e">
        <f t="shared" si="37"/>
        <v>#VALUE!</v>
      </c>
      <c r="G106" s="284" t="e">
        <f t="shared" si="37"/>
        <v>#VALUE!</v>
      </c>
      <c r="H106" s="284" t="e">
        <f t="shared" si="37"/>
        <v>#VALUE!</v>
      </c>
      <c r="I106" s="284" t="e">
        <f t="shared" si="37"/>
        <v>#VALUE!</v>
      </c>
      <c r="J106" s="284" t="e">
        <f t="shared" si="37"/>
        <v>#VALUE!</v>
      </c>
      <c r="K106" s="284" t="e">
        <f t="shared" si="37"/>
        <v>#VALUE!</v>
      </c>
      <c r="L106" s="284" t="e">
        <f t="shared" si="37"/>
        <v>#VALUE!</v>
      </c>
      <c r="M106" s="284" t="e">
        <f t="shared" si="37"/>
        <v>#VALUE!</v>
      </c>
      <c r="N106" s="284" t="e">
        <f t="shared" si="37"/>
        <v>#VALUE!</v>
      </c>
      <c r="O106" s="228"/>
      <c r="P106" s="228"/>
      <c r="Q106" s="228"/>
      <c r="R106" s="228"/>
      <c r="S106" s="228"/>
      <c r="T106" s="228"/>
      <c r="U106" s="228"/>
      <c r="V106" s="228"/>
    </row>
    <row r="107" spans="1:22">
      <c r="A107" s="295" t="s">
        <v>166</v>
      </c>
      <c r="B107" s="284" t="e">
        <f t="shared" si="37"/>
        <v>#VALUE!</v>
      </c>
      <c r="C107" s="284" t="e">
        <f t="shared" si="37"/>
        <v>#VALUE!</v>
      </c>
      <c r="D107" s="284" t="e">
        <f t="shared" si="37"/>
        <v>#VALUE!</v>
      </c>
      <c r="E107" s="284" t="e">
        <f t="shared" si="37"/>
        <v>#VALUE!</v>
      </c>
      <c r="F107" s="284" t="e">
        <f t="shared" si="37"/>
        <v>#VALUE!</v>
      </c>
      <c r="G107" s="284" t="e">
        <f t="shared" si="37"/>
        <v>#VALUE!</v>
      </c>
      <c r="H107" s="284" t="e">
        <f t="shared" si="37"/>
        <v>#VALUE!</v>
      </c>
      <c r="I107" s="284" t="e">
        <f t="shared" si="37"/>
        <v>#VALUE!</v>
      </c>
      <c r="J107" s="284" t="e">
        <f t="shared" si="37"/>
        <v>#VALUE!</v>
      </c>
      <c r="K107" s="284" t="e">
        <f t="shared" si="37"/>
        <v>#VALUE!</v>
      </c>
      <c r="L107" s="284" t="e">
        <f t="shared" si="37"/>
        <v>#VALUE!</v>
      </c>
      <c r="M107" s="284" t="e">
        <f t="shared" si="37"/>
        <v>#VALUE!</v>
      </c>
      <c r="N107" s="284" t="e">
        <f t="shared" si="37"/>
        <v>#VALUE!</v>
      </c>
      <c r="O107" s="228"/>
      <c r="P107" s="228"/>
      <c r="Q107" s="228"/>
      <c r="R107" s="228"/>
      <c r="S107" s="228"/>
      <c r="T107" s="228"/>
      <c r="U107" s="228"/>
      <c r="V107" s="228"/>
    </row>
    <row r="108" spans="1:22">
      <c r="A108" s="296" t="s">
        <v>167</v>
      </c>
      <c r="B108" s="284" t="e">
        <f t="shared" si="37"/>
        <v>#VALUE!</v>
      </c>
      <c r="C108" s="284" t="e">
        <f t="shared" si="37"/>
        <v>#VALUE!</v>
      </c>
      <c r="D108" s="284" t="e">
        <f t="shared" si="37"/>
        <v>#VALUE!</v>
      </c>
      <c r="E108" s="284" t="e">
        <f t="shared" si="37"/>
        <v>#VALUE!</v>
      </c>
      <c r="F108" s="284" t="e">
        <f t="shared" si="37"/>
        <v>#VALUE!</v>
      </c>
      <c r="G108" s="284" t="e">
        <f t="shared" si="37"/>
        <v>#VALUE!</v>
      </c>
      <c r="H108" s="284" t="e">
        <f t="shared" si="37"/>
        <v>#VALUE!</v>
      </c>
      <c r="I108" s="284" t="e">
        <f t="shared" si="37"/>
        <v>#VALUE!</v>
      </c>
      <c r="J108" s="284" t="e">
        <f t="shared" si="37"/>
        <v>#VALUE!</v>
      </c>
      <c r="K108" s="284" t="e">
        <f t="shared" si="37"/>
        <v>#VALUE!</v>
      </c>
      <c r="L108" s="284" t="e">
        <f t="shared" si="37"/>
        <v>#VALUE!</v>
      </c>
      <c r="M108" s="284" t="e">
        <f t="shared" si="37"/>
        <v>#VALUE!</v>
      </c>
      <c r="N108" s="284" t="e">
        <f t="shared" si="37"/>
        <v>#VALUE!</v>
      </c>
      <c r="O108" s="228"/>
      <c r="P108" s="228"/>
      <c r="Q108" s="228"/>
      <c r="R108" s="228"/>
      <c r="S108" s="228"/>
      <c r="T108" s="228"/>
      <c r="U108" s="228"/>
      <c r="V108" s="228"/>
    </row>
    <row r="109" spans="1:22" ht="15" thickBot="1">
      <c r="A109" s="297" t="s">
        <v>168</v>
      </c>
      <c r="B109" s="284" t="e">
        <f t="shared" si="37"/>
        <v>#VALUE!</v>
      </c>
      <c r="C109" s="284" t="e">
        <f t="shared" si="37"/>
        <v>#VALUE!</v>
      </c>
      <c r="D109" s="284" t="e">
        <f t="shared" si="37"/>
        <v>#VALUE!</v>
      </c>
      <c r="E109" s="284" t="e">
        <f t="shared" si="37"/>
        <v>#VALUE!</v>
      </c>
      <c r="F109" s="284" t="e">
        <f t="shared" si="37"/>
        <v>#VALUE!</v>
      </c>
      <c r="G109" s="284" t="e">
        <f t="shared" si="37"/>
        <v>#VALUE!</v>
      </c>
      <c r="H109" s="284" t="e">
        <f t="shared" si="37"/>
        <v>#VALUE!</v>
      </c>
      <c r="I109" s="284" t="e">
        <f t="shared" si="37"/>
        <v>#VALUE!</v>
      </c>
      <c r="J109" s="284" t="e">
        <f t="shared" si="37"/>
        <v>#VALUE!</v>
      </c>
      <c r="K109" s="284" t="e">
        <f t="shared" si="37"/>
        <v>#VALUE!</v>
      </c>
      <c r="L109" s="284" t="e">
        <f t="shared" si="37"/>
        <v>#VALUE!</v>
      </c>
      <c r="M109" s="284" t="e">
        <f t="shared" si="37"/>
        <v>#VALUE!</v>
      </c>
      <c r="N109" s="284" t="e">
        <f t="shared" si="37"/>
        <v>#VALUE!</v>
      </c>
      <c r="O109" s="228"/>
      <c r="P109" s="228"/>
      <c r="Q109" s="228"/>
      <c r="R109" s="228"/>
      <c r="S109" s="228"/>
      <c r="T109" s="228"/>
      <c r="U109" s="228"/>
      <c r="V109" s="228"/>
    </row>
    <row r="110" spans="1:22" ht="15" thickBot="1">
      <c r="A110" s="297" t="s">
        <v>169</v>
      </c>
      <c r="B110" s="284" t="e">
        <f t="shared" si="37"/>
        <v>#VALUE!</v>
      </c>
      <c r="C110" s="284" t="e">
        <f t="shared" si="37"/>
        <v>#VALUE!</v>
      </c>
      <c r="D110" s="284" t="e">
        <f t="shared" si="37"/>
        <v>#VALUE!</v>
      </c>
      <c r="E110" s="284" t="e">
        <f t="shared" si="37"/>
        <v>#VALUE!</v>
      </c>
      <c r="F110" s="284" t="e">
        <f t="shared" si="37"/>
        <v>#VALUE!</v>
      </c>
      <c r="G110" s="284" t="e">
        <f t="shared" si="37"/>
        <v>#VALUE!</v>
      </c>
      <c r="H110" s="284" t="e">
        <f t="shared" si="37"/>
        <v>#VALUE!</v>
      </c>
      <c r="I110" s="284" t="e">
        <f t="shared" si="37"/>
        <v>#VALUE!</v>
      </c>
      <c r="J110" s="284" t="e">
        <f t="shared" si="37"/>
        <v>#VALUE!</v>
      </c>
      <c r="K110" s="284" t="e">
        <f t="shared" si="37"/>
        <v>#VALUE!</v>
      </c>
      <c r="L110" s="284" t="e">
        <f t="shared" si="37"/>
        <v>#VALUE!</v>
      </c>
      <c r="M110" s="284" t="e">
        <f t="shared" si="37"/>
        <v>#VALUE!</v>
      </c>
      <c r="N110" s="284" t="e">
        <f t="shared" si="37"/>
        <v>#VALUE!</v>
      </c>
    </row>
    <row r="111" spans="1:22" ht="15" thickBot="1">
      <c r="A111" s="297" t="s">
        <v>170</v>
      </c>
      <c r="B111" s="284" t="e">
        <f t="shared" si="37"/>
        <v>#VALUE!</v>
      </c>
      <c r="C111" s="284" t="e">
        <f t="shared" si="37"/>
        <v>#VALUE!</v>
      </c>
      <c r="D111" s="284" t="e">
        <f t="shared" si="37"/>
        <v>#VALUE!</v>
      </c>
      <c r="E111" s="284" t="e">
        <f t="shared" si="37"/>
        <v>#VALUE!</v>
      </c>
      <c r="F111" s="284" t="e">
        <f t="shared" si="37"/>
        <v>#VALUE!</v>
      </c>
      <c r="G111" s="284" t="e">
        <f t="shared" si="37"/>
        <v>#VALUE!</v>
      </c>
      <c r="H111" s="284" t="e">
        <f t="shared" si="37"/>
        <v>#VALUE!</v>
      </c>
      <c r="I111" s="284" t="e">
        <f t="shared" si="37"/>
        <v>#VALUE!</v>
      </c>
      <c r="J111" s="284" t="e">
        <f t="shared" si="37"/>
        <v>#VALUE!</v>
      </c>
      <c r="K111" s="284" t="e">
        <f t="shared" si="37"/>
        <v>#VALUE!</v>
      </c>
      <c r="L111" s="284" t="e">
        <f t="shared" si="37"/>
        <v>#VALUE!</v>
      </c>
      <c r="M111" s="284" t="e">
        <f t="shared" si="37"/>
        <v>#VALUE!</v>
      </c>
      <c r="N111" s="284" t="e">
        <f t="shared" si="37"/>
        <v>#VALUE!</v>
      </c>
    </row>
    <row r="112" spans="1:22" ht="15" thickBot="1">
      <c r="A112" s="297" t="s">
        <v>171</v>
      </c>
      <c r="B112" s="284" t="e">
        <f t="shared" si="37"/>
        <v>#VALUE!</v>
      </c>
      <c r="C112" s="284" t="e">
        <f t="shared" si="37"/>
        <v>#VALUE!</v>
      </c>
      <c r="D112" s="284" t="e">
        <f t="shared" si="37"/>
        <v>#VALUE!</v>
      </c>
      <c r="E112" s="284" t="e">
        <f t="shared" si="37"/>
        <v>#VALUE!</v>
      </c>
      <c r="F112" s="284" t="e">
        <f t="shared" si="37"/>
        <v>#VALUE!</v>
      </c>
      <c r="G112" s="284" t="e">
        <f t="shared" si="37"/>
        <v>#VALUE!</v>
      </c>
      <c r="H112" s="284" t="e">
        <f t="shared" si="37"/>
        <v>#VALUE!</v>
      </c>
      <c r="I112" s="284" t="e">
        <f t="shared" si="37"/>
        <v>#VALUE!</v>
      </c>
      <c r="J112" s="284" t="e">
        <f t="shared" si="37"/>
        <v>#VALUE!</v>
      </c>
      <c r="K112" s="284" t="e">
        <f t="shared" si="37"/>
        <v>#VALUE!</v>
      </c>
      <c r="L112" s="284" t="e">
        <f t="shared" si="37"/>
        <v>#VALUE!</v>
      </c>
      <c r="M112" s="284" t="e">
        <f t="shared" si="37"/>
        <v>#VALUE!</v>
      </c>
      <c r="N112" s="284" t="e">
        <f t="shared" si="37"/>
        <v>#VALUE!</v>
      </c>
    </row>
    <row r="113" spans="1:14" ht="15" thickBot="1">
      <c r="A113" s="297" t="s">
        <v>172</v>
      </c>
      <c r="B113" s="284" t="e">
        <f t="shared" si="37"/>
        <v>#VALUE!</v>
      </c>
      <c r="C113" s="284" t="e">
        <f t="shared" si="37"/>
        <v>#VALUE!</v>
      </c>
      <c r="D113" s="284" t="e">
        <f t="shared" si="37"/>
        <v>#VALUE!</v>
      </c>
      <c r="E113" s="284" t="e">
        <f t="shared" si="37"/>
        <v>#VALUE!</v>
      </c>
      <c r="F113" s="284" t="e">
        <f t="shared" si="37"/>
        <v>#VALUE!</v>
      </c>
      <c r="G113" s="284" t="e">
        <f t="shared" si="37"/>
        <v>#VALUE!</v>
      </c>
      <c r="H113" s="284" t="e">
        <f t="shared" si="37"/>
        <v>#VALUE!</v>
      </c>
      <c r="I113" s="284" t="e">
        <f t="shared" si="37"/>
        <v>#VALUE!</v>
      </c>
      <c r="J113" s="284" t="e">
        <f t="shared" si="37"/>
        <v>#VALUE!</v>
      </c>
      <c r="K113" s="284" t="e">
        <f t="shared" si="37"/>
        <v>#VALUE!</v>
      </c>
      <c r="L113" s="284" t="e">
        <f t="shared" si="37"/>
        <v>#VALUE!</v>
      </c>
      <c r="M113" s="284" t="e">
        <f t="shared" si="37"/>
        <v>#VALUE!</v>
      </c>
      <c r="N113" s="284" t="e">
        <f t="shared" si="37"/>
        <v>#VALUE!</v>
      </c>
    </row>
    <row r="114" spans="1:14" ht="15" thickBot="1">
      <c r="A114" s="297" t="s">
        <v>173</v>
      </c>
      <c r="B114" s="284" t="e">
        <f t="shared" si="37"/>
        <v>#VALUE!</v>
      </c>
      <c r="C114" s="284" t="e">
        <f t="shared" si="37"/>
        <v>#VALUE!</v>
      </c>
      <c r="D114" s="284" t="e">
        <f t="shared" si="37"/>
        <v>#VALUE!</v>
      </c>
      <c r="E114" s="284" t="e">
        <f t="shared" si="37"/>
        <v>#VALUE!</v>
      </c>
      <c r="F114" s="284" t="e">
        <f t="shared" si="37"/>
        <v>#VALUE!</v>
      </c>
      <c r="G114" s="284" t="e">
        <f t="shared" si="37"/>
        <v>#VALUE!</v>
      </c>
      <c r="H114" s="284" t="e">
        <f t="shared" si="37"/>
        <v>#VALUE!</v>
      </c>
      <c r="I114" s="284" t="e">
        <f t="shared" si="37"/>
        <v>#VALUE!</v>
      </c>
      <c r="J114" s="284" t="e">
        <f t="shared" si="37"/>
        <v>#VALUE!</v>
      </c>
      <c r="K114" s="284" t="e">
        <f t="shared" si="37"/>
        <v>#VALUE!</v>
      </c>
      <c r="L114" s="284" t="e">
        <f t="shared" si="37"/>
        <v>#VALUE!</v>
      </c>
      <c r="M114" s="284" t="e">
        <f t="shared" si="37"/>
        <v>#VALUE!</v>
      </c>
      <c r="N114" s="284" t="e">
        <f t="shared" si="37"/>
        <v>#VALUE!</v>
      </c>
    </row>
    <row r="115" spans="1:14" ht="15" thickBot="1">
      <c r="A115" s="297" t="s">
        <v>174</v>
      </c>
      <c r="B115" s="284" t="e">
        <f t="shared" si="37"/>
        <v>#VALUE!</v>
      </c>
      <c r="C115" s="284" t="e">
        <f t="shared" si="37"/>
        <v>#VALUE!</v>
      </c>
      <c r="D115" s="284" t="e">
        <f t="shared" si="37"/>
        <v>#VALUE!</v>
      </c>
      <c r="E115" s="284" t="e">
        <f t="shared" si="37"/>
        <v>#VALUE!</v>
      </c>
      <c r="F115" s="284" t="e">
        <f t="shared" si="37"/>
        <v>#VALUE!</v>
      </c>
      <c r="G115" s="284" t="e">
        <f t="shared" si="37"/>
        <v>#VALUE!</v>
      </c>
      <c r="H115" s="284" t="e">
        <f t="shared" si="37"/>
        <v>#VALUE!</v>
      </c>
      <c r="I115" s="284" t="e">
        <f t="shared" si="37"/>
        <v>#VALUE!</v>
      </c>
      <c r="J115" s="284" t="e">
        <f t="shared" si="37"/>
        <v>#VALUE!</v>
      </c>
      <c r="K115" s="284" t="e">
        <f t="shared" si="37"/>
        <v>#VALUE!</v>
      </c>
      <c r="L115" s="284" t="e">
        <f t="shared" si="37"/>
        <v>#VALUE!</v>
      </c>
      <c r="M115" s="284" t="e">
        <f t="shared" si="37"/>
        <v>#VALUE!</v>
      </c>
      <c r="N115" s="284" t="e">
        <f t="shared" si="37"/>
        <v>#VALUE!</v>
      </c>
    </row>
    <row r="116" spans="1:14" ht="15" thickBot="1">
      <c r="A116" s="297" t="s">
        <v>175</v>
      </c>
      <c r="B116" s="284" t="e">
        <f t="shared" si="37"/>
        <v>#VALUE!</v>
      </c>
      <c r="C116" s="284" t="e">
        <f t="shared" si="37"/>
        <v>#VALUE!</v>
      </c>
      <c r="D116" s="284" t="e">
        <f t="shared" si="37"/>
        <v>#VALUE!</v>
      </c>
      <c r="E116" s="284" t="e">
        <f t="shared" si="37"/>
        <v>#VALUE!</v>
      </c>
      <c r="F116" s="284" t="e">
        <f t="shared" si="37"/>
        <v>#VALUE!</v>
      </c>
      <c r="G116" s="284" t="e">
        <f t="shared" si="37"/>
        <v>#VALUE!</v>
      </c>
      <c r="H116" s="284" t="e">
        <f t="shared" si="37"/>
        <v>#VALUE!</v>
      </c>
      <c r="I116" s="284" t="e">
        <f t="shared" si="37"/>
        <v>#VALUE!</v>
      </c>
      <c r="J116" s="284" t="e">
        <f t="shared" si="37"/>
        <v>#VALUE!</v>
      </c>
      <c r="K116" s="284" t="e">
        <f t="shared" si="37"/>
        <v>#VALUE!</v>
      </c>
      <c r="L116" s="284" t="e">
        <f t="shared" si="37"/>
        <v>#VALUE!</v>
      </c>
      <c r="M116" s="284" t="e">
        <f t="shared" si="37"/>
        <v>#VALUE!</v>
      </c>
      <c r="N116" s="284" t="e">
        <f t="shared" si="37"/>
        <v>#VALUE!</v>
      </c>
    </row>
    <row r="117" spans="1:14" ht="15" thickBot="1">
      <c r="A117" s="297" t="s">
        <v>176</v>
      </c>
      <c r="B117" s="284" t="e">
        <f t="shared" si="37"/>
        <v>#VALUE!</v>
      </c>
      <c r="C117" s="284" t="e">
        <f t="shared" si="37"/>
        <v>#VALUE!</v>
      </c>
      <c r="D117" s="284" t="e">
        <f t="shared" si="37"/>
        <v>#VALUE!</v>
      </c>
      <c r="E117" s="284" t="e">
        <f t="shared" si="37"/>
        <v>#VALUE!</v>
      </c>
      <c r="F117" s="284" t="e">
        <f t="shared" si="37"/>
        <v>#VALUE!</v>
      </c>
      <c r="G117" s="284" t="e">
        <f t="shared" si="37"/>
        <v>#VALUE!</v>
      </c>
      <c r="H117" s="284" t="e">
        <f t="shared" si="37"/>
        <v>#VALUE!</v>
      </c>
      <c r="I117" s="284" t="e">
        <f t="shared" si="37"/>
        <v>#VALUE!</v>
      </c>
      <c r="J117" s="284" t="e">
        <f t="shared" si="37"/>
        <v>#VALUE!</v>
      </c>
      <c r="K117" s="284" t="e">
        <f t="shared" si="37"/>
        <v>#VALUE!</v>
      </c>
      <c r="L117" s="284" t="e">
        <f t="shared" si="37"/>
        <v>#VALUE!</v>
      </c>
      <c r="M117" s="284" t="e">
        <f t="shared" si="37"/>
        <v>#VALUE!</v>
      </c>
      <c r="N117" s="284" t="e">
        <f t="shared" si="37"/>
        <v>#VALUE!</v>
      </c>
    </row>
    <row r="118" spans="1:14" ht="15" thickBot="1">
      <c r="A118" s="297" t="s">
        <v>177</v>
      </c>
      <c r="B118" s="284" t="e">
        <f t="shared" si="37"/>
        <v>#VALUE!</v>
      </c>
      <c r="C118" s="284" t="e">
        <f t="shared" si="37"/>
        <v>#VALUE!</v>
      </c>
      <c r="D118" s="284" t="e">
        <f t="shared" si="37"/>
        <v>#VALUE!</v>
      </c>
      <c r="E118" s="284" t="e">
        <f t="shared" si="37"/>
        <v>#VALUE!</v>
      </c>
      <c r="F118" s="284" t="e">
        <f t="shared" si="37"/>
        <v>#VALUE!</v>
      </c>
      <c r="G118" s="284" t="e">
        <f t="shared" si="37"/>
        <v>#VALUE!</v>
      </c>
      <c r="H118" s="284" t="e">
        <f t="shared" si="37"/>
        <v>#VALUE!</v>
      </c>
      <c r="I118" s="284" t="e">
        <f t="shared" si="37"/>
        <v>#VALUE!</v>
      </c>
      <c r="J118" s="284" t="e">
        <f t="shared" si="37"/>
        <v>#VALUE!</v>
      </c>
      <c r="K118" s="284" t="e">
        <f t="shared" si="37"/>
        <v>#VALUE!</v>
      </c>
      <c r="L118" s="284" t="e">
        <f t="shared" si="37"/>
        <v>#VALUE!</v>
      </c>
      <c r="M118" s="284" t="e">
        <f t="shared" si="37"/>
        <v>#VALUE!</v>
      </c>
      <c r="N118" s="284" t="e">
        <f t="shared" si="37"/>
        <v>#VALUE!</v>
      </c>
    </row>
    <row r="119" spans="1:14" ht="15" thickBot="1">
      <c r="A119" s="297" t="s">
        <v>178</v>
      </c>
      <c r="B119" s="284" t="e">
        <f t="shared" ref="B119:N119" si="38">B53+B74+B97</f>
        <v>#VALUE!</v>
      </c>
      <c r="C119" s="284" t="e">
        <f t="shared" si="38"/>
        <v>#VALUE!</v>
      </c>
      <c r="D119" s="284" t="e">
        <f t="shared" si="38"/>
        <v>#VALUE!</v>
      </c>
      <c r="E119" s="284" t="e">
        <f t="shared" si="38"/>
        <v>#VALUE!</v>
      </c>
      <c r="F119" s="284" t="e">
        <f t="shared" si="38"/>
        <v>#VALUE!</v>
      </c>
      <c r="G119" s="284" t="e">
        <f t="shared" si="38"/>
        <v>#VALUE!</v>
      </c>
      <c r="H119" s="284" t="e">
        <f t="shared" si="38"/>
        <v>#VALUE!</v>
      </c>
      <c r="I119" s="284" t="e">
        <f t="shared" si="38"/>
        <v>#VALUE!</v>
      </c>
      <c r="J119" s="284" t="e">
        <f t="shared" si="38"/>
        <v>#VALUE!</v>
      </c>
      <c r="K119" s="284" t="e">
        <f t="shared" si="38"/>
        <v>#VALUE!</v>
      </c>
      <c r="L119" s="284" t="e">
        <f t="shared" si="38"/>
        <v>#VALUE!</v>
      </c>
      <c r="M119" s="284" t="e">
        <f t="shared" si="38"/>
        <v>#VALUE!</v>
      </c>
      <c r="N119" s="284" t="e">
        <f t="shared" si="38"/>
        <v>#VALUE!</v>
      </c>
    </row>
  </sheetData>
  <mergeCells count="1">
    <mergeCell ref="O3:O4"/>
  </mergeCells>
  <conditionalFormatting sqref="B7:N27">
    <cfRule type="cellIs" dxfId="0" priority="1" stopIfTrue="1" operator="equal">
      <formula>$P7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nasza wycena</vt:lpstr>
      <vt:lpstr>FAC spr mój</vt:lpstr>
      <vt:lpstr>FAC pusty</vt:lpstr>
      <vt:lpstr>FAC spr dla firm</vt:lpstr>
      <vt:lpstr>kwota na sfinansowanie</vt:lpstr>
      <vt:lpstr>info z otwarcia</vt:lpstr>
      <vt:lpstr>dofinansowanie</vt:lpstr>
      <vt:lpstr>spr z RNC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2024-08-14T09:21:27Z</dcterms:modified>
</cp:coreProperties>
</file>