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sław Strojny\Desktop\ZAMÓWIENIA PUBLICZNE\ZP do 30 000 euro\do 30 000 - ZAPYTANIE O CENĘ\2021\271.1.2.2021 dostawa środków czystości\"/>
    </mc:Choice>
  </mc:AlternateContent>
  <xr:revisionPtr revIDLastSave="0" documentId="13_ncr:1_{C718B8BA-DAA6-42D0-9EDF-6829671CE96D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materiały biurowe" sheetId="6" state="hidden" r:id="rId1"/>
    <sheet name="środki czystości" sheetId="2" r:id="rId2"/>
    <sheet name="szacowane koszty" sheetId="7" state="hidden" r:id="rId3"/>
  </sheets>
  <definedNames>
    <definedName name="_xlnm._FilterDatabase" localSheetId="0" hidden="1">'materiały biurowe'!$A$1:$D$215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21" i="2"/>
  <c r="G19" i="2"/>
  <c r="G298" i="2"/>
  <c r="G282" i="2"/>
  <c r="G122" i="2"/>
  <c r="G144" i="2"/>
  <c r="G143" i="2"/>
  <c r="G142" i="2"/>
  <c r="G136" i="2"/>
  <c r="G139" i="2"/>
  <c r="G124" i="2"/>
  <c r="G133" i="2"/>
  <c r="G131" i="2"/>
  <c r="G130" i="2"/>
  <c r="G118" i="2"/>
  <c r="G117" i="2"/>
  <c r="G194" i="2"/>
  <c r="G195" i="2"/>
  <c r="G61" i="2"/>
  <c r="G66" i="2"/>
  <c r="G65" i="2"/>
  <c r="G60" i="2"/>
  <c r="G59" i="2"/>
  <c r="E63" i="2"/>
  <c r="G63" i="2" s="1"/>
  <c r="G49" i="2"/>
  <c r="G50" i="2"/>
  <c r="G54" i="2"/>
  <c r="G58" i="2"/>
  <c r="G53" i="2"/>
  <c r="G171" i="2"/>
  <c r="G173" i="2"/>
  <c r="G172" i="2"/>
  <c r="G170" i="2"/>
  <c r="G169" i="2"/>
  <c r="G149" i="2"/>
  <c r="E166" i="2"/>
  <c r="G166" i="2" s="1"/>
  <c r="E147" i="2"/>
  <c r="G147" i="2" s="1"/>
  <c r="G239" i="2"/>
  <c r="G270" i="2"/>
  <c r="G244" i="2"/>
  <c r="G269" i="2"/>
  <c r="G268" i="2"/>
  <c r="G240" i="2"/>
  <c r="G260" i="2"/>
  <c r="G242" i="2"/>
  <c r="G263" i="2"/>
  <c r="G250" i="2"/>
  <c r="G251" i="2"/>
  <c r="E255" i="2"/>
  <c r="G255" i="2" s="1"/>
  <c r="G243" i="2"/>
  <c r="G249" i="2"/>
  <c r="G253" i="2"/>
  <c r="G246" i="2"/>
  <c r="E234" i="2"/>
  <c r="E232" i="2"/>
  <c r="G232" i="2" s="1"/>
  <c r="G112" i="2"/>
  <c r="G113" i="2"/>
  <c r="G111" i="2"/>
  <c r="G110" i="2"/>
  <c r="G109" i="2"/>
  <c r="G108" i="2"/>
  <c r="G90" i="2"/>
  <c r="G79" i="2"/>
  <c r="G219" i="2"/>
  <c r="G223" i="2"/>
  <c r="G224" i="2"/>
  <c r="G225" i="2"/>
  <c r="G226" i="2"/>
  <c r="G228" i="2"/>
  <c r="G221" i="2"/>
  <c r="G213" i="2"/>
  <c r="G216" i="2"/>
  <c r="G215" i="2"/>
  <c r="E209" i="2"/>
  <c r="G209" i="2" s="1"/>
  <c r="G37" i="2"/>
  <c r="G42" i="2"/>
  <c r="G41" i="2"/>
  <c r="G39" i="2"/>
  <c r="G44" i="2"/>
  <c r="G36" i="2"/>
  <c r="G40" i="2"/>
  <c r="G43" i="2"/>
  <c r="G29" i="2"/>
  <c r="G33" i="2"/>
  <c r="G306" i="2"/>
  <c r="G305" i="2"/>
  <c r="G304" i="2"/>
  <c r="G303" i="2"/>
  <c r="G302" i="2"/>
  <c r="G301" i="2"/>
  <c r="G300" i="2"/>
  <c r="G299" i="2"/>
  <c r="G297" i="2"/>
  <c r="G296" i="2"/>
  <c r="G295" i="2"/>
  <c r="G294" i="2"/>
  <c r="G293" i="2"/>
  <c r="G291" i="2"/>
  <c r="G290" i="2"/>
  <c r="G289" i="2"/>
  <c r="G288" i="2"/>
  <c r="G287" i="2"/>
  <c r="G286" i="2"/>
  <c r="G285" i="2"/>
  <c r="G284" i="2"/>
  <c r="G283" i="2"/>
  <c r="G281" i="2"/>
  <c r="G280" i="2"/>
  <c r="G279" i="2"/>
  <c r="G278" i="2"/>
  <c r="G277" i="2"/>
  <c r="G276" i="2"/>
  <c r="G275" i="2"/>
  <c r="G274" i="2"/>
  <c r="G272" i="2"/>
  <c r="G271" i="2"/>
  <c r="G267" i="2"/>
  <c r="G266" i="2"/>
  <c r="G264" i="2"/>
  <c r="G262" i="2"/>
  <c r="G261" i="2"/>
  <c r="G259" i="2"/>
  <c r="G258" i="2"/>
  <c r="G257" i="2"/>
  <c r="G256" i="2"/>
  <c r="G254" i="2"/>
  <c r="G252" i="2"/>
  <c r="G248" i="2"/>
  <c r="G247" i="2"/>
  <c r="G241" i="2"/>
  <c r="G237" i="2"/>
  <c r="G236" i="2"/>
  <c r="G235" i="2"/>
  <c r="G233" i="2"/>
  <c r="G230" i="2"/>
  <c r="G229" i="2"/>
  <c r="G227" i="2"/>
  <c r="G222" i="2"/>
  <c r="G220" i="2"/>
  <c r="G218" i="2"/>
  <c r="G217" i="2"/>
  <c r="G214" i="2"/>
  <c r="G212" i="2"/>
  <c r="G211" i="2"/>
  <c r="G210" i="2"/>
  <c r="G208" i="2"/>
  <c r="G207" i="2"/>
  <c r="G205" i="2"/>
  <c r="G204" i="2"/>
  <c r="G203" i="2"/>
  <c r="G202" i="2"/>
  <c r="G201" i="2"/>
  <c r="G200" i="2"/>
  <c r="G199" i="2"/>
  <c r="G198" i="2"/>
  <c r="G197" i="2"/>
  <c r="G196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68" i="2"/>
  <c r="G167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8" i="2"/>
  <c r="G146" i="2"/>
  <c r="G141" i="2"/>
  <c r="G140" i="2"/>
  <c r="G138" i="2"/>
  <c r="G137" i="2"/>
  <c r="G135" i="2"/>
  <c r="G134" i="2"/>
  <c r="G132" i="2"/>
  <c r="G129" i="2"/>
  <c r="G128" i="2"/>
  <c r="G127" i="2"/>
  <c r="G126" i="2"/>
  <c r="G125" i="2"/>
  <c r="G123" i="2"/>
  <c r="G121" i="2"/>
  <c r="G120" i="2"/>
  <c r="G119" i="2"/>
  <c r="G116" i="2"/>
  <c r="G115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2" i="2"/>
  <c r="G57" i="2"/>
  <c r="G56" i="2"/>
  <c r="G55" i="2"/>
  <c r="G52" i="2"/>
  <c r="G51" i="2"/>
  <c r="G48" i="2"/>
  <c r="G47" i="2"/>
  <c r="G45" i="2"/>
  <c r="G38" i="2"/>
  <c r="G35" i="2"/>
  <c r="G34" i="2"/>
  <c r="G32" i="2"/>
  <c r="G31" i="2"/>
  <c r="G30" i="2"/>
  <c r="G28" i="2"/>
  <c r="G27" i="2"/>
  <c r="G2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22" i="2"/>
  <c r="G23" i="2"/>
  <c r="G24" i="2"/>
  <c r="G3" i="2"/>
  <c r="G114" i="2" l="1"/>
  <c r="G145" i="2"/>
  <c r="G67" i="2"/>
  <c r="G292" i="2"/>
  <c r="G206" i="2"/>
  <c r="G25" i="2"/>
  <c r="G273" i="2"/>
  <c r="G174" i="2"/>
  <c r="G2" i="2"/>
  <c r="G46" i="2"/>
  <c r="D320" i="6" l="1"/>
  <c r="E323" i="2" l="1"/>
  <c r="E335" i="2"/>
  <c r="D319" i="6"/>
  <c r="D318" i="6"/>
  <c r="D316" i="6"/>
  <c r="E334" i="2"/>
  <c r="D304" i="6"/>
  <c r="D303" i="6"/>
  <c r="D297" i="6"/>
  <c r="D238" i="6"/>
  <c r="D274" i="6" s="1"/>
  <c r="D315" i="6"/>
  <c r="D314" i="6"/>
  <c r="D313" i="6"/>
  <c r="D311" i="6"/>
  <c r="D309" i="6"/>
  <c r="D308" i="6"/>
  <c r="D307" i="6"/>
  <c r="D306" i="6"/>
  <c r="D305" i="6"/>
  <c r="D302" i="6"/>
  <c r="D301" i="6"/>
  <c r="D299" i="6"/>
  <c r="D298" i="6"/>
  <c r="D295" i="6"/>
  <c r="D294" i="6"/>
  <c r="D293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7" i="6"/>
  <c r="D276" i="6"/>
  <c r="D275" i="6"/>
  <c r="D272" i="6"/>
  <c r="D271" i="6"/>
  <c r="D270" i="6"/>
  <c r="D269" i="6"/>
  <c r="D267" i="6"/>
  <c r="D266" i="6"/>
  <c r="D265" i="6"/>
  <c r="D263" i="6"/>
  <c r="E333" i="2" l="1"/>
  <c r="E329" i="2"/>
  <c r="E330" i="2"/>
  <c r="E331" i="2"/>
  <c r="E328" i="2"/>
  <c r="E327" i="2"/>
  <c r="E326" i="2"/>
  <c r="E325" i="2"/>
  <c r="E332" i="2"/>
  <c r="E324" i="2"/>
  <c r="E322" i="2"/>
  <c r="C7" i="7" l="1"/>
  <c r="C13" i="7" s="1"/>
  <c r="C14" i="7" s="1"/>
  <c r="C15" i="7" s="1"/>
  <c r="B13" i="7"/>
  <c r="B14" i="7" s="1"/>
  <c r="B15" i="7" s="1"/>
  <c r="E319" i="2" l="1"/>
  <c r="E320" i="2"/>
  <c r="E321" i="2"/>
  <c r="G265" i="2" l="1"/>
  <c r="G245" i="2"/>
  <c r="G238" i="2"/>
  <c r="G234" i="2"/>
  <c r="E336" i="2"/>
  <c r="E337" i="2"/>
  <c r="E338" i="2"/>
  <c r="E339" i="2"/>
  <c r="G231" i="2" l="1"/>
  <c r="G307" i="2" s="1"/>
  <c r="E359" i="2"/>
  <c r="E358" i="2"/>
  <c r="E357" i="2"/>
  <c r="E356" i="2"/>
  <c r="E354" i="2"/>
  <c r="E353" i="2"/>
  <c r="E351" i="2"/>
  <c r="E350" i="2"/>
  <c r="E349" i="2"/>
  <c r="E347" i="2"/>
  <c r="E346" i="2"/>
  <c r="E345" i="2"/>
  <c r="E344" i="2"/>
  <c r="E343" i="2"/>
  <c r="E342" i="2"/>
  <c r="E341" i="2"/>
  <c r="E340" i="2"/>
  <c r="E355" i="2"/>
  <c r="E352" i="2" l="1"/>
  <c r="E348" i="2"/>
  <c r="D87" i="6"/>
  <c r="D68" i="6"/>
  <c r="D300" i="6" s="1"/>
  <c r="D27" i="6" l="1"/>
  <c r="D208" i="6"/>
  <c r="D127" i="6"/>
  <c r="D310" i="6" s="1"/>
  <c r="D119" i="6"/>
  <c r="D106" i="6"/>
  <c r="D264" i="6" s="1"/>
  <c r="D82" i="6"/>
  <c r="D317" i="6" s="1"/>
  <c r="D66" i="6"/>
  <c r="D56" i="6"/>
  <c r="D268" i="6" s="1"/>
  <c r="D74" i="6"/>
  <c r="D312" i="6" s="1"/>
  <c r="D57" i="6"/>
  <c r="D273" i="6" s="1"/>
  <c r="D60" i="6"/>
  <c r="D59" i="6"/>
  <c r="D278" i="6" s="1"/>
  <c r="D53" i="6"/>
  <c r="D262" i="6" s="1"/>
  <c r="D296" i="6" l="1"/>
  <c r="D292" i="6"/>
</calcChain>
</file>

<file path=xl/sharedStrings.xml><?xml version="1.0" encoding="utf-8"?>
<sst xmlns="http://schemas.openxmlformats.org/spreadsheetml/2006/main" count="1330" uniqueCount="366">
  <si>
    <t>J. m.</t>
  </si>
  <si>
    <t>szt.</t>
  </si>
  <si>
    <t>Długopis żelowy niebieski</t>
  </si>
  <si>
    <t>Długopis żelowy czerwony</t>
  </si>
  <si>
    <t>Długopis żelowy zielony</t>
  </si>
  <si>
    <t>Klej w sztyfcie 22g</t>
  </si>
  <si>
    <t>Notes samoprzylepny 51x76mm</t>
  </si>
  <si>
    <t>ryza</t>
  </si>
  <si>
    <t>Długopis żelowy czarny</t>
  </si>
  <si>
    <t>Teczka wiązana 320x250x35 240 g/m biała kartonowa bezkwasowa TWA4</t>
  </si>
  <si>
    <t xml:space="preserve">Skoroszyt A4 papierowy cały </t>
  </si>
  <si>
    <t>Rozszywacz</t>
  </si>
  <si>
    <t>Korektor w taśmie</t>
  </si>
  <si>
    <t>Korektor w piórze</t>
  </si>
  <si>
    <t>Zakładki indeksujące strzałka</t>
  </si>
  <si>
    <t>Pinezki</t>
  </si>
  <si>
    <t>Koperta biała DL SK okno prawe 110x220</t>
  </si>
  <si>
    <t>ZESPÓŁ OBSŁUGI SZKÓŁ</t>
  </si>
  <si>
    <t>URZĄD GMINY</t>
  </si>
  <si>
    <t>SZKOŁA PODSTAWOWA NR 2 - KAMIONKA WIELKA</t>
  </si>
  <si>
    <t>taśma biurowa</t>
  </si>
  <si>
    <t>SZKOŁA PODSTAWOWA - KRÓLOWA POLSKA</t>
  </si>
  <si>
    <t>SZKOŁA PODSTAWOWA - KRÓLOWA GÓRNA</t>
  </si>
  <si>
    <t xml:space="preserve">blok techniczny </t>
  </si>
  <si>
    <t>koperty rózne rozmiary</t>
  </si>
  <si>
    <t>długopis żel rózne kolory</t>
  </si>
  <si>
    <t>SZKOŁA PODSTAWOWA - BOGUSZA</t>
  </si>
  <si>
    <t>Szpilki</t>
  </si>
  <si>
    <t>SZKOŁA PODSTAWOWA - MYSTKÓW</t>
  </si>
  <si>
    <t>SZKOŁA PODSTAWOWA - MSZALNICA</t>
  </si>
  <si>
    <t>Blok techniczny A3 kol., 220 g.</t>
  </si>
  <si>
    <t>Ilość</t>
  </si>
  <si>
    <r>
      <t>Papier ksero A4; 80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; białość min. CIE 161</t>
    </r>
  </si>
  <si>
    <r>
      <t>Papier ksero A3; 80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; białość min. CIE 161</t>
    </r>
  </si>
  <si>
    <t>Papier ksero A4; 80 g/m2; białość min. CIE 161</t>
  </si>
  <si>
    <t>Papier ksero A3; 80 g/m2; białość min. CIE 161</t>
  </si>
  <si>
    <t>opakowanie</t>
  </si>
  <si>
    <t>Koperta C5 biała samoklejąca z paskiem</t>
  </si>
  <si>
    <t>Koperta C4 biała samoklejąca z paskiem</t>
  </si>
  <si>
    <t>Koperta brązowa C5 samoklejąca z paskiem</t>
  </si>
  <si>
    <t>Koperta biała C4 samoklejąca z paskiem</t>
  </si>
  <si>
    <t>Papier ksero A4; 80 g/m2; kolorowy pastele</t>
  </si>
  <si>
    <t>Skoroszyt A4 plastikowy zawieszkowy</t>
  </si>
  <si>
    <t>Skoroszyt A4 papierowy zawieszkowy</t>
  </si>
  <si>
    <t>Teczka  papierowa A4 biała na gumkę</t>
  </si>
  <si>
    <t>Teczka papierowa A4 wiązana</t>
  </si>
  <si>
    <t>Koszulka krystaliczna A5</t>
  </si>
  <si>
    <t>Koszulka krystaliczna A4</t>
  </si>
  <si>
    <t>Segregator A4 szer. grzbietu 75 mm</t>
  </si>
  <si>
    <t>Koperta biała C6 samoklejąca z paskiem</t>
  </si>
  <si>
    <t>Koperta biała C5 samoklejąca z paskiem</t>
  </si>
  <si>
    <t>Nazwa materiału</t>
  </si>
  <si>
    <t>Markery cienkopiszące</t>
  </si>
  <si>
    <t>Markery do tablicy</t>
  </si>
  <si>
    <t>Lp</t>
  </si>
  <si>
    <t>Notes samoprzylepny 76 x 76 mm</t>
  </si>
  <si>
    <t>Papier kancelaryjny</t>
  </si>
  <si>
    <t>Taśma klejąca wąska</t>
  </si>
  <si>
    <t>Taśma klejąca szeroka</t>
  </si>
  <si>
    <t>Folia do laminowania A4 matowa</t>
  </si>
  <si>
    <t>Spinacze biurowe małe 33mm/100 szt.</t>
  </si>
  <si>
    <t>Zakreślacz żółty szerszy ze ściętą końcówką</t>
  </si>
  <si>
    <t>Zszywki metalowe 24/6/1000 szt.</t>
  </si>
  <si>
    <t>Długopis kulkowy niebieski</t>
  </si>
  <si>
    <t>Segregator A4 szer. grzbietu 50 mm</t>
  </si>
  <si>
    <t>Zakładki indeksujące samoprzylepne (5 kolorów w zestawie)</t>
  </si>
  <si>
    <t>SZKOŁA PODSTAWOWA - JAMNICA</t>
  </si>
  <si>
    <r>
      <t>Papier ksero A4; 80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; białość min. CIE 161</t>
    </r>
  </si>
  <si>
    <r>
      <t>Papier ksero A3; 80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; białość min. CIE 161</t>
    </r>
  </si>
  <si>
    <t>Papier kancelaryjny A3</t>
  </si>
  <si>
    <t>Gilosz niebieski A4</t>
  </si>
  <si>
    <t>Gilosz niebieski A4 z wyróżnieniem</t>
  </si>
  <si>
    <t>wkłady do mopa</t>
  </si>
  <si>
    <t>Papier toaletowy biały</t>
  </si>
  <si>
    <t>Ręcznik papierowy</t>
  </si>
  <si>
    <t>Rękawice Gospodarcze"M"</t>
  </si>
  <si>
    <t>Nabłyszczacz PCV 5l</t>
  </si>
  <si>
    <t>Ręcznik papierowy CLIV ZIELONY</t>
  </si>
  <si>
    <t>Scierka z mikrofibry 50/60</t>
  </si>
  <si>
    <t>Druciak do mycia</t>
  </si>
  <si>
    <t>Szczotka do szorowania "żelazko"</t>
  </si>
  <si>
    <t>Ścierka lniana</t>
  </si>
  <si>
    <t>Ścierki do podłóg</t>
  </si>
  <si>
    <t>Papier toaletowy</t>
  </si>
  <si>
    <t>Płyn do płukania tkanin 5l</t>
  </si>
  <si>
    <t>Odkamieniacz do urządzeń sanitarnych 1 l.</t>
  </si>
  <si>
    <t>Proszek do szorowania</t>
  </si>
  <si>
    <t>Płyn do prania dywanów</t>
  </si>
  <si>
    <t>worki na śmieci 120 l</t>
  </si>
  <si>
    <t>worki na śmieci 35 l</t>
  </si>
  <si>
    <t>płyn do płukania 5 l</t>
  </si>
  <si>
    <t>czyścik aluminiowy</t>
  </si>
  <si>
    <t>papier do pieczenia 20 m</t>
  </si>
  <si>
    <t>kg</t>
  </si>
  <si>
    <t>Rękawice Nitrylex PF r.L</t>
  </si>
  <si>
    <t>Rękawice Nitrylex PF r. S</t>
  </si>
  <si>
    <t>Ścierka mikrofibra 50/60</t>
  </si>
  <si>
    <t>Papier toaletowy Jumbo szary 18 cm.</t>
  </si>
  <si>
    <t>Papier toaletowy Jumbo Celuloza</t>
  </si>
  <si>
    <t>para</t>
  </si>
  <si>
    <t>kpl.</t>
  </si>
  <si>
    <t>Worki na śmieci 120 l</t>
  </si>
  <si>
    <t>Worki na śmieci 70 l</t>
  </si>
  <si>
    <t>Worki na śmieci 35 l</t>
  </si>
  <si>
    <t>Płyn do mycia naczyń 5 l</t>
  </si>
  <si>
    <t>Pasta Ola (500 g)</t>
  </si>
  <si>
    <t>Nakładka na mopa</t>
  </si>
  <si>
    <t>Ścierka z mikrofibry (4 szt.)</t>
  </si>
  <si>
    <t>Ścierka podłogowa</t>
  </si>
  <si>
    <t>Rękawiczki lateksowe (100 szt.)</t>
  </si>
  <si>
    <t>Sól do zmywarki 25 kg</t>
  </si>
  <si>
    <t>Worki na śmieci 60 l</t>
  </si>
  <si>
    <t>Ściereczki Vileda  rulonik   szt 20</t>
  </si>
  <si>
    <t xml:space="preserve">Papier toaletowy </t>
  </si>
  <si>
    <t>Koperta biała A4</t>
  </si>
  <si>
    <t>Koperta biała A4 rozszerzana</t>
  </si>
  <si>
    <t>ZOSz</t>
  </si>
  <si>
    <t>SP Jamnica</t>
  </si>
  <si>
    <t>SP 1 Kamionka Wielka</t>
  </si>
  <si>
    <t>SP 2 Kamionka Wielka</t>
  </si>
  <si>
    <t>SP Królowa Polska</t>
  </si>
  <si>
    <t>SP Królowa Górna</t>
  </si>
  <si>
    <t>SP Bogusza</t>
  </si>
  <si>
    <t>SP Mystków</t>
  </si>
  <si>
    <t>SP Mszalnica</t>
  </si>
  <si>
    <t>mat. biurowe</t>
  </si>
  <si>
    <t>środki czystości</t>
  </si>
  <si>
    <t>Razem brutto</t>
  </si>
  <si>
    <t>Razem netto</t>
  </si>
  <si>
    <t>Szacowane koszty</t>
  </si>
  <si>
    <t>Podmiot</t>
  </si>
  <si>
    <t>Urząd Gminy</t>
  </si>
  <si>
    <t>Klipy do dokumentów 32 mm</t>
  </si>
  <si>
    <t>Klipy do dokumentów 41 mm</t>
  </si>
  <si>
    <t>Klipy do dokumentów 51 mm</t>
  </si>
  <si>
    <t>Ołówek HB, dł. ok. 18 cm</t>
  </si>
  <si>
    <t>Zeszyt A4, 96k., kratka w miękiej oprawie</t>
  </si>
  <si>
    <t>Zeszyt A5, 32k., kratka w miękiej oprawie</t>
  </si>
  <si>
    <t>Zeszyt A5, 96k., kratka w miękiej oprawie</t>
  </si>
  <si>
    <t>Wkłady od mopów Vileda  płaskie</t>
  </si>
  <si>
    <t>Tabeletki do zmywarki opakowanie 100 szt.</t>
  </si>
  <si>
    <t>Płyn do mycia szyb 1 l</t>
  </si>
  <si>
    <t>Nazwa i producent oferowanego produktu</t>
  </si>
  <si>
    <t>Wartość brutto</t>
  </si>
  <si>
    <t>ZESPÓŁ SZKOLNO-PRZEDSZKOLNY - KAMIONKA WIELKA</t>
  </si>
  <si>
    <t>Ręczniki papierowe rolka XXL</t>
  </si>
  <si>
    <t>Gąbka do mycia naczyń</t>
  </si>
  <si>
    <t>Mydło w pianie wkład jednorazowy 700 g Merida bali plus</t>
  </si>
  <si>
    <t>Płyn uniwersalny do mycia podłóg 5 l</t>
  </si>
  <si>
    <t>Mydło w płynie 5 l</t>
  </si>
  <si>
    <t>ASORTYMENT</t>
  </si>
  <si>
    <t>Domestos żel do WC 1250 ml</t>
  </si>
  <si>
    <t>Nabłyszczacz do zmywarki 1 l</t>
  </si>
  <si>
    <t>Mleczko do mycia 1000 g Cif</t>
  </si>
  <si>
    <t>Kostka do WC</t>
  </si>
  <si>
    <t>OŚRODEK POMOCY SPOŁECZNEJ</t>
  </si>
  <si>
    <t>Wkład żelowy do długopisu</t>
  </si>
  <si>
    <t>Gumka do mazania</t>
  </si>
  <si>
    <t>Rękawiczki nitrylex M paczka 100 szt.</t>
  </si>
  <si>
    <t>Zszywacz metalowy do 30 kartek</t>
  </si>
  <si>
    <t>Dziurkacz z ogranicznikiem</t>
  </si>
  <si>
    <t>Nożyczki biurowe 20 cm</t>
  </si>
  <si>
    <t>Kalkulator biurowy typ CT-500 biurowy typ CT-500</t>
  </si>
  <si>
    <t>Ręczniki papierowe ZZ</t>
  </si>
  <si>
    <t>Segregator A4 szer. grzbietu 55 mm</t>
  </si>
  <si>
    <t>teczka z plastikowa A4 na gumkę</t>
  </si>
  <si>
    <t>poduszka do stempli do pieczątek</t>
  </si>
  <si>
    <t>Klipy do dokumentów 25 mm</t>
  </si>
  <si>
    <t>pudło do archiwizacyjne  80 mm</t>
  </si>
  <si>
    <t>pudło do archiwizacyjne  150 mm</t>
  </si>
  <si>
    <t>linijka 20 cm</t>
  </si>
  <si>
    <t>linijka 30 cm</t>
  </si>
  <si>
    <t xml:space="preserve">Koperty samoklejące białe c4 (50 szt) </t>
  </si>
  <si>
    <t xml:space="preserve">Koperty samoklejące białe C6 (50szt) </t>
  </si>
  <si>
    <t xml:space="preserve">opakowanie </t>
  </si>
  <si>
    <t xml:space="preserve">koperty samoklejace białe c5 (50 szt) </t>
  </si>
  <si>
    <t xml:space="preserve">Koperty białe bąbelkowe duże do wysyłki </t>
  </si>
  <si>
    <t xml:space="preserve">Blok techniczny A4 </t>
  </si>
  <si>
    <t xml:space="preserve">Zeszyt A4 w kratkę </t>
  </si>
  <si>
    <t xml:space="preserve">Zeszyt A5 w kratkę </t>
  </si>
  <si>
    <t xml:space="preserve">Pudełka do archiwizacji 155 mm i 100 mm </t>
  </si>
  <si>
    <t xml:space="preserve">Papier toaletowy Jumbo biały 190*90 460G </t>
  </si>
  <si>
    <t xml:space="preserve">Tytan WC płyn 700 ml niebieski </t>
  </si>
  <si>
    <t>taśma biurowa przeźroczysta 19mm x 33m</t>
  </si>
  <si>
    <t>papier samoprzylepny A4</t>
  </si>
  <si>
    <t xml:space="preserve">mydło w płynie 5l </t>
  </si>
  <si>
    <t>Markery do tablicy zielone</t>
  </si>
  <si>
    <t>Markery do tablicy czarne</t>
  </si>
  <si>
    <t>proszek do szorowania typu Dosia</t>
  </si>
  <si>
    <t xml:space="preserve">rekawice lateksowe  rozmiar M </t>
  </si>
  <si>
    <t xml:space="preserve">Gabki do mycia naczyń </t>
  </si>
  <si>
    <t>Wiadro do kontaktu z żywnością  20L</t>
  </si>
  <si>
    <t>Markery do tablicy suchościeralnej różne kolory</t>
  </si>
  <si>
    <t>Markery cienkopiszące kolor czarny</t>
  </si>
  <si>
    <t xml:space="preserve">Preparat do czyszczenia tablic suchościerlanych WHITEBOARD CLEANER Kamet 230ml </t>
  </si>
  <si>
    <t>Gąbki do tablic suchościeralnych ALL Boards</t>
  </si>
  <si>
    <t>Gilosze niebieskie zwykłe</t>
  </si>
  <si>
    <t>Gilosze niebieskie z wyróznieniem</t>
  </si>
  <si>
    <t>Koperta C6 samoklejąca</t>
  </si>
  <si>
    <t>6.</t>
  </si>
  <si>
    <t>Koperta A4</t>
  </si>
  <si>
    <t>11.</t>
  </si>
  <si>
    <t>Notes samoprzylepny 76x76</t>
  </si>
  <si>
    <t>12.</t>
  </si>
  <si>
    <t>Zakreślacz żółty ze ściętą końcówką</t>
  </si>
  <si>
    <t>13.</t>
  </si>
  <si>
    <t>14.</t>
  </si>
  <si>
    <t xml:space="preserve">szt. </t>
  </si>
  <si>
    <t>15.</t>
  </si>
  <si>
    <t>Spinacze biurowe 3mm/100 szt</t>
  </si>
  <si>
    <t>16.</t>
  </si>
  <si>
    <t>17.</t>
  </si>
  <si>
    <t>18.</t>
  </si>
  <si>
    <t>19.</t>
  </si>
  <si>
    <t>Folia do laminowania a4 matowa</t>
  </si>
  <si>
    <t>Koperta biała B5p samoklejąca z paskiem</t>
  </si>
  <si>
    <t>Długopis niebieski</t>
  </si>
  <si>
    <t>Markery cienkopiszące czarne</t>
  </si>
  <si>
    <t>Worki na śmieci  120 l</t>
  </si>
  <si>
    <t xml:space="preserve">Przekładki kartonowe 1/3 A4 </t>
  </si>
  <si>
    <t>Klipsy do archiwizacji 85mm</t>
  </si>
  <si>
    <t xml:space="preserve">Pudło archiwizacyjne kartonowe A4 155 mm </t>
  </si>
  <si>
    <t>Cena jednostkowa</t>
  </si>
  <si>
    <t>Sól do zmywarki typu FINISH opakowanie 4kg</t>
  </si>
  <si>
    <t>RAZEM</t>
  </si>
  <si>
    <t>OGÓŁEM</t>
  </si>
  <si>
    <t>Mydło w pianie wkład jednorazowy 700 g typ Merida bali plus</t>
  </si>
  <si>
    <t>Płyn typ Floor 5l</t>
  </si>
  <si>
    <t xml:space="preserve">Płyn WC typ Yplon Palemka 1 litr </t>
  </si>
  <si>
    <t>Żel do WC 1250 ml typ Domestos</t>
  </si>
  <si>
    <t>Mleczko do mycia 1000 g typ Cif</t>
  </si>
  <si>
    <t>Pasta do czyszczenia typ Ola (500 g)</t>
  </si>
  <si>
    <t xml:space="preserve">Płyn dywany 500 ml typ Vanish </t>
  </si>
  <si>
    <t xml:space="preserve">Płyn do firan 500 ml typ Vanish </t>
  </si>
  <si>
    <t>Proszek do prania biały 10,5</t>
  </si>
  <si>
    <t>Pasta czyszcząca typ Ola</t>
  </si>
  <si>
    <t>Preparat do udrażniania rur 1 l</t>
  </si>
  <si>
    <t>Ręcznik papierowy zielony</t>
  </si>
  <si>
    <t>Pasta czyszcząca typ Ola (500 g)</t>
  </si>
  <si>
    <t>Worki na śmieci 60l</t>
  </si>
  <si>
    <t>Worki na śmieci 120l</t>
  </si>
  <si>
    <t>Worki z uszami 35l</t>
  </si>
  <si>
    <t>Krochmal w płynie typ Ługa 750 ml</t>
  </si>
  <si>
    <t>Worki na śmieci</t>
  </si>
  <si>
    <t>GMINNY OŚRODEK POMOCY SPOŁECZNEJ</t>
  </si>
  <si>
    <t>worki na śmieci 15 l</t>
  </si>
  <si>
    <t>Żel do WC 1250 ml</t>
  </si>
  <si>
    <t>Płyn do mycia szyb 5 l</t>
  </si>
  <si>
    <t>ściereczki do mycia</t>
  </si>
  <si>
    <t>Gąbka do mycia naczyń 5 szt.</t>
  </si>
  <si>
    <t xml:space="preserve">Płyn do mycia parkietów 5 l </t>
  </si>
  <si>
    <t>Rękawice gumowe (rozmiar M)</t>
  </si>
  <si>
    <t>Preparat do czyszczenia ekranów 0,5 l</t>
  </si>
  <si>
    <t>Preparat do czyszczenia mebli 0,5 l</t>
  </si>
  <si>
    <t>Zapasy do mopów</t>
  </si>
  <si>
    <t>wiadro z wyciskaczem do mopa</t>
  </si>
  <si>
    <t>Szczotka ręczna</t>
  </si>
  <si>
    <t>Szczotka na kiju</t>
  </si>
  <si>
    <t>Nabłyszczacz 10l</t>
  </si>
  <si>
    <t>Środek myjący do zmywarki 12 l</t>
  </si>
  <si>
    <t xml:space="preserve">Proszek do prania kolor 10,5 kg </t>
  </si>
  <si>
    <t>Preparat do czyszcxenia ekranów 0,5l</t>
  </si>
  <si>
    <t>Preparat do dezynfekcji np. typ esptal express 1l</t>
  </si>
  <si>
    <t>Rękawice bezpudrowe "M"</t>
  </si>
  <si>
    <t>Płyn do płukania 5l</t>
  </si>
  <si>
    <t xml:space="preserve">Wybielacz płyn 1 l np. typ Vanish white </t>
  </si>
  <si>
    <t>Płyn do mycia paneli 5 l</t>
  </si>
  <si>
    <t xml:space="preserve">Płyn do mycia szyb 5 l </t>
  </si>
  <si>
    <t>Preparat do czyszczenia piekarników</t>
  </si>
  <si>
    <t>Zapas mopa Vileda</t>
  </si>
  <si>
    <t>Mop nakładka clips 50 cm</t>
  </si>
  <si>
    <t>Mop nakładka clips 40 cm</t>
  </si>
  <si>
    <t>Wyciskarka do mopa</t>
  </si>
  <si>
    <t>Miotła</t>
  </si>
  <si>
    <t>Szufelka do śmieci</t>
  </si>
  <si>
    <t>Zapas żel do WC typ WC DUCK</t>
  </si>
  <si>
    <t>Ręcznik ZZ biały 4000 szt.</t>
  </si>
  <si>
    <t>Płyn do mycia naczyń 5L</t>
  </si>
  <si>
    <t>Zawieszka WC</t>
  </si>
  <si>
    <t>Wkład żelowy do pisuaru</t>
  </si>
  <si>
    <t>Płyn uniwersalny 5 l typ Ajax</t>
  </si>
  <si>
    <t>Płyn do mycia podług 5 l</t>
  </si>
  <si>
    <t>Rękawice Nitrylex PF r. M</t>
  </si>
  <si>
    <t>Rękawice gumowe L</t>
  </si>
  <si>
    <t>Rękawice gumowe M</t>
  </si>
  <si>
    <t>Rękawiczki ogrodowe z lateksem</t>
  </si>
  <si>
    <t>Rękawice gospodarcze L</t>
  </si>
  <si>
    <t>Preparat do mycia posadzek sportowych 5 l</t>
  </si>
  <si>
    <t>Ręcznik ZZ zielony 4000 szt.</t>
  </si>
  <si>
    <t>Rękawice gospodarcze M</t>
  </si>
  <si>
    <t>Środek do czyszczenia fug 5L</t>
  </si>
  <si>
    <t xml:space="preserve">Sól do zmywarki </t>
  </si>
  <si>
    <t>Tabeletki do zmywarki opakowanie</t>
  </si>
  <si>
    <t>Ścierka domowa</t>
  </si>
  <si>
    <t>Proszek do prania 5 kg</t>
  </si>
  <si>
    <t>Proszek do prania</t>
  </si>
  <si>
    <t>Wkład do mopa z mikrofibry cleanpro 352589</t>
  </si>
  <si>
    <t xml:space="preserve"> </t>
  </si>
  <si>
    <t>Mop sznurkowy bawełniany</t>
  </si>
  <si>
    <t>Ściereczki do czyszczenia ekranów</t>
  </si>
  <si>
    <t>Rękawice gospodarcze</t>
  </si>
  <si>
    <t>Rękawice lateksowe 100 szt.</t>
  </si>
  <si>
    <t>Papier toaletowy szary max</t>
  </si>
  <si>
    <t>Ręczniki papierowe zz zielone 20x220</t>
  </si>
  <si>
    <t>Ścierki domowa</t>
  </si>
  <si>
    <t>Proszek do prania tkanin kolorowych</t>
  </si>
  <si>
    <t>Żel do WC 1l</t>
  </si>
  <si>
    <t>Mydło antybakteryjne w płynie 5 l</t>
  </si>
  <si>
    <t>Kij drewniany z gwintem plastikowym</t>
  </si>
  <si>
    <t>Wkład do mopa Vileda płaski 40 cm</t>
  </si>
  <si>
    <t>Płyn do mycia szyb 5l</t>
  </si>
  <si>
    <t>Druciak spiralny</t>
  </si>
  <si>
    <t>Szufelka do śmieci z gumką</t>
  </si>
  <si>
    <t>worki na śmieci 60 l</t>
  </si>
  <si>
    <t>Środek do czyszczenia fug 1l</t>
  </si>
  <si>
    <t>Mleczko do czyszczenia 700 ml</t>
  </si>
  <si>
    <t>Środek do czyszczenia kuchenek</t>
  </si>
  <si>
    <t>Ścierka do mycia okien</t>
  </si>
  <si>
    <t>Ścierka z mikrofibry</t>
  </si>
  <si>
    <t>Płyn do prania wykładzin</t>
  </si>
  <si>
    <t>Mop nakładka 40 cm</t>
  </si>
  <si>
    <t>Mop nakładka 60 cm</t>
  </si>
  <si>
    <t>Mydło w płynie - wkład jednorazowy Tork 475ml</t>
  </si>
  <si>
    <t>ręcznik papierowy składka ZZ 4000 szt. biały 20 szt/opak.</t>
  </si>
  <si>
    <t>rękawice ochronne S</t>
  </si>
  <si>
    <t>rękawice ochronne M</t>
  </si>
  <si>
    <t>rękawice ochronne L</t>
  </si>
  <si>
    <t>rekawice winylowe a`100 szt.</t>
  </si>
  <si>
    <t>woreczki 16x45 a`100</t>
  </si>
  <si>
    <t>reklamówki 45x45 a`100</t>
  </si>
  <si>
    <t>Tabeletki do zmywarki</t>
  </si>
  <si>
    <t>folia aluminiowa  50m</t>
  </si>
  <si>
    <t>Środek do czyszenia pieca konwekcyjnego</t>
  </si>
  <si>
    <t xml:space="preserve">Wkład do mopa rozmiar 40x13 cm </t>
  </si>
  <si>
    <t>proszek do prania</t>
  </si>
  <si>
    <t>ręcznik papierowy rolka 14x18 420g</t>
  </si>
  <si>
    <t>Mop</t>
  </si>
  <si>
    <t>Żel do mycia WC</t>
  </si>
  <si>
    <t>Papier toaletowy Jumbo</t>
  </si>
  <si>
    <t>Papier toaletowy szary</t>
  </si>
  <si>
    <t xml:space="preserve">Żel do mycia WC 5l </t>
  </si>
  <si>
    <t>rekawice winylowe bezpudrowe S</t>
  </si>
  <si>
    <t>rekawice winylowe bezpudrowe M</t>
  </si>
  <si>
    <t>rekawice winylowe bezpudrowe L</t>
  </si>
  <si>
    <t>ręcznik papierowy</t>
  </si>
  <si>
    <t>Płyn do dezynfekcji lodówek</t>
  </si>
  <si>
    <t>Preparat do czyszczenia stali nierdzewnej 750 ml</t>
  </si>
  <si>
    <t>Środek do czyszenia pieca konwekcyjnego 5l</t>
  </si>
  <si>
    <t>Wkład mopa Vileda płaski 40 cm</t>
  </si>
  <si>
    <t>Miotła z kijem</t>
  </si>
  <si>
    <t>Środek do usuwania kamienia 0,75L</t>
  </si>
  <si>
    <t>Serwetki gastronomiczne</t>
  </si>
  <si>
    <t>Żel do WC 1 l</t>
  </si>
  <si>
    <t>Rękawice gumowe</t>
  </si>
  <si>
    <t>Środek myjący do zmywarki 10 l</t>
  </si>
  <si>
    <t xml:space="preserve">Ręczniki papierowe składane 4000 szt. </t>
  </si>
  <si>
    <t>Ręczniki papierowe rolka duża</t>
  </si>
  <si>
    <t>Mleczko do mycia 1 l</t>
  </si>
  <si>
    <t>Ściereczki domowa</t>
  </si>
  <si>
    <t>Żel do WC 1000 ml</t>
  </si>
  <si>
    <t>Mleczko do mycia 1000 g</t>
  </si>
  <si>
    <t>Worki na śmieci szt  35 l z taśmą</t>
  </si>
  <si>
    <t xml:space="preserve">Worki na śmieci szt  30 l </t>
  </si>
  <si>
    <t>Pielucha tetrowa</t>
  </si>
  <si>
    <t>Ściereczki uniwersalne - duża rolka</t>
  </si>
  <si>
    <t>Ściereczki wielkorotnego użytku z mikrofibry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</si>
</sst>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/>
    <xf numFmtId="164" fontId="4" fillId="0" borderId="0" xfId="1" applyNumberFormat="1" applyFont="1" applyAlignment="1"/>
    <xf numFmtId="0" fontId="4" fillId="2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9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1" applyNumberFormat="1" applyFont="1" applyAlignment="1"/>
    <xf numFmtId="0" fontId="2" fillId="0" borderId="0" xfId="0" applyFont="1"/>
    <xf numFmtId="164" fontId="7" fillId="0" borderId="0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1" applyNumberFormat="1" applyFont="1"/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9" fillId="0" borderId="0" xfId="1" applyNumberFormat="1" applyFont="1"/>
    <xf numFmtId="0" fontId="10" fillId="0" borderId="0" xfId="0" applyFont="1"/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4" fontId="14" fillId="0" borderId="0" xfId="1" applyNumberFormat="1" applyFont="1" applyAlignment="1">
      <alignment horizontal="left"/>
    </xf>
    <xf numFmtId="43" fontId="14" fillId="0" borderId="0" xfId="1" applyFont="1" applyAlignment="1">
      <alignment vertical="center"/>
    </xf>
    <xf numFmtId="43" fontId="14" fillId="0" borderId="0" xfId="1" applyFont="1"/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164" fontId="4" fillId="0" borderId="0" xfId="1" applyNumberFormat="1" applyFont="1" applyProtection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43" fontId="9" fillId="0" borderId="1" xfId="1" applyFont="1" applyFill="1" applyBorder="1"/>
    <xf numFmtId="43" fontId="9" fillId="0" borderId="3" xfId="1" applyFont="1" applyFill="1" applyBorder="1"/>
    <xf numFmtId="43" fontId="16" fillId="4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vertical="center" wrapText="1"/>
    </xf>
    <xf numFmtId="43" fontId="9" fillId="3" borderId="1" xfId="1" applyFont="1" applyFill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3" fontId="10" fillId="5" borderId="1" xfId="1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1" fillId="0" borderId="0" xfId="1" applyNumberFormat="1" applyFont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8"/>
  <sheetViews>
    <sheetView zoomScaleNormal="100" workbookViewId="0">
      <selection activeCell="F219" sqref="F219"/>
    </sheetView>
  </sheetViews>
  <sheetFormatPr defaultRowHeight="15" x14ac:dyDescent="0.25"/>
  <cols>
    <col min="1" max="1" width="6.7109375" customWidth="1"/>
    <col min="2" max="2" width="67.5703125" bestFit="1" customWidth="1"/>
    <col min="3" max="3" width="10.7109375" style="1" bestFit="1" customWidth="1"/>
    <col min="4" max="4" width="13.28515625" style="11" customWidth="1"/>
  </cols>
  <sheetData>
    <row r="1" spans="1:4" s="27" customFormat="1" ht="12.75" x14ac:dyDescent="0.25">
      <c r="A1" s="25" t="s">
        <v>54</v>
      </c>
      <c r="B1" s="25" t="s">
        <v>51</v>
      </c>
      <c r="C1" s="25" t="s">
        <v>0</v>
      </c>
      <c r="D1" s="26" t="s">
        <v>31</v>
      </c>
    </row>
    <row r="2" spans="1:4" s="18" customFormat="1" ht="12" customHeight="1" x14ac:dyDescent="0.25">
      <c r="A2" s="14"/>
      <c r="B2" s="15" t="s">
        <v>18</v>
      </c>
      <c r="C2" s="16"/>
      <c r="D2" s="17"/>
    </row>
    <row r="3" spans="1:4" s="13" customFormat="1" x14ac:dyDescent="0.25">
      <c r="A3" s="2">
        <v>1</v>
      </c>
      <c r="B3" s="4" t="s">
        <v>32</v>
      </c>
      <c r="C3" s="2" t="s">
        <v>7</v>
      </c>
      <c r="D3" s="6">
        <v>1000</v>
      </c>
    </row>
    <row r="4" spans="1:4" s="13" customFormat="1" x14ac:dyDescent="0.25">
      <c r="A4" s="2">
        <v>2</v>
      </c>
      <c r="B4" s="4" t="s">
        <v>33</v>
      </c>
      <c r="C4" s="2" t="s">
        <v>7</v>
      </c>
      <c r="D4" s="6">
        <v>20</v>
      </c>
    </row>
    <row r="5" spans="1:4" s="13" customFormat="1" x14ac:dyDescent="0.25">
      <c r="A5" s="2">
        <v>3</v>
      </c>
      <c r="B5" s="4" t="s">
        <v>48</v>
      </c>
      <c r="C5" s="2" t="s">
        <v>1</v>
      </c>
      <c r="D5" s="6">
        <v>40</v>
      </c>
    </row>
    <row r="6" spans="1:4" s="13" customFormat="1" x14ac:dyDescent="0.25">
      <c r="A6" s="2">
        <v>4</v>
      </c>
      <c r="B6" s="4" t="s">
        <v>64</v>
      </c>
      <c r="C6" s="2" t="s">
        <v>1</v>
      </c>
      <c r="D6" s="6">
        <v>200</v>
      </c>
    </row>
    <row r="7" spans="1:4" s="13" customFormat="1" x14ac:dyDescent="0.25">
      <c r="A7" s="2">
        <v>5</v>
      </c>
      <c r="B7" s="4" t="s">
        <v>42</v>
      </c>
      <c r="C7" s="2" t="s">
        <v>1</v>
      </c>
      <c r="D7" s="6">
        <v>200</v>
      </c>
    </row>
    <row r="8" spans="1:4" s="13" customFormat="1" x14ac:dyDescent="0.25">
      <c r="A8" s="2">
        <v>6</v>
      </c>
      <c r="B8" s="4" t="s">
        <v>43</v>
      </c>
      <c r="C8" s="2" t="s">
        <v>1</v>
      </c>
      <c r="D8" s="6">
        <v>200</v>
      </c>
    </row>
    <row r="9" spans="1:4" s="13" customFormat="1" x14ac:dyDescent="0.25">
      <c r="A9" s="2">
        <v>7</v>
      </c>
      <c r="B9" s="4" t="s">
        <v>10</v>
      </c>
      <c r="C9" s="2" t="s">
        <v>1</v>
      </c>
      <c r="D9" s="6">
        <v>200</v>
      </c>
    </row>
    <row r="10" spans="1:4" s="13" customFormat="1" x14ac:dyDescent="0.25">
      <c r="A10" s="2">
        <v>8</v>
      </c>
      <c r="B10" s="4" t="s">
        <v>9</v>
      </c>
      <c r="C10" s="2" t="s">
        <v>1</v>
      </c>
      <c r="D10" s="6">
        <v>400</v>
      </c>
    </row>
    <row r="11" spans="1:4" s="13" customFormat="1" x14ac:dyDescent="0.25">
      <c r="A11" s="2">
        <v>9</v>
      </c>
      <c r="B11" s="4" t="s">
        <v>45</v>
      </c>
      <c r="C11" s="2" t="s">
        <v>1</v>
      </c>
      <c r="D11" s="6">
        <v>100</v>
      </c>
    </row>
    <row r="12" spans="1:4" s="13" customFormat="1" x14ac:dyDescent="0.25">
      <c r="A12" s="2">
        <v>10</v>
      </c>
      <c r="B12" s="4" t="s">
        <v>44</v>
      </c>
      <c r="C12" s="2" t="s">
        <v>1</v>
      </c>
      <c r="D12" s="6">
        <v>100</v>
      </c>
    </row>
    <row r="13" spans="1:4" s="13" customFormat="1" x14ac:dyDescent="0.25">
      <c r="A13" s="2">
        <v>11</v>
      </c>
      <c r="B13" s="4" t="s">
        <v>47</v>
      </c>
      <c r="C13" s="2" t="s">
        <v>1</v>
      </c>
      <c r="D13" s="6">
        <v>1000</v>
      </c>
    </row>
    <row r="14" spans="1:4" s="13" customFormat="1" x14ac:dyDescent="0.25">
      <c r="A14" s="2">
        <v>12</v>
      </c>
      <c r="B14" s="4" t="s">
        <v>46</v>
      </c>
      <c r="C14" s="2" t="s">
        <v>1</v>
      </c>
      <c r="D14" s="6">
        <v>200</v>
      </c>
    </row>
    <row r="15" spans="1:4" s="13" customFormat="1" x14ac:dyDescent="0.25">
      <c r="A15" s="2">
        <v>13</v>
      </c>
      <c r="B15" s="4" t="s">
        <v>49</v>
      </c>
      <c r="C15" s="2" t="s">
        <v>1</v>
      </c>
      <c r="D15" s="6">
        <v>1000</v>
      </c>
    </row>
    <row r="16" spans="1:4" s="13" customFormat="1" x14ac:dyDescent="0.25">
      <c r="A16" s="2">
        <v>14</v>
      </c>
      <c r="B16" s="4" t="s">
        <v>39</v>
      </c>
      <c r="C16" s="2" t="s">
        <v>1</v>
      </c>
      <c r="D16" s="6">
        <v>1000</v>
      </c>
    </row>
    <row r="17" spans="1:4" s="13" customFormat="1" x14ac:dyDescent="0.25">
      <c r="A17" s="2">
        <v>15</v>
      </c>
      <c r="B17" s="4" t="s">
        <v>40</v>
      </c>
      <c r="C17" s="2" t="s">
        <v>1</v>
      </c>
      <c r="D17" s="6">
        <v>250</v>
      </c>
    </row>
    <row r="18" spans="1:4" s="13" customFormat="1" x14ac:dyDescent="0.25">
      <c r="A18" s="2">
        <v>16</v>
      </c>
      <c r="B18" s="4" t="s">
        <v>16</v>
      </c>
      <c r="C18" s="2" t="s">
        <v>1</v>
      </c>
      <c r="D18" s="6">
        <v>7000</v>
      </c>
    </row>
    <row r="19" spans="1:4" s="13" customFormat="1" x14ac:dyDescent="0.25">
      <c r="A19" s="2">
        <v>17</v>
      </c>
      <c r="B19" s="4" t="s">
        <v>114</v>
      </c>
      <c r="C19" s="2" t="s">
        <v>1</v>
      </c>
      <c r="D19" s="6">
        <v>100</v>
      </c>
    </row>
    <row r="20" spans="1:4" s="13" customFormat="1" x14ac:dyDescent="0.25">
      <c r="A20" s="2">
        <v>18</v>
      </c>
      <c r="B20" s="4" t="s">
        <v>115</v>
      </c>
      <c r="C20" s="2" t="s">
        <v>1</v>
      </c>
      <c r="D20" s="6">
        <v>100</v>
      </c>
    </row>
    <row r="21" spans="1:4" s="23" customFormat="1" x14ac:dyDescent="0.25">
      <c r="A21" s="2">
        <v>19</v>
      </c>
      <c r="B21" s="21" t="s">
        <v>136</v>
      </c>
      <c r="C21" s="20" t="s">
        <v>1</v>
      </c>
      <c r="D21" s="22">
        <v>10</v>
      </c>
    </row>
    <row r="22" spans="1:4" s="23" customFormat="1" x14ac:dyDescent="0.25">
      <c r="A22" s="2">
        <v>20</v>
      </c>
      <c r="B22" s="21" t="s">
        <v>137</v>
      </c>
      <c r="C22" s="20" t="s">
        <v>1</v>
      </c>
      <c r="D22" s="22">
        <v>20</v>
      </c>
    </row>
    <row r="23" spans="1:4" s="23" customFormat="1" x14ac:dyDescent="0.25">
      <c r="A23" s="2">
        <v>21</v>
      </c>
      <c r="B23" s="21" t="s">
        <v>55</v>
      </c>
      <c r="C23" s="20" t="s">
        <v>1</v>
      </c>
      <c r="D23" s="22">
        <v>36</v>
      </c>
    </row>
    <row r="24" spans="1:4" s="23" customFormat="1" x14ac:dyDescent="0.25">
      <c r="A24" s="2">
        <v>22</v>
      </c>
      <c r="B24" s="21" t="s">
        <v>6</v>
      </c>
      <c r="C24" s="20" t="s">
        <v>1</v>
      </c>
      <c r="D24" s="22">
        <v>24</v>
      </c>
    </row>
    <row r="25" spans="1:4" s="23" customFormat="1" x14ac:dyDescent="0.25">
      <c r="A25" s="2">
        <v>23</v>
      </c>
      <c r="B25" s="21" t="s">
        <v>65</v>
      </c>
      <c r="C25" s="20" t="s">
        <v>1</v>
      </c>
      <c r="D25" s="22">
        <v>20</v>
      </c>
    </row>
    <row r="26" spans="1:4" s="23" customFormat="1" x14ac:dyDescent="0.25">
      <c r="A26" s="2">
        <v>24</v>
      </c>
      <c r="B26" s="21" t="s">
        <v>14</v>
      </c>
      <c r="C26" s="20" t="s">
        <v>1</v>
      </c>
      <c r="D26" s="22">
        <v>10</v>
      </c>
    </row>
    <row r="27" spans="1:4" s="23" customFormat="1" x14ac:dyDescent="0.25">
      <c r="A27" s="2">
        <v>25</v>
      </c>
      <c r="B27" s="21" t="s">
        <v>2</v>
      </c>
      <c r="C27" s="20" t="s">
        <v>1</v>
      </c>
      <c r="D27" s="22">
        <f>40+40</f>
        <v>80</v>
      </c>
    </row>
    <row r="28" spans="1:4" s="23" customFormat="1" x14ac:dyDescent="0.25">
      <c r="A28" s="2">
        <v>26</v>
      </c>
      <c r="B28" s="21" t="s">
        <v>3</v>
      </c>
      <c r="C28" s="20" t="s">
        <v>1</v>
      </c>
      <c r="D28" s="22">
        <v>20</v>
      </c>
    </row>
    <row r="29" spans="1:4" s="23" customFormat="1" x14ac:dyDescent="0.25">
      <c r="A29" s="2">
        <v>27</v>
      </c>
      <c r="B29" s="21" t="s">
        <v>4</v>
      </c>
      <c r="C29" s="20" t="s">
        <v>1</v>
      </c>
      <c r="D29" s="22">
        <v>20</v>
      </c>
    </row>
    <row r="30" spans="1:4" s="23" customFormat="1" x14ac:dyDescent="0.25">
      <c r="A30" s="2">
        <v>28</v>
      </c>
      <c r="B30" s="21" t="s">
        <v>8</v>
      </c>
      <c r="C30" s="20" t="s">
        <v>1</v>
      </c>
      <c r="D30" s="22">
        <v>40</v>
      </c>
    </row>
    <row r="31" spans="1:4" s="23" customFormat="1" x14ac:dyDescent="0.25">
      <c r="A31" s="2">
        <v>29</v>
      </c>
      <c r="B31" s="21" t="s">
        <v>63</v>
      </c>
      <c r="C31" s="20" t="s">
        <v>1</v>
      </c>
      <c r="D31" s="22">
        <v>30</v>
      </c>
    </row>
    <row r="32" spans="1:4" s="23" customFormat="1" x14ac:dyDescent="0.25">
      <c r="A32" s="2">
        <v>30</v>
      </c>
      <c r="B32" s="21" t="s">
        <v>52</v>
      </c>
      <c r="C32" s="20" t="s">
        <v>1</v>
      </c>
      <c r="D32" s="22">
        <v>20</v>
      </c>
    </row>
    <row r="33" spans="1:4" s="23" customFormat="1" x14ac:dyDescent="0.25">
      <c r="A33" s="2">
        <v>31</v>
      </c>
      <c r="B33" s="21" t="s">
        <v>61</v>
      </c>
      <c r="C33" s="20" t="s">
        <v>1</v>
      </c>
      <c r="D33" s="22">
        <v>10</v>
      </c>
    </row>
    <row r="34" spans="1:4" s="23" customFormat="1" x14ac:dyDescent="0.25">
      <c r="A34" s="2">
        <v>32</v>
      </c>
      <c r="B34" s="21" t="s">
        <v>12</v>
      </c>
      <c r="C34" s="20" t="s">
        <v>1</v>
      </c>
      <c r="D34" s="22">
        <v>20</v>
      </c>
    </row>
    <row r="35" spans="1:4" s="23" customFormat="1" x14ac:dyDescent="0.25">
      <c r="A35" s="2">
        <v>33</v>
      </c>
      <c r="B35" s="21" t="s">
        <v>13</v>
      </c>
      <c r="C35" s="20" t="s">
        <v>1</v>
      </c>
      <c r="D35" s="22">
        <v>20</v>
      </c>
    </row>
    <row r="36" spans="1:4" s="23" customFormat="1" x14ac:dyDescent="0.25">
      <c r="A36" s="2">
        <v>34</v>
      </c>
      <c r="B36" s="21" t="s">
        <v>135</v>
      </c>
      <c r="C36" s="20" t="s">
        <v>1</v>
      </c>
      <c r="D36" s="22">
        <v>30</v>
      </c>
    </row>
    <row r="37" spans="1:4" s="23" customFormat="1" x14ac:dyDescent="0.25">
      <c r="A37" s="2">
        <v>35</v>
      </c>
      <c r="B37" s="21" t="s">
        <v>132</v>
      </c>
      <c r="C37" s="20" t="s">
        <v>1</v>
      </c>
      <c r="D37" s="22">
        <v>60</v>
      </c>
    </row>
    <row r="38" spans="1:4" s="23" customFormat="1" x14ac:dyDescent="0.25">
      <c r="A38" s="2">
        <v>36</v>
      </c>
      <c r="B38" s="21" t="s">
        <v>133</v>
      </c>
      <c r="C38" s="20" t="s">
        <v>1</v>
      </c>
      <c r="D38" s="22">
        <v>60</v>
      </c>
    </row>
    <row r="39" spans="1:4" s="23" customFormat="1" x14ac:dyDescent="0.25">
      <c r="A39" s="2">
        <v>37</v>
      </c>
      <c r="B39" s="21" t="s">
        <v>134</v>
      </c>
      <c r="C39" s="20" t="s">
        <v>1</v>
      </c>
      <c r="D39" s="22">
        <v>60</v>
      </c>
    </row>
    <row r="40" spans="1:4" s="23" customFormat="1" x14ac:dyDescent="0.25">
      <c r="A40" s="2">
        <v>38</v>
      </c>
      <c r="B40" s="21" t="s">
        <v>62</v>
      </c>
      <c r="C40" s="20" t="s">
        <v>36</v>
      </c>
      <c r="D40" s="22">
        <v>20</v>
      </c>
    </row>
    <row r="41" spans="1:4" s="23" customFormat="1" x14ac:dyDescent="0.25">
      <c r="A41" s="2">
        <v>39</v>
      </c>
      <c r="B41" s="21" t="s">
        <v>60</v>
      </c>
      <c r="C41" s="20" t="s">
        <v>36</v>
      </c>
      <c r="D41" s="22">
        <v>10</v>
      </c>
    </row>
    <row r="42" spans="1:4" s="23" customFormat="1" x14ac:dyDescent="0.25">
      <c r="A42" s="2">
        <v>40</v>
      </c>
      <c r="B42" s="21" t="s">
        <v>15</v>
      </c>
      <c r="C42" s="20" t="s">
        <v>36</v>
      </c>
      <c r="D42" s="22">
        <v>5</v>
      </c>
    </row>
    <row r="43" spans="1:4" s="23" customFormat="1" x14ac:dyDescent="0.25">
      <c r="A43" s="2">
        <v>41</v>
      </c>
      <c r="B43" s="21" t="s">
        <v>57</v>
      </c>
      <c r="C43" s="20" t="s">
        <v>1</v>
      </c>
      <c r="D43" s="22">
        <v>5</v>
      </c>
    </row>
    <row r="44" spans="1:4" s="23" customFormat="1" x14ac:dyDescent="0.25">
      <c r="A44" s="2">
        <v>42</v>
      </c>
      <c r="B44" s="21" t="s">
        <v>58</v>
      </c>
      <c r="C44" s="20" t="s">
        <v>1</v>
      </c>
      <c r="D44" s="22">
        <v>2</v>
      </c>
    </row>
    <row r="45" spans="1:4" s="23" customFormat="1" x14ac:dyDescent="0.25">
      <c r="A45" s="2">
        <v>43</v>
      </c>
      <c r="B45" s="21" t="s">
        <v>5</v>
      </c>
      <c r="C45" s="20" t="s">
        <v>1</v>
      </c>
      <c r="D45" s="22">
        <v>20</v>
      </c>
    </row>
    <row r="46" spans="1:4" s="23" customFormat="1" x14ac:dyDescent="0.25">
      <c r="A46" s="2">
        <v>44</v>
      </c>
      <c r="B46" s="21" t="s">
        <v>59</v>
      </c>
      <c r="C46" s="20" t="s">
        <v>36</v>
      </c>
      <c r="D46" s="28">
        <v>1</v>
      </c>
    </row>
    <row r="47" spans="1:4" s="23" customFormat="1" x14ac:dyDescent="0.25">
      <c r="A47" s="20">
        <v>46</v>
      </c>
      <c r="B47" s="21" t="s">
        <v>11</v>
      </c>
      <c r="C47" s="20" t="s">
        <v>1</v>
      </c>
      <c r="D47" s="22">
        <v>5</v>
      </c>
    </row>
    <row r="48" spans="1:4" s="23" customFormat="1" x14ac:dyDescent="0.25">
      <c r="A48" s="2">
        <v>48</v>
      </c>
      <c r="B48" s="21" t="s">
        <v>159</v>
      </c>
      <c r="C48" s="20" t="s">
        <v>1</v>
      </c>
      <c r="D48" s="22">
        <v>5</v>
      </c>
    </row>
    <row r="49" spans="1:4" s="23" customFormat="1" x14ac:dyDescent="0.25">
      <c r="A49" s="20">
        <v>50</v>
      </c>
      <c r="B49" s="21" t="s">
        <v>160</v>
      </c>
      <c r="C49" s="20" t="s">
        <v>1</v>
      </c>
      <c r="D49" s="22">
        <v>5</v>
      </c>
    </row>
    <row r="50" spans="1:4" s="23" customFormat="1" x14ac:dyDescent="0.25">
      <c r="A50" s="2">
        <v>52</v>
      </c>
      <c r="B50" s="21" t="s">
        <v>162</v>
      </c>
      <c r="C50" s="20" t="s">
        <v>1</v>
      </c>
      <c r="D50" s="28">
        <v>3</v>
      </c>
    </row>
    <row r="51" spans="1:4" s="23" customFormat="1" x14ac:dyDescent="0.25">
      <c r="A51" s="20">
        <v>54</v>
      </c>
      <c r="B51" s="21" t="s">
        <v>161</v>
      </c>
      <c r="C51" s="20" t="s">
        <v>1</v>
      </c>
      <c r="D51" s="22">
        <v>2</v>
      </c>
    </row>
    <row r="52" spans="1:4" s="18" customFormat="1" ht="12" customHeight="1" x14ac:dyDescent="0.25">
      <c r="A52" s="14"/>
      <c r="B52" s="15" t="s">
        <v>17</v>
      </c>
      <c r="C52" s="16"/>
      <c r="D52" s="17"/>
    </row>
    <row r="53" spans="1:4" s="13" customFormat="1" x14ac:dyDescent="0.25">
      <c r="A53" s="2">
        <v>1</v>
      </c>
      <c r="B53" s="4" t="s">
        <v>32</v>
      </c>
      <c r="C53" s="2" t="s">
        <v>7</v>
      </c>
      <c r="D53" s="6">
        <f>30+45+35</f>
        <v>110</v>
      </c>
    </row>
    <row r="54" spans="1:4" s="13" customFormat="1" x14ac:dyDescent="0.25">
      <c r="A54" s="2">
        <v>2</v>
      </c>
      <c r="B54" s="4" t="s">
        <v>48</v>
      </c>
      <c r="C54" s="2" t="s">
        <v>1</v>
      </c>
      <c r="D54" s="6">
        <v>20</v>
      </c>
    </row>
    <row r="55" spans="1:4" s="13" customFormat="1" x14ac:dyDescent="0.25">
      <c r="A55" s="2">
        <v>2</v>
      </c>
      <c r="B55" s="4" t="s">
        <v>164</v>
      </c>
      <c r="C55" s="2" t="s">
        <v>1</v>
      </c>
      <c r="D55" s="6">
        <v>20</v>
      </c>
    </row>
    <row r="56" spans="1:4" s="13" customFormat="1" x14ac:dyDescent="0.25">
      <c r="A56" s="2">
        <v>3</v>
      </c>
      <c r="B56" s="4" t="s">
        <v>42</v>
      </c>
      <c r="C56" s="2" t="s">
        <v>1</v>
      </c>
      <c r="D56" s="6">
        <f>75+60+20+20+50+50+50</f>
        <v>325</v>
      </c>
    </row>
    <row r="57" spans="1:4" s="13" customFormat="1" x14ac:dyDescent="0.25">
      <c r="A57" s="2">
        <v>4</v>
      </c>
      <c r="B57" s="4" t="s">
        <v>44</v>
      </c>
      <c r="C57" s="2" t="s">
        <v>1</v>
      </c>
      <c r="D57" s="6">
        <f>20+25</f>
        <v>45</v>
      </c>
    </row>
    <row r="58" spans="1:4" s="13" customFormat="1" x14ac:dyDescent="0.25">
      <c r="A58" s="2">
        <v>5</v>
      </c>
      <c r="B58" s="4" t="s">
        <v>47</v>
      </c>
      <c r="C58" s="2" t="s">
        <v>1</v>
      </c>
      <c r="D58" s="6">
        <v>200</v>
      </c>
    </row>
    <row r="59" spans="1:4" s="13" customFormat="1" x14ac:dyDescent="0.25">
      <c r="A59" s="2">
        <v>6</v>
      </c>
      <c r="B59" s="4" t="s">
        <v>49</v>
      </c>
      <c r="C59" s="2" t="s">
        <v>1</v>
      </c>
      <c r="D59" s="6">
        <f>50+1000</f>
        <v>1050</v>
      </c>
    </row>
    <row r="60" spans="1:4" s="13" customFormat="1" x14ac:dyDescent="0.25">
      <c r="A60" s="2">
        <v>7</v>
      </c>
      <c r="B60" s="4" t="s">
        <v>50</v>
      </c>
      <c r="C60" s="2" t="s">
        <v>1</v>
      </c>
      <c r="D60" s="6">
        <f>25+100</f>
        <v>125</v>
      </c>
    </row>
    <row r="61" spans="1:4" s="23" customFormat="1" x14ac:dyDescent="0.25">
      <c r="A61" s="2">
        <v>8</v>
      </c>
      <c r="B61" s="21" t="s">
        <v>6</v>
      </c>
      <c r="C61" s="20" t="s">
        <v>1</v>
      </c>
      <c r="D61" s="22">
        <v>12</v>
      </c>
    </row>
    <row r="62" spans="1:4" s="23" customFormat="1" x14ac:dyDescent="0.25">
      <c r="A62" s="2">
        <v>9</v>
      </c>
      <c r="B62" s="21" t="s">
        <v>55</v>
      </c>
      <c r="C62" s="20" t="s">
        <v>1</v>
      </c>
      <c r="D62" s="22">
        <v>12</v>
      </c>
    </row>
    <row r="63" spans="1:4" s="23" customFormat="1" x14ac:dyDescent="0.25">
      <c r="A63" s="2">
        <v>10</v>
      </c>
      <c r="B63" s="21" t="s">
        <v>165</v>
      </c>
      <c r="C63" s="20" t="s">
        <v>1</v>
      </c>
      <c r="D63" s="22">
        <v>10</v>
      </c>
    </row>
    <row r="64" spans="1:4" s="23" customFormat="1" x14ac:dyDescent="0.25">
      <c r="A64" s="2">
        <v>11</v>
      </c>
      <c r="B64" s="21" t="s">
        <v>166</v>
      </c>
      <c r="C64" s="20" t="s">
        <v>1</v>
      </c>
      <c r="D64" s="22">
        <v>3</v>
      </c>
    </row>
    <row r="65" spans="1:4" s="23" customFormat="1" x14ac:dyDescent="0.25">
      <c r="A65" s="2">
        <v>12</v>
      </c>
      <c r="B65" s="21" t="s">
        <v>138</v>
      </c>
      <c r="C65" s="20" t="s">
        <v>1</v>
      </c>
      <c r="D65" s="22">
        <v>3</v>
      </c>
    </row>
    <row r="66" spans="1:4" s="23" customFormat="1" x14ac:dyDescent="0.25">
      <c r="A66" s="2">
        <v>13</v>
      </c>
      <c r="B66" s="21" t="s">
        <v>63</v>
      </c>
      <c r="C66" s="20" t="s">
        <v>1</v>
      </c>
      <c r="D66" s="22">
        <f>12+24</f>
        <v>36</v>
      </c>
    </row>
    <row r="67" spans="1:4" s="23" customFormat="1" x14ac:dyDescent="0.25">
      <c r="A67" s="2">
        <v>14</v>
      </c>
      <c r="B67" s="21" t="s">
        <v>52</v>
      </c>
      <c r="C67" s="20" t="s">
        <v>1</v>
      </c>
      <c r="D67" s="22">
        <v>10</v>
      </c>
    </row>
    <row r="68" spans="1:4" s="23" customFormat="1" x14ac:dyDescent="0.25">
      <c r="A68" s="2">
        <v>15</v>
      </c>
      <c r="B68" s="21" t="s">
        <v>61</v>
      </c>
      <c r="C68" s="20" t="s">
        <v>1</v>
      </c>
      <c r="D68" s="22">
        <f>4+8</f>
        <v>12</v>
      </c>
    </row>
    <row r="69" spans="1:4" s="23" customFormat="1" x14ac:dyDescent="0.25">
      <c r="A69" s="2">
        <v>16</v>
      </c>
      <c r="B69" s="21" t="s">
        <v>135</v>
      </c>
      <c r="C69" s="20" t="s">
        <v>1</v>
      </c>
      <c r="D69" s="22">
        <v>12</v>
      </c>
    </row>
    <row r="70" spans="1:4" s="23" customFormat="1" x14ac:dyDescent="0.25">
      <c r="A70" s="2">
        <v>17</v>
      </c>
      <c r="B70" s="21" t="s">
        <v>167</v>
      </c>
      <c r="C70" s="20" t="s">
        <v>1</v>
      </c>
      <c r="D70" s="22">
        <v>24</v>
      </c>
    </row>
    <row r="71" spans="1:4" s="23" customFormat="1" x14ac:dyDescent="0.25">
      <c r="A71" s="2">
        <v>18</v>
      </c>
      <c r="B71" s="21" t="s">
        <v>12</v>
      </c>
      <c r="C71" s="20" t="s">
        <v>1</v>
      </c>
      <c r="D71" s="22">
        <v>6</v>
      </c>
    </row>
    <row r="72" spans="1:4" s="23" customFormat="1" x14ac:dyDescent="0.25">
      <c r="A72" s="2">
        <v>19</v>
      </c>
      <c r="B72" s="21" t="s">
        <v>13</v>
      </c>
      <c r="C72" s="20" t="s">
        <v>1</v>
      </c>
      <c r="D72" s="22">
        <v>2</v>
      </c>
    </row>
    <row r="73" spans="1:4" s="23" customFormat="1" x14ac:dyDescent="0.25">
      <c r="A73" s="2">
        <v>20</v>
      </c>
      <c r="B73" s="21" t="s">
        <v>62</v>
      </c>
      <c r="C73" s="20" t="s">
        <v>36</v>
      </c>
      <c r="D73" s="22">
        <v>10</v>
      </c>
    </row>
    <row r="74" spans="1:4" s="23" customFormat="1" x14ac:dyDescent="0.25">
      <c r="A74" s="2">
        <v>21</v>
      </c>
      <c r="B74" s="21" t="s">
        <v>57</v>
      </c>
      <c r="C74" s="20" t="s">
        <v>1</v>
      </c>
      <c r="D74" s="22">
        <f>2+2</f>
        <v>4</v>
      </c>
    </row>
    <row r="75" spans="1:4" s="23" customFormat="1" x14ac:dyDescent="0.25">
      <c r="A75" s="2">
        <v>22</v>
      </c>
      <c r="B75" s="67" t="s">
        <v>168</v>
      </c>
      <c r="C75" s="68" t="s">
        <v>1</v>
      </c>
      <c r="D75" s="69">
        <v>15</v>
      </c>
    </row>
    <row r="76" spans="1:4" s="23" customFormat="1" x14ac:dyDescent="0.25">
      <c r="A76" s="2">
        <v>22</v>
      </c>
      <c r="B76" s="67" t="s">
        <v>169</v>
      </c>
      <c r="C76" s="68" t="s">
        <v>1</v>
      </c>
      <c r="D76" s="69">
        <v>30</v>
      </c>
    </row>
    <row r="77" spans="1:4" s="23" customFormat="1" x14ac:dyDescent="0.25">
      <c r="A77" s="2">
        <v>23</v>
      </c>
      <c r="B77" s="67" t="s">
        <v>43</v>
      </c>
      <c r="C77" s="68" t="s">
        <v>1</v>
      </c>
      <c r="D77" s="69">
        <v>30</v>
      </c>
    </row>
    <row r="78" spans="1:4" s="23" customFormat="1" x14ac:dyDescent="0.25">
      <c r="A78" s="2"/>
      <c r="B78" s="67" t="s">
        <v>170</v>
      </c>
      <c r="C78" s="70" t="s">
        <v>1</v>
      </c>
      <c r="D78" s="71">
        <v>2</v>
      </c>
    </row>
    <row r="79" spans="1:4" s="23" customFormat="1" x14ac:dyDescent="0.25">
      <c r="A79" s="2"/>
      <c r="B79" s="67" t="s">
        <v>171</v>
      </c>
      <c r="C79" s="70" t="s">
        <v>1</v>
      </c>
      <c r="D79" s="71">
        <v>4</v>
      </c>
    </row>
    <row r="80" spans="1:4" s="23" customFormat="1" x14ac:dyDescent="0.25">
      <c r="A80" s="2">
        <v>24</v>
      </c>
      <c r="B80" s="21" t="s">
        <v>65</v>
      </c>
      <c r="C80" s="20" t="s">
        <v>1</v>
      </c>
      <c r="D80" s="22">
        <v>10</v>
      </c>
    </row>
    <row r="81" spans="1:4" s="23" customFormat="1" x14ac:dyDescent="0.25">
      <c r="A81" s="2">
        <v>25</v>
      </c>
      <c r="B81" s="21" t="s">
        <v>157</v>
      </c>
      <c r="C81" s="20" t="s">
        <v>1</v>
      </c>
      <c r="D81" s="22">
        <v>2</v>
      </c>
    </row>
    <row r="82" spans="1:4" s="23" customFormat="1" x14ac:dyDescent="0.25">
      <c r="A82" s="2">
        <v>26</v>
      </c>
      <c r="B82" s="21" t="s">
        <v>159</v>
      </c>
      <c r="C82" s="20" t="s">
        <v>1</v>
      </c>
      <c r="D82" s="22">
        <f>2+3</f>
        <v>5</v>
      </c>
    </row>
    <row r="83" spans="1:4" s="23" customFormat="1" x14ac:dyDescent="0.25">
      <c r="A83" s="2">
        <v>27</v>
      </c>
      <c r="B83" s="21" t="s">
        <v>11</v>
      </c>
      <c r="C83" s="20" t="s">
        <v>1</v>
      </c>
      <c r="D83" s="22">
        <v>2</v>
      </c>
    </row>
    <row r="84" spans="1:4" s="23" customFormat="1" x14ac:dyDescent="0.25">
      <c r="A84" s="2">
        <v>28</v>
      </c>
      <c r="B84" s="21" t="s">
        <v>160</v>
      </c>
      <c r="C84" s="20" t="s">
        <v>1</v>
      </c>
      <c r="D84" s="22">
        <v>3</v>
      </c>
    </row>
    <row r="85" spans="1:4" s="23" customFormat="1" x14ac:dyDescent="0.25">
      <c r="A85" s="2">
        <v>29</v>
      </c>
      <c r="B85" s="21" t="s">
        <v>161</v>
      </c>
      <c r="C85" s="20" t="s">
        <v>1</v>
      </c>
      <c r="D85" s="22">
        <v>1</v>
      </c>
    </row>
    <row r="86" spans="1:4" s="18" customFormat="1" ht="12" customHeight="1" x14ac:dyDescent="0.25">
      <c r="A86" s="14"/>
      <c r="B86" s="15" t="s">
        <v>66</v>
      </c>
      <c r="C86" s="16"/>
      <c r="D86" s="17"/>
    </row>
    <row r="87" spans="1:4" s="23" customFormat="1" x14ac:dyDescent="0.25">
      <c r="A87" s="20">
        <v>1</v>
      </c>
      <c r="B87" s="21" t="s">
        <v>67</v>
      </c>
      <c r="C87" s="20" t="s">
        <v>7</v>
      </c>
      <c r="D87" s="22">
        <f>45+10</f>
        <v>55</v>
      </c>
    </row>
    <row r="88" spans="1:4" s="23" customFormat="1" x14ac:dyDescent="0.25">
      <c r="A88" s="20">
        <v>2</v>
      </c>
      <c r="B88" s="21" t="s">
        <v>68</v>
      </c>
      <c r="C88" s="20" t="s">
        <v>7</v>
      </c>
      <c r="D88" s="22">
        <v>1</v>
      </c>
    </row>
    <row r="89" spans="1:4" s="23" customFormat="1" x14ac:dyDescent="0.25">
      <c r="A89" s="20">
        <v>3</v>
      </c>
      <c r="B89" s="21" t="s">
        <v>41</v>
      </c>
      <c r="C89" s="20" t="s">
        <v>7</v>
      </c>
      <c r="D89" s="22">
        <v>1</v>
      </c>
    </row>
    <row r="90" spans="1:4" s="23" customFormat="1" x14ac:dyDescent="0.25">
      <c r="A90" s="20">
        <v>4</v>
      </c>
      <c r="B90" s="21" t="s">
        <v>69</v>
      </c>
      <c r="C90" s="20" t="s">
        <v>7</v>
      </c>
      <c r="D90" s="22">
        <v>1</v>
      </c>
    </row>
    <row r="91" spans="1:4" s="23" customFormat="1" x14ac:dyDescent="0.25">
      <c r="A91" s="20">
        <v>5</v>
      </c>
      <c r="B91" s="21" t="s">
        <v>42</v>
      </c>
      <c r="C91" s="20" t="s">
        <v>1</v>
      </c>
      <c r="D91" s="22">
        <v>40</v>
      </c>
    </row>
    <row r="92" spans="1:4" s="23" customFormat="1" x14ac:dyDescent="0.25">
      <c r="A92" s="20">
        <v>6</v>
      </c>
      <c r="B92" s="21" t="s">
        <v>49</v>
      </c>
      <c r="C92" s="20" t="s">
        <v>1</v>
      </c>
      <c r="D92" s="22">
        <v>4</v>
      </c>
    </row>
    <row r="93" spans="1:4" s="23" customFormat="1" x14ac:dyDescent="0.25">
      <c r="A93" s="20">
        <v>7</v>
      </c>
      <c r="B93" s="21" t="s">
        <v>50</v>
      </c>
      <c r="C93" s="20" t="s">
        <v>1</v>
      </c>
      <c r="D93" s="22">
        <v>1</v>
      </c>
    </row>
    <row r="94" spans="1:4" s="23" customFormat="1" x14ac:dyDescent="0.25">
      <c r="A94" s="20">
        <v>8</v>
      </c>
      <c r="B94" s="21" t="s">
        <v>40</v>
      </c>
      <c r="C94" s="20" t="s">
        <v>1</v>
      </c>
      <c r="D94" s="22">
        <v>1</v>
      </c>
    </row>
    <row r="95" spans="1:4" s="23" customFormat="1" x14ac:dyDescent="0.25">
      <c r="A95" s="20">
        <v>9</v>
      </c>
      <c r="B95" s="21" t="s">
        <v>70</v>
      </c>
      <c r="C95" s="20" t="s">
        <v>1</v>
      </c>
      <c r="D95" s="22">
        <v>70</v>
      </c>
    </row>
    <row r="96" spans="1:4" s="23" customFormat="1" x14ac:dyDescent="0.25">
      <c r="A96" s="20">
        <v>10</v>
      </c>
      <c r="B96" s="21" t="s">
        <v>71</v>
      </c>
      <c r="C96" s="20" t="s">
        <v>1</v>
      </c>
      <c r="D96" s="22">
        <v>30</v>
      </c>
    </row>
    <row r="97" spans="1:4" s="23" customFormat="1" x14ac:dyDescent="0.25">
      <c r="A97" s="20">
        <v>11</v>
      </c>
      <c r="B97" s="21" t="s">
        <v>52</v>
      </c>
      <c r="C97" s="20" t="s">
        <v>1</v>
      </c>
      <c r="D97" s="22">
        <v>30</v>
      </c>
    </row>
    <row r="98" spans="1:4" s="23" customFormat="1" x14ac:dyDescent="0.25">
      <c r="A98" s="20">
        <v>12</v>
      </c>
      <c r="B98" s="21" t="s">
        <v>53</v>
      </c>
      <c r="C98" s="20" t="s">
        <v>1</v>
      </c>
      <c r="D98" s="22">
        <v>48</v>
      </c>
    </row>
    <row r="99" spans="1:4" s="23" customFormat="1" x14ac:dyDescent="0.25">
      <c r="A99" s="20">
        <v>13</v>
      </c>
      <c r="B99" s="21" t="s">
        <v>60</v>
      </c>
      <c r="C99" s="20" t="s">
        <v>1</v>
      </c>
      <c r="D99" s="22">
        <v>2</v>
      </c>
    </row>
    <row r="100" spans="1:4" s="23" customFormat="1" x14ac:dyDescent="0.25">
      <c r="A100" s="20">
        <v>14</v>
      </c>
      <c r="B100" s="21" t="s">
        <v>156</v>
      </c>
      <c r="C100" s="20" t="s">
        <v>1</v>
      </c>
      <c r="D100" s="22">
        <v>3</v>
      </c>
    </row>
    <row r="101" spans="1:4" s="23" customFormat="1" x14ac:dyDescent="0.25">
      <c r="A101" s="20">
        <v>15</v>
      </c>
      <c r="B101" s="21" t="s">
        <v>159</v>
      </c>
      <c r="C101" s="20" t="s">
        <v>1</v>
      </c>
      <c r="D101" s="22">
        <v>1</v>
      </c>
    </row>
    <row r="102" spans="1:4" s="23" customFormat="1" x14ac:dyDescent="0.25">
      <c r="A102" s="20">
        <v>16</v>
      </c>
      <c r="B102" s="21" t="s">
        <v>160</v>
      </c>
      <c r="C102" s="20" t="s">
        <v>1</v>
      </c>
      <c r="D102" s="22">
        <v>1</v>
      </c>
    </row>
    <row r="103" spans="1:4" s="18" customFormat="1" ht="12" customHeight="1" x14ac:dyDescent="0.25">
      <c r="A103" s="14"/>
      <c r="B103" s="15" t="s">
        <v>144</v>
      </c>
      <c r="C103" s="16"/>
      <c r="D103" s="17"/>
    </row>
    <row r="104" spans="1:4" s="13" customFormat="1" x14ac:dyDescent="0.25">
      <c r="A104" s="2">
        <v>1</v>
      </c>
      <c r="B104" s="4" t="s">
        <v>32</v>
      </c>
      <c r="C104" s="2" t="s">
        <v>7</v>
      </c>
      <c r="D104" s="6">
        <v>90</v>
      </c>
    </row>
    <row r="105" spans="1:4" s="13" customFormat="1" x14ac:dyDescent="0.25">
      <c r="A105" s="2">
        <v>2</v>
      </c>
      <c r="B105" s="4" t="s">
        <v>33</v>
      </c>
      <c r="C105" s="2" t="s">
        <v>7</v>
      </c>
      <c r="D105" s="6">
        <v>1</v>
      </c>
    </row>
    <row r="106" spans="1:4" s="13" customFormat="1" x14ac:dyDescent="0.25">
      <c r="A106" s="2">
        <v>3</v>
      </c>
      <c r="B106" s="4" t="s">
        <v>41</v>
      </c>
      <c r="C106" s="2" t="s">
        <v>7</v>
      </c>
      <c r="D106" s="6">
        <f>2+4</f>
        <v>6</v>
      </c>
    </row>
    <row r="107" spans="1:4" s="13" customFormat="1" x14ac:dyDescent="0.25">
      <c r="A107" s="2">
        <v>4</v>
      </c>
      <c r="B107" s="4" t="s">
        <v>48</v>
      </c>
      <c r="C107" s="2" t="s">
        <v>1</v>
      </c>
      <c r="D107" s="6">
        <v>15</v>
      </c>
    </row>
    <row r="108" spans="1:4" s="13" customFormat="1" x14ac:dyDescent="0.25">
      <c r="A108" s="2">
        <v>5</v>
      </c>
      <c r="B108" s="4" t="s">
        <v>42</v>
      </c>
      <c r="C108" s="2" t="s">
        <v>1</v>
      </c>
      <c r="D108" s="6">
        <v>160</v>
      </c>
    </row>
    <row r="109" spans="1:4" s="13" customFormat="1" x14ac:dyDescent="0.25">
      <c r="A109" s="2">
        <v>6</v>
      </c>
      <c r="B109" s="4" t="s">
        <v>44</v>
      </c>
      <c r="C109" s="2" t="s">
        <v>1</v>
      </c>
      <c r="D109" s="6">
        <v>160</v>
      </c>
    </row>
    <row r="110" spans="1:4" s="13" customFormat="1" x14ac:dyDescent="0.25">
      <c r="A110" s="2">
        <v>7</v>
      </c>
      <c r="B110" s="4" t="s">
        <v>47</v>
      </c>
      <c r="C110" s="2" t="s">
        <v>1</v>
      </c>
      <c r="D110" s="6">
        <v>600</v>
      </c>
    </row>
    <row r="111" spans="1:4" s="19" customFormat="1" x14ac:dyDescent="0.25">
      <c r="A111" s="68">
        <v>8</v>
      </c>
      <c r="B111" s="67" t="s">
        <v>172</v>
      </c>
      <c r="C111" s="68" t="s">
        <v>36</v>
      </c>
      <c r="D111" s="69">
        <v>2</v>
      </c>
    </row>
    <row r="112" spans="1:4" s="19" customFormat="1" x14ac:dyDescent="0.25">
      <c r="A112" s="68">
        <v>9</v>
      </c>
      <c r="B112" s="67" t="s">
        <v>173</v>
      </c>
      <c r="C112" s="68" t="s">
        <v>174</v>
      </c>
      <c r="D112" s="69">
        <v>4</v>
      </c>
    </row>
    <row r="113" spans="1:4" s="19" customFormat="1" x14ac:dyDescent="0.25">
      <c r="A113" s="68">
        <v>10</v>
      </c>
      <c r="B113" s="67" t="s">
        <v>175</v>
      </c>
      <c r="C113" s="68" t="s">
        <v>174</v>
      </c>
      <c r="D113" s="69">
        <v>3</v>
      </c>
    </row>
    <row r="114" spans="1:4" s="19" customFormat="1" x14ac:dyDescent="0.25">
      <c r="A114" s="68">
        <v>11</v>
      </c>
      <c r="B114" s="67" t="s">
        <v>176</v>
      </c>
      <c r="C114" s="68" t="s">
        <v>1</v>
      </c>
      <c r="D114" s="69">
        <v>10</v>
      </c>
    </row>
    <row r="115" spans="1:4" s="19" customFormat="1" x14ac:dyDescent="0.25">
      <c r="A115" s="68">
        <v>12</v>
      </c>
      <c r="B115" s="67" t="s">
        <v>177</v>
      </c>
      <c r="C115" s="68" t="s">
        <v>1</v>
      </c>
      <c r="D115" s="69">
        <v>15</v>
      </c>
    </row>
    <row r="116" spans="1:4" s="19" customFormat="1" x14ac:dyDescent="0.25">
      <c r="A116" s="68">
        <v>13</v>
      </c>
      <c r="B116" s="67" t="s">
        <v>178</v>
      </c>
      <c r="C116" s="68" t="s">
        <v>1</v>
      </c>
      <c r="D116" s="69">
        <v>3</v>
      </c>
    </row>
    <row r="117" spans="1:4" s="19" customFormat="1" x14ac:dyDescent="0.25">
      <c r="A117" s="68">
        <v>14</v>
      </c>
      <c r="B117" s="67" t="s">
        <v>179</v>
      </c>
      <c r="C117" s="68" t="s">
        <v>1</v>
      </c>
      <c r="D117" s="69">
        <v>8</v>
      </c>
    </row>
    <row r="118" spans="1:4" s="13" customFormat="1" x14ac:dyDescent="0.25">
      <c r="A118" s="2">
        <v>13</v>
      </c>
      <c r="B118" s="4" t="s">
        <v>55</v>
      </c>
      <c r="C118" s="2" t="s">
        <v>1</v>
      </c>
      <c r="D118" s="6">
        <v>2</v>
      </c>
    </row>
    <row r="119" spans="1:4" s="13" customFormat="1" x14ac:dyDescent="0.25">
      <c r="A119" s="2">
        <v>14</v>
      </c>
      <c r="B119" s="4" t="s">
        <v>63</v>
      </c>
      <c r="C119" s="2" t="s">
        <v>1</v>
      </c>
      <c r="D119" s="6">
        <f>12+12+36</f>
        <v>60</v>
      </c>
    </row>
    <row r="120" spans="1:4" s="23" customFormat="1" x14ac:dyDescent="0.25">
      <c r="A120" s="2">
        <v>15</v>
      </c>
      <c r="B120" s="21" t="s">
        <v>135</v>
      </c>
      <c r="C120" s="20" t="s">
        <v>1</v>
      </c>
      <c r="D120" s="22">
        <v>17</v>
      </c>
    </row>
    <row r="121" spans="1:4" s="23" customFormat="1" x14ac:dyDescent="0.25">
      <c r="A121" s="2">
        <v>16</v>
      </c>
      <c r="B121" s="21" t="s">
        <v>157</v>
      </c>
      <c r="C121" s="20" t="s">
        <v>1</v>
      </c>
      <c r="D121" s="22">
        <v>2</v>
      </c>
    </row>
    <row r="122" spans="1:4" s="23" customFormat="1" x14ac:dyDescent="0.25">
      <c r="A122" s="2">
        <v>17</v>
      </c>
      <c r="B122" s="21" t="s">
        <v>53</v>
      </c>
      <c r="C122" s="20" t="s">
        <v>1</v>
      </c>
      <c r="D122" s="22">
        <v>72</v>
      </c>
    </row>
    <row r="123" spans="1:4" s="23" customFormat="1" x14ac:dyDescent="0.25">
      <c r="A123" s="2">
        <v>18</v>
      </c>
      <c r="B123" s="21" t="s">
        <v>52</v>
      </c>
      <c r="C123" s="20" t="s">
        <v>1</v>
      </c>
      <c r="D123" s="22">
        <v>12</v>
      </c>
    </row>
    <row r="124" spans="1:4" s="23" customFormat="1" x14ac:dyDescent="0.25">
      <c r="A124" s="2">
        <v>19</v>
      </c>
      <c r="B124" s="21" t="s">
        <v>61</v>
      </c>
      <c r="C124" s="20" t="s">
        <v>1</v>
      </c>
      <c r="D124" s="22">
        <v>14</v>
      </c>
    </row>
    <row r="125" spans="1:4" s="23" customFormat="1" x14ac:dyDescent="0.25">
      <c r="A125" s="2">
        <v>20</v>
      </c>
      <c r="B125" s="4" t="s">
        <v>62</v>
      </c>
      <c r="C125" s="20" t="s">
        <v>36</v>
      </c>
      <c r="D125" s="22">
        <v>10</v>
      </c>
    </row>
    <row r="126" spans="1:4" s="23" customFormat="1" x14ac:dyDescent="0.25">
      <c r="A126" s="2">
        <v>21</v>
      </c>
      <c r="B126" s="21" t="s">
        <v>60</v>
      </c>
      <c r="C126" s="20" t="s">
        <v>36</v>
      </c>
      <c r="D126" s="22">
        <v>20</v>
      </c>
    </row>
    <row r="127" spans="1:4" s="23" customFormat="1" x14ac:dyDescent="0.25">
      <c r="A127" s="2">
        <v>22</v>
      </c>
      <c r="B127" s="21" t="s">
        <v>15</v>
      </c>
      <c r="C127" s="20" t="s">
        <v>36</v>
      </c>
      <c r="D127" s="22">
        <f>1+1</f>
        <v>2</v>
      </c>
    </row>
    <row r="128" spans="1:4" s="23" customFormat="1" x14ac:dyDescent="0.25">
      <c r="A128" s="2">
        <v>23</v>
      </c>
      <c r="B128" s="21" t="s">
        <v>27</v>
      </c>
      <c r="C128" s="20" t="s">
        <v>36</v>
      </c>
      <c r="D128" s="22">
        <v>10</v>
      </c>
    </row>
    <row r="129" spans="1:4" s="23" customFormat="1" x14ac:dyDescent="0.25">
      <c r="A129" s="2">
        <v>24</v>
      </c>
      <c r="B129" s="21" t="s">
        <v>12</v>
      </c>
      <c r="C129" s="20" t="s">
        <v>1</v>
      </c>
      <c r="D129" s="22">
        <v>11</v>
      </c>
    </row>
    <row r="130" spans="1:4" s="23" customFormat="1" x14ac:dyDescent="0.25">
      <c r="A130" s="2">
        <v>25</v>
      </c>
      <c r="B130" s="21" t="s">
        <v>5</v>
      </c>
      <c r="C130" s="20" t="s">
        <v>1</v>
      </c>
      <c r="D130" s="22">
        <v>5</v>
      </c>
    </row>
    <row r="131" spans="1:4" s="19" customFormat="1" x14ac:dyDescent="0.25">
      <c r="A131" s="68">
        <v>26</v>
      </c>
      <c r="B131" s="67" t="s">
        <v>180</v>
      </c>
      <c r="C131" s="68" t="s">
        <v>1</v>
      </c>
      <c r="D131" s="69">
        <v>20</v>
      </c>
    </row>
    <row r="132" spans="1:4" s="18" customFormat="1" ht="12" customHeight="1" x14ac:dyDescent="0.25">
      <c r="A132" s="14"/>
      <c r="B132" s="15" t="s">
        <v>19</v>
      </c>
      <c r="C132" s="16"/>
      <c r="D132" s="17"/>
    </row>
    <row r="133" spans="1:4" s="13" customFormat="1" x14ac:dyDescent="0.25">
      <c r="A133" s="2">
        <v>1</v>
      </c>
      <c r="B133" s="4" t="s">
        <v>32</v>
      </c>
      <c r="C133" s="2" t="s">
        <v>7</v>
      </c>
      <c r="D133" s="6">
        <v>141</v>
      </c>
    </row>
    <row r="134" spans="1:4" s="13" customFormat="1" x14ac:dyDescent="0.25">
      <c r="A134" s="2">
        <v>2</v>
      </c>
      <c r="B134" s="4" t="s">
        <v>48</v>
      </c>
      <c r="C134" s="2" t="s">
        <v>1</v>
      </c>
      <c r="D134" s="6">
        <v>100</v>
      </c>
    </row>
    <row r="135" spans="1:4" s="13" customFormat="1" x14ac:dyDescent="0.25">
      <c r="A135" s="2">
        <v>3</v>
      </c>
      <c r="B135" s="4" t="s">
        <v>42</v>
      </c>
      <c r="C135" s="2" t="s">
        <v>1</v>
      </c>
      <c r="D135" s="6">
        <v>100</v>
      </c>
    </row>
    <row r="136" spans="1:4" s="13" customFormat="1" x14ac:dyDescent="0.25">
      <c r="A136" s="2">
        <v>4</v>
      </c>
      <c r="B136" s="4" t="s">
        <v>44</v>
      </c>
      <c r="C136" s="2" t="s">
        <v>1</v>
      </c>
      <c r="D136" s="6">
        <v>20</v>
      </c>
    </row>
    <row r="137" spans="1:4" s="13" customFormat="1" x14ac:dyDescent="0.25">
      <c r="A137" s="2">
        <v>5</v>
      </c>
      <c r="B137" s="4" t="s">
        <v>45</v>
      </c>
      <c r="C137" s="2" t="s">
        <v>1</v>
      </c>
      <c r="D137" s="6">
        <v>10</v>
      </c>
    </row>
    <row r="138" spans="1:4" s="19" customFormat="1" x14ac:dyDescent="0.25">
      <c r="A138" s="2">
        <v>6</v>
      </c>
      <c r="B138" s="4" t="s">
        <v>47</v>
      </c>
      <c r="C138" s="2" t="s">
        <v>1</v>
      </c>
      <c r="D138" s="22">
        <v>1200</v>
      </c>
    </row>
    <row r="139" spans="1:4" s="13" customFormat="1" x14ac:dyDescent="0.25">
      <c r="A139" s="2">
        <v>7</v>
      </c>
      <c r="B139" s="4" t="s">
        <v>49</v>
      </c>
      <c r="C139" s="2" t="s">
        <v>1</v>
      </c>
      <c r="D139" s="6">
        <v>150</v>
      </c>
    </row>
    <row r="140" spans="1:4" s="13" customFormat="1" x14ac:dyDescent="0.25">
      <c r="A140" s="2">
        <v>8</v>
      </c>
      <c r="B140" s="4" t="s">
        <v>37</v>
      </c>
      <c r="C140" s="2" t="s">
        <v>1</v>
      </c>
      <c r="D140" s="6">
        <v>50</v>
      </c>
    </row>
    <row r="141" spans="1:4" s="13" customFormat="1" x14ac:dyDescent="0.25">
      <c r="A141" s="2">
        <v>9</v>
      </c>
      <c r="B141" s="4" t="s">
        <v>38</v>
      </c>
      <c r="C141" s="2" t="s">
        <v>1</v>
      </c>
      <c r="D141" s="6">
        <v>100</v>
      </c>
    </row>
    <row r="142" spans="1:4" s="23" customFormat="1" x14ac:dyDescent="0.25">
      <c r="A142" s="2">
        <v>10</v>
      </c>
      <c r="B142" s="21" t="s">
        <v>55</v>
      </c>
      <c r="C142" s="20" t="s">
        <v>1</v>
      </c>
      <c r="D142" s="22">
        <v>50</v>
      </c>
    </row>
    <row r="143" spans="1:4" s="23" customFormat="1" x14ac:dyDescent="0.25">
      <c r="A143" s="2">
        <v>11</v>
      </c>
      <c r="B143" s="21" t="s">
        <v>63</v>
      </c>
      <c r="C143" s="20" t="s">
        <v>1</v>
      </c>
      <c r="D143" s="22">
        <v>2</v>
      </c>
    </row>
    <row r="144" spans="1:4" s="23" customFormat="1" x14ac:dyDescent="0.25">
      <c r="A144" s="2">
        <v>12</v>
      </c>
      <c r="B144" s="21" t="s">
        <v>53</v>
      </c>
      <c r="C144" s="20" t="s">
        <v>1</v>
      </c>
      <c r="D144" s="22">
        <v>60</v>
      </c>
    </row>
    <row r="145" spans="1:4" s="23" customFormat="1" x14ac:dyDescent="0.25">
      <c r="A145" s="2">
        <v>13</v>
      </c>
      <c r="B145" s="21" t="s">
        <v>13</v>
      </c>
      <c r="C145" s="20" t="s">
        <v>1</v>
      </c>
      <c r="D145" s="22">
        <v>4</v>
      </c>
    </row>
    <row r="146" spans="1:4" s="23" customFormat="1" x14ac:dyDescent="0.25">
      <c r="A146" s="2">
        <v>14</v>
      </c>
      <c r="B146" s="67" t="s">
        <v>183</v>
      </c>
      <c r="C146" s="68" t="s">
        <v>1</v>
      </c>
      <c r="D146" s="69">
        <v>8</v>
      </c>
    </row>
    <row r="147" spans="1:4" s="23" customFormat="1" x14ac:dyDescent="0.25">
      <c r="A147" s="2">
        <v>15</v>
      </c>
      <c r="B147" s="67" t="s">
        <v>184</v>
      </c>
      <c r="C147" s="68" t="s">
        <v>1</v>
      </c>
      <c r="D147" s="69">
        <v>100</v>
      </c>
    </row>
    <row r="148" spans="1:4" s="23" customFormat="1" x14ac:dyDescent="0.25">
      <c r="A148" s="2">
        <v>16</v>
      </c>
      <c r="B148" s="21" t="s">
        <v>65</v>
      </c>
      <c r="C148" s="20" t="s">
        <v>1</v>
      </c>
      <c r="D148" s="22">
        <v>2</v>
      </c>
    </row>
    <row r="149" spans="1:4" s="23" customFormat="1" x14ac:dyDescent="0.25">
      <c r="A149" s="2">
        <v>17</v>
      </c>
      <c r="B149" s="21" t="s">
        <v>160</v>
      </c>
      <c r="C149" s="20" t="s">
        <v>1</v>
      </c>
      <c r="D149" s="22">
        <v>1</v>
      </c>
    </row>
    <row r="150" spans="1:4" s="18" customFormat="1" ht="12" customHeight="1" x14ac:dyDescent="0.25">
      <c r="A150" s="14"/>
      <c r="B150" s="15" t="s">
        <v>21</v>
      </c>
      <c r="C150" s="16"/>
      <c r="D150" s="17"/>
    </row>
    <row r="151" spans="1:4" s="13" customFormat="1" x14ac:dyDescent="0.25">
      <c r="A151" s="2">
        <v>1</v>
      </c>
      <c r="B151" s="4" t="s">
        <v>32</v>
      </c>
      <c r="C151" s="2" t="s">
        <v>7</v>
      </c>
      <c r="D151" s="6">
        <v>60</v>
      </c>
    </row>
    <row r="152" spans="1:4" s="13" customFormat="1" x14ac:dyDescent="0.25">
      <c r="A152" s="2">
        <v>2</v>
      </c>
      <c r="B152" s="4" t="s">
        <v>47</v>
      </c>
      <c r="C152" s="2" t="s">
        <v>1</v>
      </c>
      <c r="D152" s="6">
        <v>500</v>
      </c>
    </row>
    <row r="153" spans="1:4" s="23" customFormat="1" x14ac:dyDescent="0.25">
      <c r="A153" s="2">
        <v>3</v>
      </c>
      <c r="B153" s="21" t="s">
        <v>63</v>
      </c>
      <c r="C153" s="20" t="s">
        <v>1</v>
      </c>
      <c r="D153" s="22">
        <v>10</v>
      </c>
    </row>
    <row r="154" spans="1:4" s="23" customFormat="1" x14ac:dyDescent="0.25">
      <c r="A154" s="2">
        <v>4</v>
      </c>
      <c r="B154" s="67" t="s">
        <v>186</v>
      </c>
      <c r="C154" s="68" t="s">
        <v>1</v>
      </c>
      <c r="D154" s="69">
        <v>20</v>
      </c>
    </row>
    <row r="155" spans="1:4" s="23" customFormat="1" x14ac:dyDescent="0.25">
      <c r="A155" s="2">
        <v>4</v>
      </c>
      <c r="B155" s="67" t="s">
        <v>187</v>
      </c>
      <c r="C155" s="20" t="s">
        <v>1</v>
      </c>
      <c r="D155" s="69">
        <v>40</v>
      </c>
    </row>
    <row r="156" spans="1:4" s="23" customFormat="1" x14ac:dyDescent="0.25">
      <c r="A156" s="2">
        <v>5</v>
      </c>
      <c r="B156" s="21" t="s">
        <v>13</v>
      </c>
      <c r="C156" s="20" t="s">
        <v>1</v>
      </c>
      <c r="D156" s="22">
        <v>2</v>
      </c>
    </row>
    <row r="157" spans="1:4" s="23" customFormat="1" x14ac:dyDescent="0.25">
      <c r="A157" s="2">
        <v>6</v>
      </c>
      <c r="B157" s="21" t="s">
        <v>62</v>
      </c>
      <c r="C157" s="20" t="s">
        <v>36</v>
      </c>
      <c r="D157" s="22">
        <v>2</v>
      </c>
    </row>
    <row r="158" spans="1:4" s="23" customFormat="1" x14ac:dyDescent="0.25">
      <c r="A158" s="2">
        <v>7</v>
      </c>
      <c r="B158" s="21" t="s">
        <v>60</v>
      </c>
      <c r="C158" s="20" t="s">
        <v>36</v>
      </c>
      <c r="D158" s="22">
        <v>2</v>
      </c>
    </row>
    <row r="159" spans="1:4" s="23" customFormat="1" x14ac:dyDescent="0.25">
      <c r="A159" s="2">
        <v>8</v>
      </c>
      <c r="B159" s="21" t="s">
        <v>5</v>
      </c>
      <c r="C159" s="20" t="s">
        <v>1</v>
      </c>
      <c r="D159" s="22">
        <v>4</v>
      </c>
    </row>
    <row r="160" spans="1:4" s="18" customFormat="1" ht="12" customHeight="1" x14ac:dyDescent="0.25">
      <c r="A160" s="14"/>
      <c r="B160" s="15" t="s">
        <v>22</v>
      </c>
      <c r="C160" s="16"/>
      <c r="D160" s="17"/>
    </row>
    <row r="161" spans="1:4" s="13" customFormat="1" x14ac:dyDescent="0.25">
      <c r="A161" s="2">
        <v>1</v>
      </c>
      <c r="B161" s="4" t="s">
        <v>32</v>
      </c>
      <c r="C161" s="2" t="s">
        <v>7</v>
      </c>
      <c r="D161" s="6">
        <v>200</v>
      </c>
    </row>
    <row r="162" spans="1:4" s="13" customFormat="1" x14ac:dyDescent="0.25">
      <c r="A162" s="2">
        <v>2</v>
      </c>
      <c r="B162" s="4" t="s">
        <v>33</v>
      </c>
      <c r="C162" s="2" t="s">
        <v>7</v>
      </c>
      <c r="D162" s="6">
        <v>5</v>
      </c>
    </row>
    <row r="163" spans="1:4" s="13" customFormat="1" x14ac:dyDescent="0.25">
      <c r="A163" s="2">
        <v>3</v>
      </c>
      <c r="B163" s="4" t="s">
        <v>41</v>
      </c>
      <c r="C163" s="2" t="s">
        <v>7</v>
      </c>
      <c r="D163" s="6">
        <v>2</v>
      </c>
    </row>
    <row r="164" spans="1:4" s="23" customFormat="1" x14ac:dyDescent="0.25">
      <c r="A164" s="2">
        <v>4</v>
      </c>
      <c r="B164" s="24" t="s">
        <v>56</v>
      </c>
      <c r="C164" s="32" t="s">
        <v>7</v>
      </c>
      <c r="D164" s="33">
        <v>2</v>
      </c>
    </row>
    <row r="165" spans="1:4" s="13" customFormat="1" x14ac:dyDescent="0.25">
      <c r="A165" s="2">
        <v>5</v>
      </c>
      <c r="B165" s="4" t="s">
        <v>48</v>
      </c>
      <c r="C165" s="2" t="s">
        <v>1</v>
      </c>
      <c r="D165" s="6">
        <v>30</v>
      </c>
    </row>
    <row r="166" spans="1:4" s="13" customFormat="1" x14ac:dyDescent="0.25">
      <c r="A166" s="2">
        <v>6</v>
      </c>
      <c r="B166" s="4" t="s">
        <v>42</v>
      </c>
      <c r="C166" s="2" t="s">
        <v>1</v>
      </c>
      <c r="D166" s="6">
        <v>50</v>
      </c>
    </row>
    <row r="167" spans="1:4" s="13" customFormat="1" x14ac:dyDescent="0.25">
      <c r="A167" s="2">
        <v>7</v>
      </c>
      <c r="B167" s="4" t="s">
        <v>44</v>
      </c>
      <c r="C167" s="2" t="s">
        <v>1</v>
      </c>
      <c r="D167" s="6">
        <v>70</v>
      </c>
    </row>
    <row r="168" spans="1:4" s="13" customFormat="1" x14ac:dyDescent="0.25">
      <c r="A168" s="2">
        <v>8</v>
      </c>
      <c r="B168" s="4" t="s">
        <v>47</v>
      </c>
      <c r="C168" s="2" t="s">
        <v>1</v>
      </c>
      <c r="D168" s="6">
        <v>2000</v>
      </c>
    </row>
    <row r="169" spans="1:4" s="13" customFormat="1" x14ac:dyDescent="0.25">
      <c r="A169" s="2">
        <v>9</v>
      </c>
      <c r="B169" s="12" t="s">
        <v>24</v>
      </c>
      <c r="C169" s="30" t="s">
        <v>1</v>
      </c>
      <c r="D169" s="31">
        <v>900</v>
      </c>
    </row>
    <row r="170" spans="1:4" s="13" customFormat="1" x14ac:dyDescent="0.25">
      <c r="A170" s="2">
        <v>10</v>
      </c>
      <c r="B170" s="12" t="s">
        <v>23</v>
      </c>
      <c r="C170" s="30" t="s">
        <v>1</v>
      </c>
      <c r="D170" s="31">
        <v>20</v>
      </c>
    </row>
    <row r="171" spans="1:4" s="23" customFormat="1" x14ac:dyDescent="0.25">
      <c r="A171" s="20">
        <v>11</v>
      </c>
      <c r="B171" s="21" t="s">
        <v>55</v>
      </c>
      <c r="C171" s="20" t="s">
        <v>1</v>
      </c>
      <c r="D171" s="22">
        <v>8</v>
      </c>
    </row>
    <row r="172" spans="1:4" s="13" customFormat="1" x14ac:dyDescent="0.25">
      <c r="A172" s="2">
        <v>12</v>
      </c>
      <c r="B172" s="12" t="s">
        <v>25</v>
      </c>
      <c r="C172" s="30" t="s">
        <v>1</v>
      </c>
      <c r="D172" s="31">
        <v>50</v>
      </c>
    </row>
    <row r="173" spans="1:4" s="23" customFormat="1" x14ac:dyDescent="0.25">
      <c r="A173" s="2">
        <v>13</v>
      </c>
      <c r="B173" s="67" t="s">
        <v>192</v>
      </c>
      <c r="C173" s="68" t="s">
        <v>1</v>
      </c>
      <c r="D173" s="69">
        <v>10</v>
      </c>
    </row>
    <row r="174" spans="1:4" s="23" customFormat="1" x14ac:dyDescent="0.25">
      <c r="A174" s="2">
        <v>14</v>
      </c>
      <c r="B174" s="4" t="s">
        <v>62</v>
      </c>
      <c r="C174" s="20" t="s">
        <v>36</v>
      </c>
      <c r="D174" s="22">
        <v>100</v>
      </c>
    </row>
    <row r="175" spans="1:4" s="23" customFormat="1" x14ac:dyDescent="0.25">
      <c r="A175" s="2">
        <v>15</v>
      </c>
      <c r="B175" s="21" t="s">
        <v>60</v>
      </c>
      <c r="C175" s="20" t="s">
        <v>36</v>
      </c>
      <c r="D175" s="22">
        <v>10</v>
      </c>
    </row>
    <row r="176" spans="1:4" s="23" customFormat="1" x14ac:dyDescent="0.25">
      <c r="A176" s="2">
        <v>16</v>
      </c>
      <c r="B176" s="24" t="s">
        <v>20</v>
      </c>
      <c r="C176" s="32" t="s">
        <v>1</v>
      </c>
      <c r="D176" s="33">
        <v>50</v>
      </c>
    </row>
    <row r="177" spans="1:4" s="23" customFormat="1" x14ac:dyDescent="0.25">
      <c r="A177" s="2">
        <v>17</v>
      </c>
      <c r="B177" s="21" t="s">
        <v>5</v>
      </c>
      <c r="C177" s="20" t="s">
        <v>1</v>
      </c>
      <c r="D177" s="22">
        <v>30</v>
      </c>
    </row>
    <row r="178" spans="1:4" s="23" customFormat="1" x14ac:dyDescent="0.25">
      <c r="A178" s="2">
        <v>18</v>
      </c>
      <c r="B178" s="21" t="s">
        <v>12</v>
      </c>
      <c r="C178" s="20" t="s">
        <v>1</v>
      </c>
      <c r="D178" s="22">
        <v>20</v>
      </c>
    </row>
    <row r="179" spans="1:4" s="23" customFormat="1" x14ac:dyDescent="0.25">
      <c r="A179" s="20">
        <v>19</v>
      </c>
      <c r="B179" s="21" t="s">
        <v>59</v>
      </c>
      <c r="C179" s="20" t="s">
        <v>36</v>
      </c>
      <c r="D179" s="22">
        <v>3</v>
      </c>
    </row>
    <row r="180" spans="1:4" s="18" customFormat="1" ht="12" customHeight="1" x14ac:dyDescent="0.25">
      <c r="A180" s="20">
        <v>20</v>
      </c>
      <c r="B180" s="72" t="s">
        <v>11</v>
      </c>
      <c r="C180" s="20" t="s">
        <v>1</v>
      </c>
      <c r="D180" s="69">
        <v>1</v>
      </c>
    </row>
    <row r="181" spans="1:4" s="13" customFormat="1" x14ac:dyDescent="0.25">
      <c r="A181" s="20">
        <v>21</v>
      </c>
      <c r="B181" s="72" t="s">
        <v>193</v>
      </c>
      <c r="C181" s="20" t="s">
        <v>1</v>
      </c>
      <c r="D181" s="69">
        <v>5</v>
      </c>
    </row>
    <row r="182" spans="1:4" s="13" customFormat="1" x14ac:dyDescent="0.25">
      <c r="A182" s="20">
        <v>22</v>
      </c>
      <c r="B182" s="72" t="s">
        <v>194</v>
      </c>
      <c r="C182" s="20" t="s">
        <v>1</v>
      </c>
      <c r="D182" s="69">
        <v>8</v>
      </c>
    </row>
    <row r="183" spans="1:4" s="13" customFormat="1" x14ac:dyDescent="0.25">
      <c r="A183" s="20">
        <v>23</v>
      </c>
      <c r="B183" s="72" t="s">
        <v>195</v>
      </c>
      <c r="C183" s="20" t="s">
        <v>1</v>
      </c>
      <c r="D183" s="69">
        <v>8</v>
      </c>
    </row>
    <row r="184" spans="1:4" s="13" customFormat="1" x14ac:dyDescent="0.25">
      <c r="A184" s="20">
        <v>24</v>
      </c>
      <c r="B184" s="72" t="s">
        <v>196</v>
      </c>
      <c r="C184" s="20" t="s">
        <v>1</v>
      </c>
      <c r="D184" s="69">
        <v>90</v>
      </c>
    </row>
    <row r="185" spans="1:4" s="13" customFormat="1" x14ac:dyDescent="0.25">
      <c r="A185" s="20">
        <v>25</v>
      </c>
      <c r="B185" s="72" t="s">
        <v>65</v>
      </c>
      <c r="C185" s="20" t="s">
        <v>1</v>
      </c>
      <c r="D185" s="69">
        <v>5</v>
      </c>
    </row>
    <row r="186" spans="1:4" s="13" customFormat="1" x14ac:dyDescent="0.25">
      <c r="A186" s="20">
        <v>26</v>
      </c>
      <c r="B186" s="72" t="s">
        <v>197</v>
      </c>
      <c r="C186" s="20" t="s">
        <v>1</v>
      </c>
      <c r="D186" s="69">
        <v>50</v>
      </c>
    </row>
    <row r="187" spans="1:4" s="18" customFormat="1" ht="12" customHeight="1" x14ac:dyDescent="0.25">
      <c r="A187" s="14"/>
      <c r="B187" s="15" t="s">
        <v>26</v>
      </c>
      <c r="C187" s="16"/>
      <c r="D187" s="17"/>
    </row>
    <row r="188" spans="1:4" s="13" customFormat="1" x14ac:dyDescent="0.25">
      <c r="A188" s="2">
        <v>1</v>
      </c>
      <c r="B188" s="4" t="s">
        <v>32</v>
      </c>
      <c r="C188" s="2" t="s">
        <v>7</v>
      </c>
      <c r="D188" s="6">
        <v>80</v>
      </c>
    </row>
    <row r="189" spans="1:4" s="13" customFormat="1" x14ac:dyDescent="0.25">
      <c r="A189" s="2">
        <v>2</v>
      </c>
      <c r="B189" s="4" t="s">
        <v>42</v>
      </c>
      <c r="C189" s="2" t="s">
        <v>1</v>
      </c>
      <c r="D189" s="6">
        <v>50</v>
      </c>
    </row>
    <row r="190" spans="1:4" s="13" customFormat="1" x14ac:dyDescent="0.25">
      <c r="A190" s="2">
        <v>3</v>
      </c>
      <c r="B190" s="4" t="s">
        <v>44</v>
      </c>
      <c r="C190" s="2" t="s">
        <v>1</v>
      </c>
      <c r="D190" s="6">
        <v>90</v>
      </c>
    </row>
    <row r="191" spans="1:4" s="13" customFormat="1" x14ac:dyDescent="0.25">
      <c r="A191" s="2">
        <v>4</v>
      </c>
      <c r="B191" s="4" t="s">
        <v>47</v>
      </c>
      <c r="C191" s="2" t="s">
        <v>1</v>
      </c>
      <c r="D191" s="6">
        <v>300</v>
      </c>
    </row>
    <row r="192" spans="1:4" s="13" customFormat="1" x14ac:dyDescent="0.25">
      <c r="A192" s="2">
        <v>5</v>
      </c>
      <c r="B192" s="73" t="s">
        <v>198</v>
      </c>
      <c r="C192" s="70" t="s">
        <v>1</v>
      </c>
      <c r="D192" s="71">
        <v>200</v>
      </c>
    </row>
    <row r="193" spans="1:4" s="13" customFormat="1" x14ac:dyDescent="0.25">
      <c r="A193" s="68" t="s">
        <v>199</v>
      </c>
      <c r="B193" s="73" t="s">
        <v>200</v>
      </c>
      <c r="C193" s="70" t="s">
        <v>1</v>
      </c>
      <c r="D193" s="71">
        <v>200</v>
      </c>
    </row>
    <row r="194" spans="1:4" s="13" customFormat="1" x14ac:dyDescent="0.25">
      <c r="A194" s="2">
        <v>6</v>
      </c>
      <c r="B194" s="4" t="s">
        <v>63</v>
      </c>
      <c r="C194" s="2" t="s">
        <v>1</v>
      </c>
      <c r="D194" s="6">
        <v>30</v>
      </c>
    </row>
    <row r="195" spans="1:4" s="23" customFormat="1" x14ac:dyDescent="0.25">
      <c r="A195" s="2">
        <v>7</v>
      </c>
      <c r="B195" s="21" t="s">
        <v>62</v>
      </c>
      <c r="C195" s="20" t="s">
        <v>36</v>
      </c>
      <c r="D195" s="22">
        <v>10</v>
      </c>
    </row>
    <row r="196" spans="1:4" s="23" customFormat="1" x14ac:dyDescent="0.25">
      <c r="A196" s="2">
        <v>8</v>
      </c>
      <c r="B196" s="21" t="s">
        <v>27</v>
      </c>
      <c r="C196" s="20" t="s">
        <v>36</v>
      </c>
      <c r="D196" s="22">
        <v>10</v>
      </c>
    </row>
    <row r="197" spans="1:4" s="23" customFormat="1" x14ac:dyDescent="0.25">
      <c r="A197" s="2">
        <v>9</v>
      </c>
      <c r="B197" s="21" t="s">
        <v>5</v>
      </c>
      <c r="C197" s="20" t="s">
        <v>1</v>
      </c>
      <c r="D197" s="22">
        <v>10</v>
      </c>
    </row>
    <row r="198" spans="1:4" s="23" customFormat="1" x14ac:dyDescent="0.25">
      <c r="A198" s="74" t="s">
        <v>201</v>
      </c>
      <c r="B198" s="67" t="s">
        <v>202</v>
      </c>
      <c r="C198" s="68" t="s">
        <v>1</v>
      </c>
      <c r="D198" s="69">
        <v>30</v>
      </c>
    </row>
    <row r="199" spans="1:4" s="23" customFormat="1" x14ac:dyDescent="0.25">
      <c r="A199" s="74" t="s">
        <v>203</v>
      </c>
      <c r="B199" s="67" t="s">
        <v>204</v>
      </c>
      <c r="C199" s="68" t="s">
        <v>1</v>
      </c>
      <c r="D199" s="69">
        <v>5</v>
      </c>
    </row>
    <row r="200" spans="1:4" s="23" customFormat="1" x14ac:dyDescent="0.25">
      <c r="A200" s="74" t="s">
        <v>205</v>
      </c>
      <c r="B200" s="67" t="s">
        <v>12</v>
      </c>
      <c r="C200" s="68" t="s">
        <v>1</v>
      </c>
      <c r="D200" s="69">
        <v>10</v>
      </c>
    </row>
    <row r="201" spans="1:4" s="23" customFormat="1" x14ac:dyDescent="0.25">
      <c r="A201" s="74" t="s">
        <v>206</v>
      </c>
      <c r="B201" s="67" t="s">
        <v>13</v>
      </c>
      <c r="C201" s="68" t="s">
        <v>207</v>
      </c>
      <c r="D201" s="69">
        <v>5</v>
      </c>
    </row>
    <row r="202" spans="1:4" s="23" customFormat="1" x14ac:dyDescent="0.25">
      <c r="A202" s="74" t="s">
        <v>208</v>
      </c>
      <c r="B202" s="67" t="s">
        <v>209</v>
      </c>
      <c r="C202" s="68" t="s">
        <v>36</v>
      </c>
      <c r="D202" s="69">
        <v>5</v>
      </c>
    </row>
    <row r="203" spans="1:4" s="23" customFormat="1" x14ac:dyDescent="0.25">
      <c r="A203" s="74" t="s">
        <v>210</v>
      </c>
      <c r="B203" s="67" t="s">
        <v>15</v>
      </c>
      <c r="C203" s="68" t="s">
        <v>36</v>
      </c>
      <c r="D203" s="69">
        <v>2</v>
      </c>
    </row>
    <row r="204" spans="1:4" s="23" customFormat="1" x14ac:dyDescent="0.25">
      <c r="A204" s="74" t="s">
        <v>211</v>
      </c>
      <c r="B204" s="67" t="s">
        <v>58</v>
      </c>
      <c r="C204" s="68" t="s">
        <v>1</v>
      </c>
      <c r="D204" s="69">
        <v>5</v>
      </c>
    </row>
    <row r="205" spans="1:4" s="23" customFormat="1" x14ac:dyDescent="0.25">
      <c r="A205" s="74" t="s">
        <v>212</v>
      </c>
      <c r="B205" s="67" t="s">
        <v>57</v>
      </c>
      <c r="C205" s="68" t="s">
        <v>1</v>
      </c>
      <c r="D205" s="69">
        <v>10</v>
      </c>
    </row>
    <row r="206" spans="1:4" s="23" customFormat="1" x14ac:dyDescent="0.25">
      <c r="A206" s="74" t="s">
        <v>213</v>
      </c>
      <c r="B206" s="67" t="s">
        <v>214</v>
      </c>
      <c r="C206" s="68" t="s">
        <v>36</v>
      </c>
      <c r="D206" s="69">
        <v>1</v>
      </c>
    </row>
    <row r="207" spans="1:4" s="18" customFormat="1" ht="12.75" x14ac:dyDescent="0.25">
      <c r="A207" s="14"/>
      <c r="B207" s="15" t="s">
        <v>28</v>
      </c>
      <c r="C207" s="16"/>
      <c r="D207" s="17"/>
    </row>
    <row r="208" spans="1:4" s="13" customFormat="1" x14ac:dyDescent="0.25">
      <c r="A208" s="2">
        <v>1</v>
      </c>
      <c r="B208" s="4" t="s">
        <v>32</v>
      </c>
      <c r="C208" s="2" t="s">
        <v>7</v>
      </c>
      <c r="D208" s="6">
        <f>40+50+10</f>
        <v>100</v>
      </c>
    </row>
    <row r="209" spans="1:4" s="13" customFormat="1" x14ac:dyDescent="0.25">
      <c r="A209" s="2">
        <v>2</v>
      </c>
      <c r="B209" s="4" t="s">
        <v>40</v>
      </c>
      <c r="C209" s="2" t="s">
        <v>1</v>
      </c>
      <c r="D209" s="6">
        <v>20</v>
      </c>
    </row>
    <row r="210" spans="1:4" s="13" customFormat="1" x14ac:dyDescent="0.25">
      <c r="A210" s="2">
        <v>3</v>
      </c>
      <c r="B210" s="4" t="s">
        <v>49</v>
      </c>
      <c r="C210" s="2" t="s">
        <v>1</v>
      </c>
      <c r="D210" s="6">
        <v>50</v>
      </c>
    </row>
    <row r="211" spans="1:4" s="13" customFormat="1" x14ac:dyDescent="0.25">
      <c r="A211" s="2">
        <v>4</v>
      </c>
      <c r="B211" s="4" t="s">
        <v>30</v>
      </c>
      <c r="C211" s="2" t="s">
        <v>1</v>
      </c>
      <c r="D211" s="6">
        <v>4</v>
      </c>
    </row>
    <row r="212" spans="1:4" s="13" customFormat="1" x14ac:dyDescent="0.25">
      <c r="A212" s="2">
        <v>5</v>
      </c>
      <c r="B212" s="4" t="s">
        <v>63</v>
      </c>
      <c r="C212" s="2" t="s">
        <v>1</v>
      </c>
      <c r="D212" s="6">
        <v>20</v>
      </c>
    </row>
    <row r="213" spans="1:4" s="13" customFormat="1" x14ac:dyDescent="0.25">
      <c r="A213" s="2">
        <v>6</v>
      </c>
      <c r="B213" s="4" t="s">
        <v>53</v>
      </c>
      <c r="C213" s="2" t="s">
        <v>1</v>
      </c>
      <c r="D213" s="6">
        <v>140</v>
      </c>
    </row>
    <row r="214" spans="1:4" s="18" customFormat="1" ht="12" customHeight="1" x14ac:dyDescent="0.25">
      <c r="A214" s="14"/>
      <c r="B214" s="15" t="s">
        <v>29</v>
      </c>
      <c r="C214" s="16"/>
      <c r="D214" s="17"/>
    </row>
    <row r="215" spans="1:4" s="13" customFormat="1" x14ac:dyDescent="0.25">
      <c r="A215" s="2">
        <v>1</v>
      </c>
      <c r="B215" s="4" t="s">
        <v>32</v>
      </c>
      <c r="C215" s="2" t="s">
        <v>7</v>
      </c>
      <c r="D215" s="6">
        <v>80</v>
      </c>
    </row>
    <row r="216" spans="1:4" s="18" customFormat="1" ht="12" customHeight="1" x14ac:dyDescent="0.25">
      <c r="A216" s="75">
        <v>1</v>
      </c>
      <c r="B216" s="72" t="s">
        <v>64</v>
      </c>
      <c r="C216" s="68" t="s">
        <v>1</v>
      </c>
      <c r="D216" s="69">
        <v>5</v>
      </c>
    </row>
    <row r="217" spans="1:4" s="18" customFormat="1" ht="12" customHeight="1" x14ac:dyDescent="0.25">
      <c r="A217" s="75">
        <v>2</v>
      </c>
      <c r="B217" s="72" t="s">
        <v>41</v>
      </c>
      <c r="C217" s="68" t="s">
        <v>7</v>
      </c>
      <c r="D217" s="69">
        <v>1</v>
      </c>
    </row>
    <row r="218" spans="1:4" s="13" customFormat="1" x14ac:dyDescent="0.25">
      <c r="A218" s="75">
        <v>3</v>
      </c>
      <c r="B218" s="72" t="s">
        <v>35</v>
      </c>
      <c r="C218" s="68" t="s">
        <v>7</v>
      </c>
      <c r="D218" s="69">
        <v>1</v>
      </c>
    </row>
    <row r="219" spans="1:4" s="13" customFormat="1" x14ac:dyDescent="0.25">
      <c r="A219" s="75">
        <v>4</v>
      </c>
      <c r="B219" s="72" t="s">
        <v>42</v>
      </c>
      <c r="C219" s="68" t="s">
        <v>1</v>
      </c>
      <c r="D219" s="69">
        <v>40</v>
      </c>
    </row>
    <row r="220" spans="1:4" s="13" customFormat="1" x14ac:dyDescent="0.25">
      <c r="A220" s="75">
        <v>5</v>
      </c>
      <c r="B220" s="72" t="s">
        <v>47</v>
      </c>
      <c r="C220" s="68" t="s">
        <v>1</v>
      </c>
      <c r="D220" s="69">
        <v>500</v>
      </c>
    </row>
    <row r="221" spans="1:4" s="13" customFormat="1" x14ac:dyDescent="0.25">
      <c r="A221" s="75">
        <v>6</v>
      </c>
      <c r="B221" s="72" t="s">
        <v>44</v>
      </c>
      <c r="C221" s="68" t="s">
        <v>1</v>
      </c>
      <c r="D221" s="69">
        <v>10</v>
      </c>
    </row>
    <row r="222" spans="1:4" s="13" customFormat="1" x14ac:dyDescent="0.25">
      <c r="A222" s="75">
        <v>7</v>
      </c>
      <c r="B222" s="72" t="s">
        <v>49</v>
      </c>
      <c r="C222" s="68" t="s">
        <v>1</v>
      </c>
      <c r="D222" s="69">
        <v>500</v>
      </c>
    </row>
    <row r="223" spans="1:4" s="13" customFormat="1" x14ac:dyDescent="0.25">
      <c r="A223" s="75">
        <v>8</v>
      </c>
      <c r="B223" s="72" t="s">
        <v>215</v>
      </c>
      <c r="C223" s="68" t="s">
        <v>1</v>
      </c>
      <c r="D223" s="69">
        <v>150</v>
      </c>
    </row>
    <row r="224" spans="1:4" s="13" customFormat="1" x14ac:dyDescent="0.25">
      <c r="A224" s="75">
        <v>9</v>
      </c>
      <c r="B224" s="72" t="s">
        <v>55</v>
      </c>
      <c r="C224" s="68" t="s">
        <v>1</v>
      </c>
      <c r="D224" s="69">
        <v>4</v>
      </c>
    </row>
    <row r="225" spans="1:4" s="13" customFormat="1" x14ac:dyDescent="0.25">
      <c r="A225" s="75">
        <v>10</v>
      </c>
      <c r="B225" s="72" t="s">
        <v>216</v>
      </c>
      <c r="C225" s="68" t="s">
        <v>1</v>
      </c>
      <c r="D225" s="69">
        <v>8</v>
      </c>
    </row>
    <row r="226" spans="1:4" s="13" customFormat="1" x14ac:dyDescent="0.25">
      <c r="A226" s="75">
        <v>11</v>
      </c>
      <c r="B226" s="72" t="s">
        <v>217</v>
      </c>
      <c r="C226" s="68" t="s">
        <v>1</v>
      </c>
      <c r="D226" s="69">
        <v>2</v>
      </c>
    </row>
    <row r="227" spans="1:4" s="13" customFormat="1" x14ac:dyDescent="0.25">
      <c r="A227" s="75">
        <v>12</v>
      </c>
      <c r="B227" s="72" t="s">
        <v>13</v>
      </c>
      <c r="C227" s="68" t="s">
        <v>1</v>
      </c>
      <c r="D227" s="69">
        <v>2</v>
      </c>
    </row>
    <row r="228" spans="1:4" s="13" customFormat="1" x14ac:dyDescent="0.25">
      <c r="A228" s="75">
        <v>13</v>
      </c>
      <c r="B228" s="72" t="s">
        <v>60</v>
      </c>
      <c r="C228" s="68" t="s">
        <v>36</v>
      </c>
      <c r="D228" s="69">
        <v>6</v>
      </c>
    </row>
    <row r="229" spans="1:4" s="13" customFormat="1" x14ac:dyDescent="0.25">
      <c r="A229" s="75">
        <v>14</v>
      </c>
      <c r="B229" s="72" t="s">
        <v>59</v>
      </c>
      <c r="C229" s="68" t="s">
        <v>36</v>
      </c>
      <c r="D229" s="69">
        <v>2</v>
      </c>
    </row>
    <row r="230" spans="1:4" s="13" customFormat="1" x14ac:dyDescent="0.25">
      <c r="A230" s="75">
        <v>15</v>
      </c>
      <c r="B230" s="72" t="s">
        <v>5</v>
      </c>
      <c r="C230" s="68" t="s">
        <v>1</v>
      </c>
      <c r="D230" s="69">
        <v>4</v>
      </c>
    </row>
    <row r="231" spans="1:4" s="13" customFormat="1" x14ac:dyDescent="0.25">
      <c r="A231" s="75">
        <v>16</v>
      </c>
      <c r="B231" s="72" t="s">
        <v>57</v>
      </c>
      <c r="C231" s="68" t="s">
        <v>1</v>
      </c>
      <c r="D231" s="69">
        <v>4</v>
      </c>
    </row>
    <row r="232" spans="1:4" s="18" customFormat="1" ht="12" customHeight="1" x14ac:dyDescent="0.25">
      <c r="A232" s="14"/>
      <c r="B232" s="15" t="s">
        <v>155</v>
      </c>
      <c r="C232" s="16"/>
      <c r="D232" s="17"/>
    </row>
    <row r="233" spans="1:4" s="13" customFormat="1" x14ac:dyDescent="0.25">
      <c r="A233" s="2">
        <v>1</v>
      </c>
      <c r="B233" s="4" t="s">
        <v>34</v>
      </c>
      <c r="C233" s="2" t="s">
        <v>7</v>
      </c>
      <c r="D233" s="6">
        <v>200</v>
      </c>
    </row>
    <row r="234" spans="1:4" s="13" customFormat="1" x14ac:dyDescent="0.25">
      <c r="A234" s="2">
        <v>2</v>
      </c>
      <c r="B234" s="4" t="s">
        <v>48</v>
      </c>
      <c r="C234" s="2" t="s">
        <v>1</v>
      </c>
      <c r="D234" s="6">
        <v>50</v>
      </c>
    </row>
    <row r="235" spans="1:4" s="13" customFormat="1" x14ac:dyDescent="0.25">
      <c r="A235" s="2">
        <v>3</v>
      </c>
      <c r="B235" s="4" t="s">
        <v>64</v>
      </c>
      <c r="C235" s="2" t="s">
        <v>1</v>
      </c>
      <c r="D235" s="6">
        <v>5</v>
      </c>
    </row>
    <row r="236" spans="1:4" s="13" customFormat="1" x14ac:dyDescent="0.25">
      <c r="A236" s="2">
        <v>4</v>
      </c>
      <c r="B236" s="67" t="s">
        <v>42</v>
      </c>
      <c r="C236" s="68" t="s">
        <v>1</v>
      </c>
      <c r="D236" s="69">
        <v>55</v>
      </c>
    </row>
    <row r="237" spans="1:4" s="13" customFormat="1" x14ac:dyDescent="0.25">
      <c r="A237" s="2">
        <v>5</v>
      </c>
      <c r="B237" s="4" t="s">
        <v>44</v>
      </c>
      <c r="C237" s="2" t="s">
        <v>1</v>
      </c>
      <c r="D237" s="6">
        <v>100</v>
      </c>
    </row>
    <row r="238" spans="1:4" s="13" customFormat="1" x14ac:dyDescent="0.25">
      <c r="A238" s="2">
        <v>6</v>
      </c>
      <c r="B238" s="4" t="s">
        <v>47</v>
      </c>
      <c r="C238" s="2" t="s">
        <v>1</v>
      </c>
      <c r="D238" s="6">
        <f>20*100</f>
        <v>2000</v>
      </c>
    </row>
    <row r="239" spans="1:4" s="13" customFormat="1" x14ac:dyDescent="0.25">
      <c r="A239" s="2">
        <v>7</v>
      </c>
      <c r="B239" s="67" t="s">
        <v>49</v>
      </c>
      <c r="C239" s="68" t="s">
        <v>1</v>
      </c>
      <c r="D239" s="69">
        <v>3000</v>
      </c>
    </row>
    <row r="240" spans="1:4" s="13" customFormat="1" x14ac:dyDescent="0.25">
      <c r="A240" s="2">
        <v>8</v>
      </c>
      <c r="B240" s="67" t="s">
        <v>30</v>
      </c>
      <c r="C240" s="68" t="s">
        <v>1</v>
      </c>
      <c r="D240" s="69">
        <v>5</v>
      </c>
    </row>
    <row r="241" spans="1:4" s="13" customFormat="1" x14ac:dyDescent="0.25">
      <c r="A241" s="2">
        <v>9</v>
      </c>
      <c r="B241" s="4" t="s">
        <v>138</v>
      </c>
      <c r="C241" s="2" t="s">
        <v>1</v>
      </c>
      <c r="D241" s="6">
        <v>3</v>
      </c>
    </row>
    <row r="242" spans="1:4" s="13" customFormat="1" x14ac:dyDescent="0.25">
      <c r="A242" s="2">
        <v>10</v>
      </c>
      <c r="B242" s="4" t="s">
        <v>61</v>
      </c>
      <c r="C242" s="2" t="s">
        <v>1</v>
      </c>
      <c r="D242" s="6">
        <v>20</v>
      </c>
    </row>
    <row r="243" spans="1:4" s="13" customFormat="1" x14ac:dyDescent="0.25">
      <c r="A243" s="2">
        <v>11</v>
      </c>
      <c r="B243" s="4" t="s">
        <v>55</v>
      </c>
      <c r="C243" s="2" t="s">
        <v>1</v>
      </c>
      <c r="D243" s="6">
        <v>60</v>
      </c>
    </row>
    <row r="244" spans="1:4" s="13" customFormat="1" x14ac:dyDescent="0.25">
      <c r="A244" s="2">
        <v>12</v>
      </c>
      <c r="B244" s="67" t="s">
        <v>219</v>
      </c>
      <c r="C244" s="68" t="s">
        <v>1</v>
      </c>
      <c r="D244" s="69">
        <v>200</v>
      </c>
    </row>
    <row r="245" spans="1:4" s="13" customFormat="1" x14ac:dyDescent="0.25">
      <c r="A245" s="2">
        <v>13</v>
      </c>
      <c r="B245" s="4" t="s">
        <v>2</v>
      </c>
      <c r="C245" s="2" t="s">
        <v>1</v>
      </c>
      <c r="D245" s="6">
        <v>30</v>
      </c>
    </row>
    <row r="246" spans="1:4" s="13" customFormat="1" x14ac:dyDescent="0.25">
      <c r="A246" s="2">
        <v>14</v>
      </c>
      <c r="B246" s="4" t="s">
        <v>156</v>
      </c>
      <c r="C246" s="2" t="s">
        <v>1</v>
      </c>
      <c r="D246" s="6">
        <v>80</v>
      </c>
    </row>
    <row r="247" spans="1:4" s="13" customFormat="1" x14ac:dyDescent="0.25">
      <c r="A247" s="2">
        <v>15</v>
      </c>
      <c r="B247" s="4" t="s">
        <v>63</v>
      </c>
      <c r="C247" s="2" t="s">
        <v>1</v>
      </c>
      <c r="D247" s="6">
        <v>20</v>
      </c>
    </row>
    <row r="248" spans="1:4" s="13" customFormat="1" x14ac:dyDescent="0.25">
      <c r="A248" s="2">
        <v>16</v>
      </c>
      <c r="B248" s="4" t="s">
        <v>52</v>
      </c>
      <c r="C248" s="2" t="s">
        <v>1</v>
      </c>
      <c r="D248" s="6">
        <v>10</v>
      </c>
    </row>
    <row r="249" spans="1:4" s="13" customFormat="1" x14ac:dyDescent="0.25">
      <c r="A249" s="2">
        <v>17</v>
      </c>
      <c r="B249" s="4" t="s">
        <v>13</v>
      </c>
      <c r="C249" s="2" t="s">
        <v>1</v>
      </c>
      <c r="D249" s="6">
        <v>5</v>
      </c>
    </row>
    <row r="250" spans="1:4" s="13" customFormat="1" x14ac:dyDescent="0.25">
      <c r="A250" s="2">
        <v>18</v>
      </c>
      <c r="B250" s="4" t="s">
        <v>135</v>
      </c>
      <c r="C250" s="2" t="s">
        <v>1</v>
      </c>
      <c r="D250" s="6">
        <v>20</v>
      </c>
    </row>
    <row r="251" spans="1:4" s="13" customFormat="1" x14ac:dyDescent="0.25">
      <c r="A251" s="2">
        <v>19</v>
      </c>
      <c r="B251" s="4" t="s">
        <v>157</v>
      </c>
      <c r="C251" s="2" t="s">
        <v>1</v>
      </c>
      <c r="D251" s="6">
        <v>10</v>
      </c>
    </row>
    <row r="252" spans="1:4" s="13" customFormat="1" x14ac:dyDescent="0.25">
      <c r="A252" s="2">
        <v>20</v>
      </c>
      <c r="B252" s="67" t="s">
        <v>220</v>
      </c>
      <c r="C252" s="68" t="s">
        <v>1</v>
      </c>
      <c r="D252" s="69">
        <v>100</v>
      </c>
    </row>
    <row r="253" spans="1:4" s="13" customFormat="1" x14ac:dyDescent="0.25">
      <c r="A253" s="2">
        <v>21</v>
      </c>
      <c r="B253" s="4" t="s">
        <v>15</v>
      </c>
      <c r="C253" s="2" t="s">
        <v>36</v>
      </c>
      <c r="D253" s="6">
        <v>1</v>
      </c>
    </row>
    <row r="254" spans="1:4" s="13" customFormat="1" x14ac:dyDescent="0.25">
      <c r="A254" s="2">
        <v>22</v>
      </c>
      <c r="B254" s="4" t="s">
        <v>60</v>
      </c>
      <c r="C254" s="2" t="s">
        <v>36</v>
      </c>
      <c r="D254" s="6">
        <v>10</v>
      </c>
    </row>
    <row r="255" spans="1:4" s="13" customFormat="1" x14ac:dyDescent="0.25">
      <c r="A255" s="2">
        <v>23</v>
      </c>
      <c r="B255" s="4" t="s">
        <v>62</v>
      </c>
      <c r="C255" s="2" t="s">
        <v>36</v>
      </c>
      <c r="D255" s="6">
        <v>30</v>
      </c>
    </row>
    <row r="256" spans="1:4" s="13" customFormat="1" x14ac:dyDescent="0.25">
      <c r="A256" s="2">
        <v>24</v>
      </c>
      <c r="B256" s="4" t="s">
        <v>5</v>
      </c>
      <c r="C256" s="2" t="s">
        <v>1</v>
      </c>
      <c r="D256" s="6">
        <v>6</v>
      </c>
    </row>
    <row r="257" spans="1:4" s="13" customFormat="1" x14ac:dyDescent="0.25">
      <c r="A257" s="2">
        <v>25</v>
      </c>
      <c r="B257" s="67" t="s">
        <v>221</v>
      </c>
      <c r="C257" s="68" t="s">
        <v>1</v>
      </c>
      <c r="D257" s="69">
        <v>40</v>
      </c>
    </row>
    <row r="258" spans="1:4" s="23" customFormat="1" x14ac:dyDescent="0.25">
      <c r="A258" s="2">
        <v>26</v>
      </c>
      <c r="B258" s="21" t="s">
        <v>11</v>
      </c>
      <c r="C258" s="20" t="s">
        <v>1</v>
      </c>
      <c r="D258" s="22">
        <v>7</v>
      </c>
    </row>
    <row r="259" spans="1:4" x14ac:dyDescent="0.25">
      <c r="A259" s="7"/>
      <c r="B259" s="8"/>
      <c r="C259" s="7"/>
    </row>
    <row r="260" spans="1:4" x14ac:dyDescent="0.25">
      <c r="A260" s="7"/>
      <c r="B260" s="8"/>
      <c r="C260" s="7"/>
      <c r="D260" s="9"/>
    </row>
    <row r="261" spans="1:4" x14ac:dyDescent="0.25">
      <c r="A261" s="5"/>
      <c r="B261" s="29" t="s">
        <v>150</v>
      </c>
      <c r="D261" s="10"/>
    </row>
    <row r="262" spans="1:4" x14ac:dyDescent="0.25">
      <c r="A262" s="5">
        <v>1</v>
      </c>
      <c r="B262" s="64" t="s">
        <v>34</v>
      </c>
      <c r="C262" s="65" t="s">
        <v>7</v>
      </c>
      <c r="D262" s="66">
        <f ca="1">SUMIF(B2:C258,"Papier ksero A4; 80 g/m2; białość min. CIE 161",D2:D258)</f>
        <v>2116</v>
      </c>
    </row>
    <row r="263" spans="1:4" x14ac:dyDescent="0.25">
      <c r="A263" s="5">
        <v>2</v>
      </c>
      <c r="B263" s="64" t="s">
        <v>35</v>
      </c>
      <c r="C263" s="65" t="s">
        <v>7</v>
      </c>
      <c r="D263" s="66">
        <f ca="1">SUMIF($B$2:$C$258,"Papier ksero A3; 80 g/m2; białość min. CIE 161",$D$2:$D$258)</f>
        <v>28</v>
      </c>
    </row>
    <row r="264" spans="1:4" x14ac:dyDescent="0.25">
      <c r="A264" s="5">
        <v>3</v>
      </c>
      <c r="B264" s="64" t="s">
        <v>41</v>
      </c>
      <c r="C264" s="65" t="s">
        <v>7</v>
      </c>
      <c r="D264" s="66">
        <f ca="1">SUMIF($B$2:$C$258,"Papier ksero A4; 80 g/m2; kolorowy pastele",$D$2:$D$258)</f>
        <v>10</v>
      </c>
    </row>
    <row r="265" spans="1:4" x14ac:dyDescent="0.25">
      <c r="A265" s="5">
        <v>4</v>
      </c>
      <c r="B265" s="64" t="s">
        <v>69</v>
      </c>
      <c r="C265" s="65" t="s">
        <v>7</v>
      </c>
      <c r="D265" s="66">
        <f ca="1">SUMIF($B$2:$C$258,"Papier kancelaryjny A3",$D$2:$D$258)</f>
        <v>1</v>
      </c>
    </row>
    <row r="266" spans="1:4" x14ac:dyDescent="0.25">
      <c r="A266" s="5">
        <v>5</v>
      </c>
      <c r="B266" s="64" t="s">
        <v>48</v>
      </c>
      <c r="C266" s="65" t="s">
        <v>1</v>
      </c>
      <c r="D266" s="66">
        <f ca="1">SUMIF($B$2:$C$258,"Segregator A4 szer. grzbietu 75 mm",$D$2:$D$258)</f>
        <v>255</v>
      </c>
    </row>
    <row r="267" spans="1:4" x14ac:dyDescent="0.25">
      <c r="A267" s="5">
        <v>6</v>
      </c>
      <c r="B267" s="64" t="s">
        <v>64</v>
      </c>
      <c r="C267" s="65" t="s">
        <v>1</v>
      </c>
      <c r="D267" s="66">
        <f ca="1">SUMIF($B$2:$C$258,"Segregator A4 szer. grzbietu 50 mm",$D$2:$D$258)</f>
        <v>210</v>
      </c>
    </row>
    <row r="268" spans="1:4" x14ac:dyDescent="0.25">
      <c r="A268" s="5">
        <v>7</v>
      </c>
      <c r="B268" s="64" t="s">
        <v>42</v>
      </c>
      <c r="C268" s="65" t="s">
        <v>1</v>
      </c>
      <c r="D268" s="66">
        <f ca="1">SUMIF($B$2:$C$258,"Skoroszyt A4 plastikowy zawieszkowy",$D$2:$D$258)</f>
        <v>1020</v>
      </c>
    </row>
    <row r="269" spans="1:4" x14ac:dyDescent="0.25">
      <c r="A269" s="5">
        <v>8</v>
      </c>
      <c r="B269" s="64" t="s">
        <v>43</v>
      </c>
      <c r="C269" s="65" t="s">
        <v>1</v>
      </c>
      <c r="D269" s="66">
        <f ca="1">SUMIF($B$2:$C$258,"Skoroszyt A4 papierowy zawieszkowy",$D$2:$D$258)</f>
        <v>230</v>
      </c>
    </row>
    <row r="270" spans="1:4" x14ac:dyDescent="0.25">
      <c r="A270" s="5">
        <v>9</v>
      </c>
      <c r="B270" s="64" t="s">
        <v>10</v>
      </c>
      <c r="C270" s="65" t="s">
        <v>1</v>
      </c>
      <c r="D270" s="66">
        <f ca="1">SUMIF($B$2:$C$258,"Skoroszyt A4 papierowy cały ",$D$2:$D$258)</f>
        <v>200</v>
      </c>
    </row>
    <row r="271" spans="1:4" x14ac:dyDescent="0.25">
      <c r="A271" s="5">
        <v>10</v>
      </c>
      <c r="B271" s="64" t="s">
        <v>9</v>
      </c>
      <c r="C271" s="65" t="s">
        <v>1</v>
      </c>
      <c r="D271" s="66">
        <f ca="1">SUMIF($B$2:$C$258,"Teczka wiązana 320x250x35 240 g/m biała kartonowa bezkwasowa TWA4",$D$2:$D$258)</f>
        <v>400</v>
      </c>
    </row>
    <row r="272" spans="1:4" x14ac:dyDescent="0.25">
      <c r="A272" s="5">
        <v>11</v>
      </c>
      <c r="B272" s="64" t="s">
        <v>45</v>
      </c>
      <c r="C272" s="65" t="s">
        <v>1</v>
      </c>
      <c r="D272" s="66">
        <f ca="1">SUMIF($B$2:$C$258,"Teczka papierowa A4 wiązana",$D$2:$D$258)</f>
        <v>110</v>
      </c>
    </row>
    <row r="273" spans="1:4" x14ac:dyDescent="0.25">
      <c r="A273" s="5">
        <v>12</v>
      </c>
      <c r="B273" s="64" t="s">
        <v>44</v>
      </c>
      <c r="C273" s="65" t="s">
        <v>1</v>
      </c>
      <c r="D273" s="66">
        <f ca="1">SUMIF($B$2:$C$258,"Teczka  papierowa A4 biała na gumkę",$D$2:$D$258)</f>
        <v>595</v>
      </c>
    </row>
    <row r="274" spans="1:4" x14ac:dyDescent="0.25">
      <c r="A274" s="5">
        <v>13</v>
      </c>
      <c r="B274" s="64" t="s">
        <v>47</v>
      </c>
      <c r="C274" s="65" t="s">
        <v>1</v>
      </c>
      <c r="D274" s="66">
        <f ca="1">SUMIF($B$2:$C$258,"Koszulka krystaliczna A4",$D$2:$D$258)</f>
        <v>8300</v>
      </c>
    </row>
    <row r="275" spans="1:4" x14ac:dyDescent="0.25">
      <c r="A275" s="5">
        <v>14</v>
      </c>
      <c r="B275" s="64" t="s">
        <v>46</v>
      </c>
      <c r="C275" s="65" t="s">
        <v>1</v>
      </c>
      <c r="D275" s="66">
        <f ca="1">SUMIF($B$2:$C$258,"Koszulka krystaliczna A5",$D$2:$D$258)</f>
        <v>200</v>
      </c>
    </row>
    <row r="276" spans="1:4" x14ac:dyDescent="0.25">
      <c r="A276" s="5">
        <v>15</v>
      </c>
      <c r="B276" s="64" t="s">
        <v>70</v>
      </c>
      <c r="C276" s="65" t="s">
        <v>1</v>
      </c>
      <c r="D276" s="66">
        <f ca="1">SUMIF($B$2:$C$258,"Gilosz niebieski A4",$D$2:$D$258)</f>
        <v>70</v>
      </c>
    </row>
    <row r="277" spans="1:4" x14ac:dyDescent="0.25">
      <c r="A277" s="5">
        <v>16</v>
      </c>
      <c r="B277" s="64" t="s">
        <v>71</v>
      </c>
      <c r="C277" s="65" t="s">
        <v>1</v>
      </c>
      <c r="D277" s="66">
        <f ca="1">SUMIF($B$2:$C$258,"Gilosz niebieski A4 z wyróżnieniem",$D$2:$D$258)</f>
        <v>30</v>
      </c>
    </row>
    <row r="278" spans="1:4" x14ac:dyDescent="0.25">
      <c r="A278" s="5">
        <v>17</v>
      </c>
      <c r="B278" s="64" t="s">
        <v>49</v>
      </c>
      <c r="C278" s="65" t="s">
        <v>1</v>
      </c>
      <c r="D278" s="66">
        <f ca="1">SUMIF($B$2:$C$258,"Koperta biała C6 samoklejąca z paskiem",$D$2:$D$258)</f>
        <v>5754</v>
      </c>
    </row>
    <row r="279" spans="1:4" x14ac:dyDescent="0.25">
      <c r="A279" s="5">
        <v>18</v>
      </c>
      <c r="B279" s="64" t="s">
        <v>39</v>
      </c>
      <c r="C279" s="65" t="s">
        <v>1</v>
      </c>
      <c r="D279" s="66">
        <f ca="1">SUMIF($B$2:$C$258,"Koperta brązowa C5 samoklejąca z paskiem",$D$2:$D$258)</f>
        <v>1000</v>
      </c>
    </row>
    <row r="280" spans="1:4" x14ac:dyDescent="0.25">
      <c r="A280" s="5">
        <v>19</v>
      </c>
      <c r="B280" s="64" t="s">
        <v>40</v>
      </c>
      <c r="C280" s="65" t="s">
        <v>1</v>
      </c>
      <c r="D280" s="66">
        <f ca="1">SUMIF($B$2:$C$258,"Koperta biała C4 samoklejąca z paskiem",$D$2:$D$258)</f>
        <v>271</v>
      </c>
    </row>
    <row r="281" spans="1:4" x14ac:dyDescent="0.25">
      <c r="A281" s="5">
        <v>20</v>
      </c>
      <c r="B281" s="64" t="s">
        <v>16</v>
      </c>
      <c r="C281" s="65" t="s">
        <v>1</v>
      </c>
      <c r="D281" s="66">
        <f ca="1">SUMIF($B$2:$C$258,"Koperta biała DL SK okno prawe 110x220",$D$2:$D$258)</f>
        <v>7000</v>
      </c>
    </row>
    <row r="282" spans="1:4" x14ac:dyDescent="0.25">
      <c r="A282" s="5">
        <v>21</v>
      </c>
      <c r="B282" s="64" t="s">
        <v>114</v>
      </c>
      <c r="C282" s="65" t="s">
        <v>1</v>
      </c>
      <c r="D282" s="66">
        <f ca="1">SUMIF($B$2:$C$258,"Koperta biała A4",$D$2:$D$258)</f>
        <v>100</v>
      </c>
    </row>
    <row r="283" spans="1:4" x14ac:dyDescent="0.25">
      <c r="A283" s="5">
        <v>22</v>
      </c>
      <c r="B283" s="64" t="s">
        <v>115</v>
      </c>
      <c r="C283" s="65" t="s">
        <v>1</v>
      </c>
      <c r="D283" s="66">
        <f ca="1">SUMIF($B$2:$C$258,"Koperta biała A4 rozszerzana",$D$2:$D$258)</f>
        <v>100</v>
      </c>
    </row>
    <row r="284" spans="1:4" x14ac:dyDescent="0.25">
      <c r="A284" s="5">
        <v>23</v>
      </c>
      <c r="B284" s="64" t="s">
        <v>30</v>
      </c>
      <c r="C284" s="65" t="s">
        <v>1</v>
      </c>
      <c r="D284" s="66">
        <f ca="1">SUMIF($B$2:$C$258,"Blok techniczny A3 kol., 220 g.",$D$2:$D$258)</f>
        <v>9</v>
      </c>
    </row>
    <row r="285" spans="1:4" x14ac:dyDescent="0.25">
      <c r="A285" s="5">
        <v>24</v>
      </c>
      <c r="B285" s="64" t="s">
        <v>136</v>
      </c>
      <c r="C285" s="65" t="s">
        <v>1</v>
      </c>
      <c r="D285" s="66">
        <f ca="1">SUMIF($B$2:$C$258,"Zeszyt A4, 96k., kratka w miękiej oprawie",$D$2:$D$258)</f>
        <v>10</v>
      </c>
    </row>
    <row r="286" spans="1:4" x14ac:dyDescent="0.25">
      <c r="A286" s="5">
        <v>25</v>
      </c>
      <c r="B286" s="64" t="s">
        <v>137</v>
      </c>
      <c r="C286" s="65" t="s">
        <v>1</v>
      </c>
      <c r="D286" s="66">
        <f ca="1">SUMIF($B$2:$C$258,"Zeszyt A5, 32k., kratka w miękiej oprawie",$D$2:$D$258)</f>
        <v>20</v>
      </c>
    </row>
    <row r="287" spans="1:4" x14ac:dyDescent="0.25">
      <c r="A287" s="5">
        <v>26</v>
      </c>
      <c r="B287" s="64" t="s">
        <v>138</v>
      </c>
      <c r="C287" s="65" t="s">
        <v>1</v>
      </c>
      <c r="D287" s="66">
        <f ca="1">SUMIF($B$2:$C$258,"Zeszyt A5, 96k., kratka w miękiej oprawie",$D$2:$D$258)</f>
        <v>6</v>
      </c>
    </row>
    <row r="288" spans="1:4" x14ac:dyDescent="0.25">
      <c r="A288" s="5">
        <v>27</v>
      </c>
      <c r="B288" s="64" t="s">
        <v>55</v>
      </c>
      <c r="C288" s="65" t="s">
        <v>1</v>
      </c>
      <c r="D288" s="66">
        <f ca="1">SUMIF($B$2:$C$258,"Notes samoprzylepny 76 x 76 mm",$D$2:$D$258)</f>
        <v>172</v>
      </c>
    </row>
    <row r="289" spans="1:4" x14ac:dyDescent="0.25">
      <c r="A289" s="5">
        <v>28</v>
      </c>
      <c r="B289" s="64" t="s">
        <v>6</v>
      </c>
      <c r="C289" s="65" t="s">
        <v>1</v>
      </c>
      <c r="D289" s="66">
        <f ca="1">SUMIF($B$2:$C$258,"Notes samoprzylepny 51x76mm",$D$2:$D$258)</f>
        <v>36</v>
      </c>
    </row>
    <row r="290" spans="1:4" x14ac:dyDescent="0.25">
      <c r="A290" s="5">
        <v>29</v>
      </c>
      <c r="B290" s="64" t="s">
        <v>65</v>
      </c>
      <c r="C290" s="65" t="s">
        <v>1</v>
      </c>
      <c r="D290" s="66">
        <f ca="1">SUMIF($B$2:$C$258,"Zakładki indeksujące samoprzylepne (5 kolorów w zestawie)",$D$2:$D$258)</f>
        <v>37</v>
      </c>
    </row>
    <row r="291" spans="1:4" x14ac:dyDescent="0.25">
      <c r="A291" s="5">
        <v>30</v>
      </c>
      <c r="B291" s="64" t="s">
        <v>14</v>
      </c>
      <c r="C291" s="65" t="s">
        <v>1</v>
      </c>
      <c r="D291" s="66">
        <f ca="1">SUMIF($B$2:$C$258,"Zakładki indeksujące strzałka",$D$2:$D$258)</f>
        <v>10</v>
      </c>
    </row>
    <row r="292" spans="1:4" x14ac:dyDescent="0.25">
      <c r="A292" s="5">
        <v>31</v>
      </c>
      <c r="B292" s="64" t="s">
        <v>2</v>
      </c>
      <c r="C292" s="65" t="s">
        <v>1</v>
      </c>
      <c r="D292" s="66">
        <f ca="1">SUMIF($B$2:$C$258,"Długopis żelowy niebieski",$D$2:$D$258)</f>
        <v>110</v>
      </c>
    </row>
    <row r="293" spans="1:4" x14ac:dyDescent="0.25">
      <c r="A293" s="5">
        <v>32</v>
      </c>
      <c r="B293" s="64" t="s">
        <v>3</v>
      </c>
      <c r="C293" s="65" t="s">
        <v>1</v>
      </c>
      <c r="D293" s="66">
        <f ca="1">SUMIF($B$2:$C$258,"Długopis żelowy czerwony",$D$2:$D$258)</f>
        <v>20</v>
      </c>
    </row>
    <row r="294" spans="1:4" x14ac:dyDescent="0.25">
      <c r="A294" s="5">
        <v>33</v>
      </c>
      <c r="B294" s="64" t="s">
        <v>4</v>
      </c>
      <c r="C294" s="65" t="s">
        <v>1</v>
      </c>
      <c r="D294" s="66">
        <f ca="1">SUMIF($B$2:$C$258,"Długopis żelowy zielony",$D$2:$D$258)</f>
        <v>20</v>
      </c>
    </row>
    <row r="295" spans="1:4" x14ac:dyDescent="0.25">
      <c r="A295" s="5">
        <v>34</v>
      </c>
      <c r="B295" s="64" t="s">
        <v>8</v>
      </c>
      <c r="C295" s="65" t="s">
        <v>1</v>
      </c>
      <c r="D295" s="66">
        <f ca="1">SUMIF($B$2:$C$258,"Długopis żelowy czarny",$D$2:$D$258)</f>
        <v>40</v>
      </c>
    </row>
    <row r="296" spans="1:4" x14ac:dyDescent="0.25">
      <c r="A296" s="5">
        <v>35</v>
      </c>
      <c r="B296" s="64" t="s">
        <v>63</v>
      </c>
      <c r="C296" s="65" t="s">
        <v>1</v>
      </c>
      <c r="D296" s="66">
        <f ca="1">SUMIF($B$2:$C$258,"Długopis kulkowy niebieski",$D$2:$D$258)</f>
        <v>208</v>
      </c>
    </row>
    <row r="297" spans="1:4" x14ac:dyDescent="0.25">
      <c r="A297" s="5">
        <v>36</v>
      </c>
      <c r="B297" s="64" t="s">
        <v>156</v>
      </c>
      <c r="C297" s="65" t="s">
        <v>1</v>
      </c>
      <c r="D297" s="66">
        <f ca="1">SUMIF($B$2:$C$258,"Wkład żelowy do długopisu",$D$2:$D$258)</f>
        <v>83</v>
      </c>
    </row>
    <row r="298" spans="1:4" x14ac:dyDescent="0.25">
      <c r="A298" s="5">
        <v>37</v>
      </c>
      <c r="B298" s="64" t="s">
        <v>52</v>
      </c>
      <c r="C298" s="65" t="s">
        <v>1</v>
      </c>
      <c r="D298" s="66">
        <f ca="1">SUMIF($B$2:$C$258,"Markery cienkopiszące",$D$2:$D$258)</f>
        <v>82</v>
      </c>
    </row>
    <row r="299" spans="1:4" x14ac:dyDescent="0.25">
      <c r="A299" s="5">
        <v>38</v>
      </c>
      <c r="B299" s="64" t="s">
        <v>53</v>
      </c>
      <c r="C299" s="65" t="s">
        <v>1</v>
      </c>
      <c r="D299" s="66">
        <f ca="1">SUMIF($B$2:$C$258,"Markery do tablicy",$D$2:$D$258)</f>
        <v>320</v>
      </c>
    </row>
    <row r="300" spans="1:4" x14ac:dyDescent="0.25">
      <c r="A300" s="5">
        <v>39</v>
      </c>
      <c r="B300" s="64" t="s">
        <v>61</v>
      </c>
      <c r="C300" s="65" t="s">
        <v>1</v>
      </c>
      <c r="D300" s="66">
        <f ca="1">SUMIF($B$2:$C$258,"Zakreślacz żółty szerszy ze ściętą końcówką",$D$2:$D$258)</f>
        <v>56</v>
      </c>
    </row>
    <row r="301" spans="1:4" x14ac:dyDescent="0.25">
      <c r="A301" s="5">
        <v>40</v>
      </c>
      <c r="B301" s="64" t="s">
        <v>12</v>
      </c>
      <c r="C301" s="65" t="s">
        <v>1</v>
      </c>
      <c r="D301" s="66">
        <f ca="1">SUMIF($B$2:$C$258,"Korektor w taśmie",$D$2:$D$258)</f>
        <v>67</v>
      </c>
    </row>
    <row r="302" spans="1:4" x14ac:dyDescent="0.25">
      <c r="A302" s="5">
        <v>41</v>
      </c>
      <c r="B302" s="64" t="s">
        <v>13</v>
      </c>
      <c r="C302" s="65" t="s">
        <v>1</v>
      </c>
      <c r="D302" s="66">
        <f ca="1">SUMIF($B$2:$C$258,"Korektor w piórze",$D$2:$D$258)</f>
        <v>40</v>
      </c>
    </row>
    <row r="303" spans="1:4" x14ac:dyDescent="0.25">
      <c r="A303" s="5">
        <v>42</v>
      </c>
      <c r="B303" s="64" t="s">
        <v>135</v>
      </c>
      <c r="C303" s="65" t="s">
        <v>1</v>
      </c>
      <c r="D303" s="66">
        <f ca="1">SUMIF($B$2:$C$258,"Ołówek HB, dł. ok. 18 cm",$D$2:$D$258)</f>
        <v>79</v>
      </c>
    </row>
    <row r="304" spans="1:4" x14ac:dyDescent="0.25">
      <c r="A304" s="5">
        <v>42</v>
      </c>
      <c r="B304" s="64" t="s">
        <v>157</v>
      </c>
      <c r="C304" s="65" t="s">
        <v>1</v>
      </c>
      <c r="D304" s="66">
        <f ca="1">SUMIF($B$2:$C$258,"Gumka do mazania",$D$2:$D$258)</f>
        <v>14</v>
      </c>
    </row>
    <row r="305" spans="1:4" x14ac:dyDescent="0.25">
      <c r="A305" s="5">
        <v>43</v>
      </c>
      <c r="B305" s="64" t="s">
        <v>132</v>
      </c>
      <c r="C305" s="65" t="s">
        <v>1</v>
      </c>
      <c r="D305" s="66">
        <f ca="1">SUMIF($B$2:$C$258,"Klipy do dokumentów 32 mm",$D$2:$D$258)</f>
        <v>60</v>
      </c>
    </row>
    <row r="306" spans="1:4" x14ac:dyDescent="0.25">
      <c r="A306" s="5">
        <v>44</v>
      </c>
      <c r="B306" s="64" t="s">
        <v>133</v>
      </c>
      <c r="C306" s="65" t="s">
        <v>1</v>
      </c>
      <c r="D306" s="66">
        <f ca="1">SUMIF($B$2:$C$258,"Klipy do dokumentów 41 mm",$D$2:$D$258)</f>
        <v>60</v>
      </c>
    </row>
    <row r="307" spans="1:4" x14ac:dyDescent="0.25">
      <c r="A307" s="5">
        <v>45</v>
      </c>
      <c r="B307" s="64" t="s">
        <v>134</v>
      </c>
      <c r="C307" s="65" t="s">
        <v>1</v>
      </c>
      <c r="D307" s="66">
        <f ca="1">SUMIF($B$2:$C$258,"Klipy do dokumentów 51 mm",$D$2:$D$258)</f>
        <v>60</v>
      </c>
    </row>
    <row r="308" spans="1:4" x14ac:dyDescent="0.25">
      <c r="A308" s="5">
        <v>46</v>
      </c>
      <c r="B308" s="64" t="s">
        <v>62</v>
      </c>
      <c r="C308" s="65" t="s">
        <v>36</v>
      </c>
      <c r="D308" s="66">
        <f ca="1">SUMIF($B$2:$C$258,"Zszywki metalowe 24/6/1000 szt.",$D$2:$D$258)</f>
        <v>182</v>
      </c>
    </row>
    <row r="309" spans="1:4" x14ac:dyDescent="0.25">
      <c r="A309" s="5">
        <v>47</v>
      </c>
      <c r="B309" s="64" t="s">
        <v>60</v>
      </c>
      <c r="C309" s="65" t="s">
        <v>36</v>
      </c>
      <c r="D309" s="66">
        <f ca="1">SUMIF($B$2:$C$258,"Spinacze biurowe małe 33mm/100 szt.",$D$2:$D$258)</f>
        <v>60</v>
      </c>
    </row>
    <row r="310" spans="1:4" x14ac:dyDescent="0.25">
      <c r="A310" s="5">
        <v>48</v>
      </c>
      <c r="B310" s="64" t="s">
        <v>15</v>
      </c>
      <c r="C310" s="65" t="s">
        <v>36</v>
      </c>
      <c r="D310" s="66">
        <f ca="1">SUMIF($B$2:$C$258,"Pinezki",$D$2:$D$258)</f>
        <v>10</v>
      </c>
    </row>
    <row r="311" spans="1:4" x14ac:dyDescent="0.25">
      <c r="A311" s="5">
        <v>49</v>
      </c>
      <c r="B311" s="64" t="s">
        <v>27</v>
      </c>
      <c r="C311" s="65" t="s">
        <v>36</v>
      </c>
      <c r="D311" s="66">
        <f ca="1">SUMIF($B$2:$C$258,"Szpilki",$D$2:$D$258)</f>
        <v>20</v>
      </c>
    </row>
    <row r="312" spans="1:4" x14ac:dyDescent="0.25">
      <c r="A312" s="5">
        <v>50</v>
      </c>
      <c r="B312" s="64" t="s">
        <v>57</v>
      </c>
      <c r="C312" s="65" t="s">
        <v>1</v>
      </c>
      <c r="D312" s="66">
        <f ca="1">SUMIF($B$2:$C$258,"Taśma klejąca wąska",$D$2:$D$258)</f>
        <v>23</v>
      </c>
    </row>
    <row r="313" spans="1:4" x14ac:dyDescent="0.25">
      <c r="A313" s="5">
        <v>51</v>
      </c>
      <c r="B313" s="64" t="s">
        <v>58</v>
      </c>
      <c r="C313" s="65" t="s">
        <v>1</v>
      </c>
      <c r="D313" s="66">
        <f ca="1">SUMIF($B$2:$C$258,"Taśma klejąca szeroka",$D$2:$D$258)</f>
        <v>7</v>
      </c>
    </row>
    <row r="314" spans="1:4" x14ac:dyDescent="0.25">
      <c r="A314" s="5">
        <v>52</v>
      </c>
      <c r="B314" s="64" t="s">
        <v>5</v>
      </c>
      <c r="C314" s="65" t="s">
        <v>1</v>
      </c>
      <c r="D314" s="66">
        <f ca="1">SUMIF($B$2:$C$258,"Klej w sztyfcie 22g",$D$2:$D$258)</f>
        <v>79</v>
      </c>
    </row>
    <row r="315" spans="1:4" x14ac:dyDescent="0.25">
      <c r="A315" s="5">
        <v>53</v>
      </c>
      <c r="B315" s="64" t="s">
        <v>59</v>
      </c>
      <c r="C315" s="65" t="s">
        <v>36</v>
      </c>
      <c r="D315" s="66">
        <f ca="1">SUMIF($B$2:$C$258,"Folia do laminowania A4 matowa",$D$2:$D$258)</f>
        <v>7</v>
      </c>
    </row>
    <row r="316" spans="1:4" x14ac:dyDescent="0.25">
      <c r="A316" s="5">
        <v>54</v>
      </c>
      <c r="B316" s="64" t="s">
        <v>11</v>
      </c>
      <c r="C316" s="65" t="s">
        <v>1</v>
      </c>
      <c r="D316" s="66">
        <f ca="1">SUMIF($B$2:$C$258,"Rozszywacz",$D$2:$D$258)</f>
        <v>15</v>
      </c>
    </row>
    <row r="317" spans="1:4" x14ac:dyDescent="0.25">
      <c r="A317" s="5">
        <v>55</v>
      </c>
      <c r="B317" s="64" t="s">
        <v>159</v>
      </c>
      <c r="C317" s="65" t="s">
        <v>1</v>
      </c>
      <c r="D317" s="66">
        <f ca="1">SUMIF($B$2:$C$258,"Zszywacz metalowy do 30 kartek",$D$2:$D$258)</f>
        <v>11</v>
      </c>
    </row>
    <row r="318" spans="1:4" x14ac:dyDescent="0.25">
      <c r="A318" s="5">
        <v>56</v>
      </c>
      <c r="B318" s="64" t="s">
        <v>160</v>
      </c>
      <c r="C318" s="65" t="s">
        <v>1</v>
      </c>
      <c r="D318" s="66">
        <f ca="1">SUMIF($B$2:$C$258,"Dziurkacz z ogranicznikiem",$D$2:$D$258)</f>
        <v>10</v>
      </c>
    </row>
    <row r="319" spans="1:4" x14ac:dyDescent="0.25">
      <c r="A319" s="5">
        <v>57</v>
      </c>
      <c r="B319" s="64" t="s">
        <v>161</v>
      </c>
      <c r="C319" s="65" t="s">
        <v>1</v>
      </c>
      <c r="D319" s="66">
        <f ca="1">SUMIF($B$2:$C$258,"Nożyczki biurowe 20 cm",$D$2:$D$258)</f>
        <v>3</v>
      </c>
    </row>
    <row r="320" spans="1:4" x14ac:dyDescent="0.25">
      <c r="A320" s="5">
        <v>58</v>
      </c>
      <c r="B320" s="64" t="s">
        <v>162</v>
      </c>
      <c r="C320" s="65" t="s">
        <v>1</v>
      </c>
      <c r="D320" s="66">
        <f ca="1">SUMIF($B$2:$C$258,"Kalkulator biurowy typ CT-500 biurowy typ CT-500",$D$2:$D$258)</f>
        <v>3</v>
      </c>
    </row>
    <row r="321" spans="1:4" x14ac:dyDescent="0.25">
      <c r="A321" s="5"/>
      <c r="B321" s="3"/>
      <c r="C321" s="5"/>
      <c r="D321" s="10"/>
    </row>
    <row r="322" spans="1:4" x14ac:dyDescent="0.25">
      <c r="A322" s="5"/>
      <c r="B322" s="3"/>
      <c r="C322" s="5"/>
      <c r="D322" s="10"/>
    </row>
    <row r="323" spans="1:4" x14ac:dyDescent="0.25">
      <c r="A323" s="5"/>
      <c r="B323" s="3"/>
      <c r="C323" s="5"/>
      <c r="D323" s="9"/>
    </row>
    <row r="324" spans="1:4" s="10" customFormat="1" ht="12" x14ac:dyDescent="0.2"/>
    <row r="325" spans="1:4" s="10" customFormat="1" ht="12" x14ac:dyDescent="0.2"/>
    <row r="326" spans="1:4" x14ac:dyDescent="0.25">
      <c r="A326" s="5"/>
      <c r="B326" s="3"/>
      <c r="C326" s="5"/>
      <c r="D326" s="10"/>
    </row>
    <row r="327" spans="1:4" x14ac:dyDescent="0.25">
      <c r="A327" s="5"/>
      <c r="B327" s="3"/>
      <c r="C327" s="5"/>
      <c r="D327" s="10"/>
    </row>
    <row r="328" spans="1:4" x14ac:dyDescent="0.25">
      <c r="A328" s="5"/>
      <c r="B328" s="3"/>
      <c r="C328" s="5"/>
      <c r="D328" s="10"/>
    </row>
    <row r="329" spans="1:4" x14ac:dyDescent="0.25">
      <c r="A329" s="5"/>
      <c r="B329" s="3"/>
      <c r="C329" s="5"/>
      <c r="D329" s="10"/>
    </row>
    <row r="330" spans="1:4" x14ac:dyDescent="0.25">
      <c r="A330" s="5"/>
      <c r="B330" s="3"/>
      <c r="C330" s="5"/>
      <c r="D330" s="10"/>
    </row>
    <row r="331" spans="1:4" x14ac:dyDescent="0.25">
      <c r="A331" s="5"/>
      <c r="B331" s="3"/>
      <c r="C331" s="5"/>
      <c r="D331" s="10"/>
    </row>
    <row r="332" spans="1:4" x14ac:dyDescent="0.25">
      <c r="A332" s="5"/>
      <c r="B332" s="3"/>
      <c r="C332" s="5"/>
      <c r="D332" s="10"/>
    </row>
    <row r="333" spans="1:4" x14ac:dyDescent="0.25">
      <c r="A333" s="5"/>
      <c r="B333" s="3"/>
      <c r="C333" s="5"/>
      <c r="D333" s="10"/>
    </row>
    <row r="334" spans="1:4" x14ac:dyDescent="0.25">
      <c r="A334" s="5"/>
      <c r="B334" s="3"/>
      <c r="C334" s="5"/>
      <c r="D334" s="10"/>
    </row>
    <row r="335" spans="1:4" x14ac:dyDescent="0.25">
      <c r="A335" s="5"/>
      <c r="D335" s="10"/>
    </row>
    <row r="336" spans="1:4" x14ac:dyDescent="0.25">
      <c r="A336" s="5"/>
      <c r="D336" s="10"/>
    </row>
    <row r="337" spans="1:4" x14ac:dyDescent="0.25">
      <c r="A337" s="5"/>
      <c r="D337" s="10"/>
    </row>
    <row r="338" spans="1:4" x14ac:dyDescent="0.25">
      <c r="A338" s="5"/>
      <c r="D338" s="10"/>
    </row>
    <row r="339" spans="1:4" x14ac:dyDescent="0.25">
      <c r="A339" s="5"/>
      <c r="D339" s="10"/>
    </row>
    <row r="340" spans="1:4" x14ac:dyDescent="0.25">
      <c r="A340" s="5"/>
      <c r="D340" s="10"/>
    </row>
    <row r="341" spans="1:4" x14ac:dyDescent="0.25">
      <c r="A341" s="5"/>
      <c r="D341" s="10"/>
    </row>
    <row r="342" spans="1:4" x14ac:dyDescent="0.25">
      <c r="A342" s="5"/>
      <c r="D342" s="10"/>
    </row>
    <row r="343" spans="1:4" x14ac:dyDescent="0.25">
      <c r="A343" s="5"/>
      <c r="D343" s="10"/>
    </row>
    <row r="344" spans="1:4" x14ac:dyDescent="0.25">
      <c r="A344" s="5"/>
      <c r="D344" s="10"/>
    </row>
    <row r="345" spans="1:4" x14ac:dyDescent="0.25">
      <c r="A345" s="5"/>
      <c r="D345" s="10"/>
    </row>
    <row r="346" spans="1:4" x14ac:dyDescent="0.25">
      <c r="A346" s="5"/>
      <c r="D346" s="10"/>
    </row>
    <row r="347" spans="1:4" x14ac:dyDescent="0.25">
      <c r="A347" s="5"/>
      <c r="D347" s="10"/>
    </row>
    <row r="348" spans="1:4" x14ac:dyDescent="0.25">
      <c r="A348" s="5"/>
      <c r="D348" s="10"/>
    </row>
    <row r="349" spans="1:4" x14ac:dyDescent="0.25">
      <c r="A349" s="5"/>
      <c r="D349" s="10"/>
    </row>
    <row r="350" spans="1:4" x14ac:dyDescent="0.25">
      <c r="A350" s="5"/>
      <c r="D350" s="10"/>
    </row>
    <row r="351" spans="1:4" x14ac:dyDescent="0.25">
      <c r="A351" s="5"/>
      <c r="D351" s="10"/>
    </row>
    <row r="352" spans="1:4" x14ac:dyDescent="0.25">
      <c r="A352" s="5"/>
      <c r="D352" s="10"/>
    </row>
    <row r="353" spans="1:4" x14ac:dyDescent="0.25">
      <c r="A353" s="5"/>
      <c r="D353" s="10"/>
    </row>
    <row r="354" spans="1:4" x14ac:dyDescent="0.25">
      <c r="A354" s="5"/>
      <c r="D354" s="10"/>
    </row>
    <row r="355" spans="1:4" x14ac:dyDescent="0.25">
      <c r="A355" s="5"/>
      <c r="D355" s="10"/>
    </row>
    <row r="356" spans="1:4" x14ac:dyDescent="0.25">
      <c r="A356" s="5"/>
      <c r="D356" s="10"/>
    </row>
    <row r="357" spans="1:4" x14ac:dyDescent="0.25">
      <c r="A357" s="5"/>
      <c r="D357" s="10"/>
    </row>
    <row r="358" spans="1:4" x14ac:dyDescent="0.25">
      <c r="A358" s="5"/>
      <c r="D358" s="10"/>
    </row>
    <row r="359" spans="1:4" x14ac:dyDescent="0.25">
      <c r="A359" s="5"/>
      <c r="D359" s="10"/>
    </row>
    <row r="360" spans="1:4" x14ac:dyDescent="0.25">
      <c r="A360" s="5"/>
      <c r="D360" s="10"/>
    </row>
    <row r="361" spans="1:4" x14ac:dyDescent="0.25">
      <c r="A361" s="5"/>
      <c r="D361" s="10"/>
    </row>
    <row r="362" spans="1:4" x14ac:dyDescent="0.25">
      <c r="A362" s="5"/>
      <c r="D362" s="10"/>
    </row>
    <row r="363" spans="1:4" x14ac:dyDescent="0.25">
      <c r="A363" s="5"/>
      <c r="D363" s="10"/>
    </row>
    <row r="364" spans="1:4" x14ac:dyDescent="0.25">
      <c r="A364" s="5"/>
      <c r="D364" s="10"/>
    </row>
    <row r="365" spans="1:4" x14ac:dyDescent="0.25">
      <c r="A365" s="5"/>
      <c r="D365" s="10"/>
    </row>
    <row r="366" spans="1:4" x14ac:dyDescent="0.25">
      <c r="A366" s="5"/>
      <c r="D366" s="10"/>
    </row>
    <row r="367" spans="1:4" x14ac:dyDescent="0.25">
      <c r="A367" s="5"/>
      <c r="D367" s="10"/>
    </row>
    <row r="368" spans="1:4" x14ac:dyDescent="0.25">
      <c r="A368" s="5"/>
      <c r="D368" s="10"/>
    </row>
    <row r="369" spans="1:4" x14ac:dyDescent="0.25">
      <c r="A369" s="5"/>
      <c r="D369" s="10"/>
    </row>
    <row r="370" spans="1:4" x14ac:dyDescent="0.25">
      <c r="A370" s="5"/>
      <c r="D370" s="10"/>
    </row>
    <row r="371" spans="1:4" x14ac:dyDescent="0.25">
      <c r="A371" s="5"/>
      <c r="D371" s="10"/>
    </row>
    <row r="372" spans="1:4" x14ac:dyDescent="0.25">
      <c r="A372" s="5"/>
      <c r="D372" s="10"/>
    </row>
    <row r="373" spans="1:4" x14ac:dyDescent="0.25">
      <c r="A373" s="5"/>
      <c r="D373" s="10"/>
    </row>
    <row r="374" spans="1:4" x14ac:dyDescent="0.25">
      <c r="A374" s="5"/>
      <c r="D374" s="10"/>
    </row>
    <row r="375" spans="1:4" x14ac:dyDescent="0.25">
      <c r="A375" s="5"/>
      <c r="D375" s="10"/>
    </row>
    <row r="376" spans="1:4" x14ac:dyDescent="0.25">
      <c r="A376" s="5"/>
      <c r="D376" s="10"/>
    </row>
    <row r="377" spans="1:4" x14ac:dyDescent="0.25">
      <c r="A377" s="5"/>
      <c r="D377" s="10"/>
    </row>
    <row r="378" spans="1:4" x14ac:dyDescent="0.25">
      <c r="A378" s="5"/>
      <c r="D378" s="10"/>
    </row>
    <row r="379" spans="1:4" x14ac:dyDescent="0.25">
      <c r="A379" s="5"/>
      <c r="D379" s="10"/>
    </row>
    <row r="380" spans="1:4" x14ac:dyDescent="0.25">
      <c r="A380" s="5"/>
      <c r="D380" s="10"/>
    </row>
    <row r="381" spans="1:4" x14ac:dyDescent="0.25">
      <c r="A381" s="5"/>
      <c r="D381" s="10"/>
    </row>
    <row r="382" spans="1:4" x14ac:dyDescent="0.25">
      <c r="A382" s="5"/>
      <c r="D382" s="10"/>
    </row>
    <row r="383" spans="1:4" x14ac:dyDescent="0.25">
      <c r="A383" s="5"/>
      <c r="D383" s="10"/>
    </row>
    <row r="384" spans="1:4" x14ac:dyDescent="0.25">
      <c r="D384" s="10"/>
    </row>
    <row r="385" spans="3:4" x14ac:dyDescent="0.25">
      <c r="D385" s="10"/>
    </row>
    <row r="386" spans="3:4" x14ac:dyDescent="0.25">
      <c r="C386"/>
      <c r="D386" s="10"/>
    </row>
    <row r="387" spans="3:4" x14ac:dyDescent="0.25">
      <c r="C387"/>
      <c r="D387" s="10"/>
    </row>
    <row r="388" spans="3:4" x14ac:dyDescent="0.25">
      <c r="C388"/>
      <c r="D388" s="10"/>
    </row>
    <row r="389" spans="3:4" x14ac:dyDescent="0.25">
      <c r="C389"/>
      <c r="D389" s="10"/>
    </row>
    <row r="390" spans="3:4" x14ac:dyDescent="0.25">
      <c r="C390"/>
      <c r="D390" s="10"/>
    </row>
    <row r="391" spans="3:4" x14ac:dyDescent="0.25">
      <c r="C391"/>
      <c r="D391" s="10"/>
    </row>
    <row r="392" spans="3:4" x14ac:dyDescent="0.25">
      <c r="C392"/>
      <c r="D392" s="10"/>
    </row>
    <row r="393" spans="3:4" x14ac:dyDescent="0.25">
      <c r="C393"/>
      <c r="D393" s="10"/>
    </row>
    <row r="394" spans="3:4" x14ac:dyDescent="0.25">
      <c r="C394"/>
      <c r="D394" s="10"/>
    </row>
    <row r="395" spans="3:4" x14ac:dyDescent="0.25">
      <c r="C395"/>
      <c r="D395" s="10"/>
    </row>
    <row r="396" spans="3:4" x14ac:dyDescent="0.25">
      <c r="C396"/>
      <c r="D396" s="10"/>
    </row>
    <row r="397" spans="3:4" x14ac:dyDescent="0.25">
      <c r="C397"/>
      <c r="D397" s="10"/>
    </row>
    <row r="398" spans="3:4" x14ac:dyDescent="0.25">
      <c r="C398"/>
      <c r="D398" s="10"/>
    </row>
    <row r="399" spans="3:4" x14ac:dyDescent="0.25">
      <c r="C399"/>
      <c r="D399" s="10"/>
    </row>
    <row r="400" spans="3:4" x14ac:dyDescent="0.25">
      <c r="C400"/>
      <c r="D400" s="10"/>
    </row>
    <row r="401" spans="3:4" x14ac:dyDescent="0.25">
      <c r="C401"/>
      <c r="D401" s="10"/>
    </row>
    <row r="402" spans="3:4" x14ac:dyDescent="0.25">
      <c r="C402"/>
      <c r="D402" s="10"/>
    </row>
    <row r="403" spans="3:4" x14ac:dyDescent="0.25">
      <c r="C403"/>
      <c r="D403" s="10"/>
    </row>
    <row r="404" spans="3:4" x14ac:dyDescent="0.25">
      <c r="C404"/>
      <c r="D404" s="10"/>
    </row>
    <row r="405" spans="3:4" x14ac:dyDescent="0.25">
      <c r="C405"/>
      <c r="D405" s="10"/>
    </row>
    <row r="406" spans="3:4" x14ac:dyDescent="0.25">
      <c r="C406"/>
      <c r="D406" s="10"/>
    </row>
    <row r="407" spans="3:4" x14ac:dyDescent="0.25">
      <c r="C407"/>
      <c r="D407" s="10"/>
    </row>
    <row r="408" spans="3:4" x14ac:dyDescent="0.25">
      <c r="C408"/>
      <c r="D408" s="10"/>
    </row>
    <row r="409" spans="3:4" x14ac:dyDescent="0.25">
      <c r="C409"/>
      <c r="D409" s="10"/>
    </row>
    <row r="410" spans="3:4" x14ac:dyDescent="0.25">
      <c r="C410"/>
      <c r="D410" s="10"/>
    </row>
    <row r="411" spans="3:4" x14ac:dyDescent="0.25">
      <c r="C411"/>
      <c r="D411" s="10"/>
    </row>
    <row r="412" spans="3:4" x14ac:dyDescent="0.25">
      <c r="C412"/>
      <c r="D412" s="10"/>
    </row>
    <row r="413" spans="3:4" x14ac:dyDescent="0.25">
      <c r="C413"/>
      <c r="D413" s="10"/>
    </row>
    <row r="414" spans="3:4" x14ac:dyDescent="0.25">
      <c r="C414"/>
      <c r="D414" s="10"/>
    </row>
    <row r="415" spans="3:4" x14ac:dyDescent="0.25">
      <c r="C415"/>
      <c r="D415" s="10"/>
    </row>
    <row r="416" spans="3:4" x14ac:dyDescent="0.25">
      <c r="C416"/>
      <c r="D416" s="10"/>
    </row>
    <row r="417" spans="3:4" x14ac:dyDescent="0.25">
      <c r="C417"/>
      <c r="D417" s="10"/>
    </row>
    <row r="418" spans="3:4" x14ac:dyDescent="0.25">
      <c r="C418"/>
      <c r="D418" s="10"/>
    </row>
    <row r="419" spans="3:4" x14ac:dyDescent="0.25">
      <c r="C419"/>
      <c r="D419" s="10"/>
    </row>
    <row r="420" spans="3:4" x14ac:dyDescent="0.25">
      <c r="C420"/>
      <c r="D420" s="10"/>
    </row>
    <row r="421" spans="3:4" x14ac:dyDescent="0.25">
      <c r="C421"/>
      <c r="D421" s="10"/>
    </row>
    <row r="422" spans="3:4" x14ac:dyDescent="0.25">
      <c r="C422"/>
      <c r="D422" s="10"/>
    </row>
    <row r="423" spans="3:4" x14ac:dyDescent="0.25">
      <c r="C423"/>
      <c r="D423" s="10"/>
    </row>
    <row r="424" spans="3:4" x14ac:dyDescent="0.25">
      <c r="C424"/>
      <c r="D424" s="10"/>
    </row>
    <row r="425" spans="3:4" x14ac:dyDescent="0.25">
      <c r="C425"/>
      <c r="D425" s="10"/>
    </row>
    <row r="426" spans="3:4" x14ac:dyDescent="0.25">
      <c r="C426"/>
      <c r="D426" s="10"/>
    </row>
    <row r="427" spans="3:4" x14ac:dyDescent="0.25">
      <c r="C427"/>
      <c r="D427" s="10"/>
    </row>
    <row r="428" spans="3:4" x14ac:dyDescent="0.25">
      <c r="C428"/>
      <c r="D428" s="10"/>
    </row>
    <row r="429" spans="3:4" x14ac:dyDescent="0.25">
      <c r="C429"/>
      <c r="D429" s="10"/>
    </row>
    <row r="430" spans="3:4" x14ac:dyDescent="0.25">
      <c r="C430"/>
      <c r="D430" s="10"/>
    </row>
    <row r="431" spans="3:4" x14ac:dyDescent="0.25">
      <c r="C431"/>
      <c r="D431" s="10"/>
    </row>
    <row r="432" spans="3:4" x14ac:dyDescent="0.25">
      <c r="C432"/>
      <c r="D432" s="10"/>
    </row>
    <row r="433" spans="3:4" x14ac:dyDescent="0.25">
      <c r="C433"/>
      <c r="D433" s="10"/>
    </row>
    <row r="434" spans="3:4" x14ac:dyDescent="0.25">
      <c r="C434"/>
      <c r="D434" s="10"/>
    </row>
    <row r="435" spans="3:4" x14ac:dyDescent="0.25">
      <c r="C435"/>
      <c r="D435" s="10"/>
    </row>
    <row r="436" spans="3:4" x14ac:dyDescent="0.25">
      <c r="C436"/>
      <c r="D436" s="10"/>
    </row>
    <row r="437" spans="3:4" x14ac:dyDescent="0.25">
      <c r="C437"/>
      <c r="D437" s="10"/>
    </row>
    <row r="438" spans="3:4" x14ac:dyDescent="0.25">
      <c r="C438"/>
      <c r="D438" s="10"/>
    </row>
    <row r="439" spans="3:4" x14ac:dyDescent="0.25">
      <c r="C439"/>
      <c r="D439" s="10"/>
    </row>
    <row r="440" spans="3:4" x14ac:dyDescent="0.25">
      <c r="C440"/>
      <c r="D440" s="10"/>
    </row>
    <row r="441" spans="3:4" x14ac:dyDescent="0.25">
      <c r="C441"/>
      <c r="D441" s="10"/>
    </row>
    <row r="442" spans="3:4" x14ac:dyDescent="0.25">
      <c r="C442"/>
      <c r="D442" s="10"/>
    </row>
    <row r="443" spans="3:4" x14ac:dyDescent="0.25">
      <c r="C443"/>
      <c r="D443" s="10"/>
    </row>
    <row r="444" spans="3:4" x14ac:dyDescent="0.25">
      <c r="C444"/>
      <c r="D444" s="10"/>
    </row>
    <row r="445" spans="3:4" x14ac:dyDescent="0.25">
      <c r="C445"/>
      <c r="D445" s="10"/>
    </row>
    <row r="446" spans="3:4" x14ac:dyDescent="0.25">
      <c r="C446"/>
      <c r="D446" s="10"/>
    </row>
    <row r="447" spans="3:4" x14ac:dyDescent="0.25">
      <c r="C447"/>
      <c r="D447" s="10"/>
    </row>
    <row r="448" spans="3:4" x14ac:dyDescent="0.25">
      <c r="C448"/>
      <c r="D448" s="10"/>
    </row>
    <row r="449" spans="3:4" x14ac:dyDescent="0.25">
      <c r="C449"/>
      <c r="D449" s="10"/>
    </row>
    <row r="450" spans="3:4" x14ac:dyDescent="0.25">
      <c r="C450"/>
      <c r="D450" s="10"/>
    </row>
    <row r="451" spans="3:4" x14ac:dyDescent="0.25">
      <c r="C451"/>
      <c r="D451" s="10"/>
    </row>
    <row r="452" spans="3:4" x14ac:dyDescent="0.25">
      <c r="C452"/>
      <c r="D452" s="10"/>
    </row>
    <row r="453" spans="3:4" x14ac:dyDescent="0.25">
      <c r="C453"/>
      <c r="D453" s="10"/>
    </row>
    <row r="454" spans="3:4" x14ac:dyDescent="0.25">
      <c r="C454"/>
      <c r="D454" s="10"/>
    </row>
    <row r="455" spans="3:4" x14ac:dyDescent="0.25">
      <c r="C455"/>
      <c r="D455" s="10"/>
    </row>
    <row r="456" spans="3:4" x14ac:dyDescent="0.25">
      <c r="C456"/>
      <c r="D456" s="10"/>
    </row>
    <row r="457" spans="3:4" x14ac:dyDescent="0.25">
      <c r="C457"/>
      <c r="D457" s="10"/>
    </row>
    <row r="458" spans="3:4" x14ac:dyDescent="0.25">
      <c r="C458"/>
      <c r="D458" s="10"/>
    </row>
    <row r="459" spans="3:4" x14ac:dyDescent="0.25">
      <c r="C459"/>
      <c r="D459" s="10"/>
    </row>
    <row r="460" spans="3:4" x14ac:dyDescent="0.25">
      <c r="C460"/>
      <c r="D460" s="10"/>
    </row>
    <row r="461" spans="3:4" x14ac:dyDescent="0.25">
      <c r="C461"/>
      <c r="D461" s="10"/>
    </row>
    <row r="462" spans="3:4" x14ac:dyDescent="0.25">
      <c r="C462"/>
      <c r="D462" s="10"/>
    </row>
    <row r="463" spans="3:4" x14ac:dyDescent="0.25">
      <c r="C463"/>
      <c r="D463" s="10"/>
    </row>
    <row r="464" spans="3:4" x14ac:dyDescent="0.25">
      <c r="C464"/>
      <c r="D464" s="10"/>
    </row>
    <row r="465" spans="3:4" x14ac:dyDescent="0.25">
      <c r="C465"/>
      <c r="D465" s="10"/>
    </row>
    <row r="466" spans="3:4" x14ac:dyDescent="0.25">
      <c r="C466"/>
      <c r="D466" s="10"/>
    </row>
    <row r="467" spans="3:4" x14ac:dyDescent="0.25">
      <c r="C467"/>
      <c r="D467" s="10"/>
    </row>
    <row r="468" spans="3:4" x14ac:dyDescent="0.25">
      <c r="C468"/>
      <c r="D468" s="10"/>
    </row>
    <row r="469" spans="3:4" x14ac:dyDescent="0.25">
      <c r="C469"/>
      <c r="D469" s="10"/>
    </row>
    <row r="470" spans="3:4" x14ac:dyDescent="0.25">
      <c r="C470"/>
      <c r="D470" s="10"/>
    </row>
    <row r="471" spans="3:4" x14ac:dyDescent="0.25">
      <c r="C471"/>
      <c r="D471" s="10"/>
    </row>
    <row r="472" spans="3:4" x14ac:dyDescent="0.25">
      <c r="C472"/>
      <c r="D472" s="10"/>
    </row>
    <row r="473" spans="3:4" x14ac:dyDescent="0.25">
      <c r="C473"/>
      <c r="D473" s="10"/>
    </row>
    <row r="474" spans="3:4" x14ac:dyDescent="0.25">
      <c r="C474"/>
      <c r="D474" s="10"/>
    </row>
    <row r="475" spans="3:4" x14ac:dyDescent="0.25">
      <c r="C475"/>
      <c r="D475" s="10"/>
    </row>
    <row r="476" spans="3:4" x14ac:dyDescent="0.25">
      <c r="C476"/>
      <c r="D476" s="10"/>
    </row>
    <row r="477" spans="3:4" x14ac:dyDescent="0.25">
      <c r="C477"/>
      <c r="D477" s="10"/>
    </row>
    <row r="478" spans="3:4" x14ac:dyDescent="0.25">
      <c r="C478"/>
      <c r="D478" s="10"/>
    </row>
    <row r="479" spans="3:4" x14ac:dyDescent="0.25">
      <c r="C479"/>
      <c r="D479" s="10"/>
    </row>
    <row r="480" spans="3:4" x14ac:dyDescent="0.25">
      <c r="C480"/>
      <c r="D480" s="10"/>
    </row>
    <row r="481" spans="3:4" x14ac:dyDescent="0.25">
      <c r="C481"/>
      <c r="D481" s="10"/>
    </row>
    <row r="482" spans="3:4" x14ac:dyDescent="0.25">
      <c r="C482"/>
      <c r="D482" s="10"/>
    </row>
    <row r="483" spans="3:4" x14ac:dyDescent="0.25">
      <c r="C483"/>
      <c r="D483" s="10"/>
    </row>
    <row r="484" spans="3:4" x14ac:dyDescent="0.25">
      <c r="C484"/>
      <c r="D484" s="10"/>
    </row>
    <row r="485" spans="3:4" x14ac:dyDescent="0.25">
      <c r="C485"/>
      <c r="D485" s="10"/>
    </row>
    <row r="486" spans="3:4" x14ac:dyDescent="0.25">
      <c r="C486"/>
      <c r="D486" s="10"/>
    </row>
    <row r="487" spans="3:4" x14ac:dyDescent="0.25">
      <c r="C487"/>
      <c r="D487" s="10"/>
    </row>
    <row r="488" spans="3:4" x14ac:dyDescent="0.25">
      <c r="C488"/>
      <c r="D488" s="10"/>
    </row>
    <row r="489" spans="3:4" x14ac:dyDescent="0.25">
      <c r="C489"/>
      <c r="D489" s="10"/>
    </row>
    <row r="490" spans="3:4" x14ac:dyDescent="0.25">
      <c r="C490"/>
      <c r="D490" s="10"/>
    </row>
    <row r="491" spans="3:4" x14ac:dyDescent="0.25">
      <c r="C491"/>
      <c r="D491" s="10"/>
    </row>
    <row r="492" spans="3:4" x14ac:dyDescent="0.25">
      <c r="C492"/>
      <c r="D492" s="10"/>
    </row>
    <row r="493" spans="3:4" x14ac:dyDescent="0.25">
      <c r="C493"/>
      <c r="D493" s="10"/>
    </row>
    <row r="494" spans="3:4" x14ac:dyDescent="0.25">
      <c r="C494"/>
      <c r="D494" s="10"/>
    </row>
    <row r="495" spans="3:4" x14ac:dyDescent="0.25">
      <c r="C495"/>
      <c r="D495" s="10"/>
    </row>
    <row r="496" spans="3:4" x14ac:dyDescent="0.25">
      <c r="C496"/>
      <c r="D496" s="10"/>
    </row>
    <row r="497" spans="3:4" x14ac:dyDescent="0.25">
      <c r="C497"/>
      <c r="D497" s="10"/>
    </row>
    <row r="498" spans="3:4" x14ac:dyDescent="0.25">
      <c r="C498"/>
      <c r="D498" s="10"/>
    </row>
    <row r="499" spans="3:4" x14ac:dyDescent="0.25">
      <c r="C499"/>
      <c r="D499" s="10"/>
    </row>
    <row r="500" spans="3:4" x14ac:dyDescent="0.25">
      <c r="C500"/>
      <c r="D500" s="10"/>
    </row>
    <row r="501" spans="3:4" x14ac:dyDescent="0.25">
      <c r="C501"/>
      <c r="D501" s="10"/>
    </row>
    <row r="502" spans="3:4" x14ac:dyDescent="0.25">
      <c r="C502"/>
      <c r="D502" s="10"/>
    </row>
    <row r="503" spans="3:4" x14ac:dyDescent="0.25">
      <c r="C503"/>
      <c r="D503" s="10"/>
    </row>
    <row r="504" spans="3:4" x14ac:dyDescent="0.25">
      <c r="C504"/>
      <c r="D504" s="10"/>
    </row>
    <row r="505" spans="3:4" x14ac:dyDescent="0.25">
      <c r="C505"/>
      <c r="D505" s="10"/>
    </row>
    <row r="506" spans="3:4" x14ac:dyDescent="0.25">
      <c r="C506"/>
      <c r="D506" s="10"/>
    </row>
    <row r="507" spans="3:4" x14ac:dyDescent="0.25">
      <c r="C507"/>
      <c r="D507" s="10"/>
    </row>
    <row r="508" spans="3:4" x14ac:dyDescent="0.25">
      <c r="C508"/>
      <c r="D508" s="10"/>
    </row>
    <row r="509" spans="3:4" x14ac:dyDescent="0.25">
      <c r="C509"/>
      <c r="D509" s="10"/>
    </row>
    <row r="510" spans="3:4" x14ac:dyDescent="0.25">
      <c r="C510"/>
      <c r="D510" s="10"/>
    </row>
    <row r="511" spans="3:4" x14ac:dyDescent="0.25">
      <c r="C511"/>
      <c r="D511" s="10"/>
    </row>
    <row r="512" spans="3:4" x14ac:dyDescent="0.25">
      <c r="C512"/>
      <c r="D512" s="10"/>
    </row>
    <row r="513" spans="3:4" x14ac:dyDescent="0.25">
      <c r="C513"/>
      <c r="D513" s="10"/>
    </row>
    <row r="514" spans="3:4" x14ac:dyDescent="0.25">
      <c r="C514"/>
      <c r="D514" s="10"/>
    </row>
    <row r="515" spans="3:4" x14ac:dyDescent="0.25">
      <c r="C515"/>
      <c r="D515" s="10"/>
    </row>
    <row r="516" spans="3:4" x14ac:dyDescent="0.25">
      <c r="C516"/>
      <c r="D516" s="10"/>
    </row>
    <row r="517" spans="3:4" x14ac:dyDescent="0.25">
      <c r="C517"/>
      <c r="D517" s="10"/>
    </row>
    <row r="518" spans="3:4" x14ac:dyDescent="0.25">
      <c r="C518"/>
      <c r="D518" s="10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51"/>
  <sheetViews>
    <sheetView tabSelected="1" topLeftCell="A297" zoomScaleNormal="100" workbookViewId="0">
      <selection activeCell="J211" sqref="J211"/>
    </sheetView>
  </sheetViews>
  <sheetFormatPr defaultRowHeight="15" x14ac:dyDescent="0.25"/>
  <cols>
    <col min="1" max="1" width="4.7109375" style="39" customWidth="1"/>
    <col min="2" max="2" width="57.7109375" style="39" bestFit="1" customWidth="1"/>
    <col min="3" max="3" width="26.5703125" style="39" customWidth="1"/>
    <col min="4" max="4" width="10.7109375" style="42" bestFit="1" customWidth="1"/>
    <col min="5" max="5" width="9.28515625" style="38" bestFit="1" customWidth="1"/>
    <col min="6" max="6" width="13.28515625" style="39" customWidth="1"/>
    <col min="7" max="7" width="17.5703125" style="39" customWidth="1"/>
    <col min="8" max="16384" width="9.140625" style="39"/>
  </cols>
  <sheetData>
    <row r="1" spans="1:7" s="48" customFormat="1" ht="25.5" x14ac:dyDescent="0.25">
      <c r="A1" s="46" t="s">
        <v>54</v>
      </c>
      <c r="B1" s="46" t="s">
        <v>51</v>
      </c>
      <c r="C1" s="46" t="s">
        <v>142</v>
      </c>
      <c r="D1" s="46" t="s">
        <v>0</v>
      </c>
      <c r="E1" s="47" t="s">
        <v>31</v>
      </c>
      <c r="F1" s="46" t="s">
        <v>222</v>
      </c>
      <c r="G1" s="46" t="s">
        <v>143</v>
      </c>
    </row>
    <row r="2" spans="1:7" s="45" customFormat="1" ht="15" customHeight="1" x14ac:dyDescent="0.25">
      <c r="A2" s="88" t="s">
        <v>18</v>
      </c>
      <c r="B2" s="88"/>
      <c r="C2" s="88"/>
      <c r="D2" s="88" t="s">
        <v>224</v>
      </c>
      <c r="E2" s="88"/>
      <c r="F2" s="88"/>
      <c r="G2" s="80">
        <f>SUM(G3:G24)</f>
        <v>0</v>
      </c>
    </row>
    <row r="3" spans="1:7" s="76" customFormat="1" ht="12" x14ac:dyDescent="0.2">
      <c r="A3" s="20">
        <v>1</v>
      </c>
      <c r="B3" s="21" t="s">
        <v>362</v>
      </c>
      <c r="C3" s="21"/>
      <c r="D3" s="20" t="s">
        <v>1</v>
      </c>
      <c r="E3" s="22">
        <v>500</v>
      </c>
      <c r="F3" s="78"/>
      <c r="G3" s="78">
        <f>E3*F3</f>
        <v>0</v>
      </c>
    </row>
    <row r="4" spans="1:7" s="76" customFormat="1" ht="12" x14ac:dyDescent="0.2">
      <c r="A4" s="20">
        <v>2</v>
      </c>
      <c r="B4" s="21" t="s">
        <v>361</v>
      </c>
      <c r="C4" s="21"/>
      <c r="D4" s="20" t="s">
        <v>1</v>
      </c>
      <c r="E4" s="22">
        <v>350</v>
      </c>
      <c r="F4" s="78"/>
      <c r="G4" s="78">
        <f t="shared" ref="G4:G24" si="0">E4*F4</f>
        <v>0</v>
      </c>
    </row>
    <row r="5" spans="1:7" s="76" customFormat="1" ht="12" x14ac:dyDescent="0.2">
      <c r="A5" s="20">
        <v>3</v>
      </c>
      <c r="B5" s="21" t="s">
        <v>113</v>
      </c>
      <c r="C5" s="21"/>
      <c r="D5" s="20" t="s">
        <v>1</v>
      </c>
      <c r="E5" s="22">
        <v>200</v>
      </c>
      <c r="F5" s="78"/>
      <c r="G5" s="78">
        <f t="shared" si="0"/>
        <v>0</v>
      </c>
    </row>
    <row r="6" spans="1:7" s="76" customFormat="1" ht="12" x14ac:dyDescent="0.2">
      <c r="A6" s="20">
        <v>4</v>
      </c>
      <c r="B6" s="21" t="s">
        <v>145</v>
      </c>
      <c r="C6" s="21"/>
      <c r="D6" s="20" t="s">
        <v>1</v>
      </c>
      <c r="E6" s="22">
        <v>60</v>
      </c>
      <c r="F6" s="78"/>
      <c r="G6" s="78">
        <f t="shared" si="0"/>
        <v>0</v>
      </c>
    </row>
    <row r="7" spans="1:7" s="76" customFormat="1" ht="12" x14ac:dyDescent="0.2">
      <c r="A7" s="20">
        <v>5</v>
      </c>
      <c r="B7" s="21" t="s">
        <v>226</v>
      </c>
      <c r="C7" s="21"/>
      <c r="D7" s="20" t="s">
        <v>1</v>
      </c>
      <c r="E7" s="22">
        <v>40</v>
      </c>
      <c r="F7" s="78"/>
      <c r="G7" s="78">
        <f t="shared" si="0"/>
        <v>0</v>
      </c>
    </row>
    <row r="8" spans="1:7" s="76" customFormat="1" ht="12" x14ac:dyDescent="0.2">
      <c r="A8" s="20">
        <v>6</v>
      </c>
      <c r="B8" s="21" t="s">
        <v>148</v>
      </c>
      <c r="C8" s="21"/>
      <c r="D8" s="20" t="s">
        <v>1</v>
      </c>
      <c r="E8" s="22">
        <v>10</v>
      </c>
      <c r="F8" s="78"/>
      <c r="G8" s="78">
        <f t="shared" si="0"/>
        <v>0</v>
      </c>
    </row>
    <row r="9" spans="1:7" s="76" customFormat="1" ht="12" x14ac:dyDescent="0.2">
      <c r="A9" s="20">
        <v>7</v>
      </c>
      <c r="B9" s="21" t="s">
        <v>104</v>
      </c>
      <c r="C9" s="21"/>
      <c r="D9" s="20" t="s">
        <v>1</v>
      </c>
      <c r="E9" s="22">
        <v>2</v>
      </c>
      <c r="F9" s="78"/>
      <c r="G9" s="78">
        <f t="shared" si="0"/>
        <v>0</v>
      </c>
    </row>
    <row r="10" spans="1:7" s="76" customFormat="1" ht="12" x14ac:dyDescent="0.2">
      <c r="A10" s="20">
        <v>8</v>
      </c>
      <c r="B10" s="21" t="s">
        <v>247</v>
      </c>
      <c r="C10" s="21"/>
      <c r="D10" s="20" t="s">
        <v>1</v>
      </c>
      <c r="E10" s="22">
        <v>1</v>
      </c>
      <c r="F10" s="78"/>
      <c r="G10" s="78">
        <f t="shared" si="0"/>
        <v>0</v>
      </c>
    </row>
    <row r="11" spans="1:7" s="76" customFormat="1" ht="12" x14ac:dyDescent="0.2">
      <c r="A11" s="20">
        <v>9</v>
      </c>
      <c r="B11" s="21" t="s">
        <v>359</v>
      </c>
      <c r="C11" s="21"/>
      <c r="D11" s="20" t="s">
        <v>1</v>
      </c>
      <c r="E11" s="22">
        <v>10</v>
      </c>
      <c r="F11" s="78"/>
      <c r="G11" s="78">
        <f t="shared" si="0"/>
        <v>0</v>
      </c>
    </row>
    <row r="12" spans="1:7" s="76" customFormat="1" ht="12" x14ac:dyDescent="0.2">
      <c r="A12" s="20">
        <v>10</v>
      </c>
      <c r="B12" s="21" t="s">
        <v>330</v>
      </c>
      <c r="C12" s="21"/>
      <c r="D12" s="20" t="s">
        <v>1</v>
      </c>
      <c r="E12" s="22">
        <v>300</v>
      </c>
      <c r="F12" s="78"/>
      <c r="G12" s="78">
        <f t="shared" si="0"/>
        <v>0</v>
      </c>
    </row>
    <row r="13" spans="1:7" s="76" customFormat="1" ht="12" x14ac:dyDescent="0.2">
      <c r="A13" s="20">
        <v>11</v>
      </c>
      <c r="B13" s="21" t="s">
        <v>223</v>
      </c>
      <c r="C13" s="21"/>
      <c r="D13" s="20" t="s">
        <v>1</v>
      </c>
      <c r="E13" s="22">
        <v>2</v>
      </c>
      <c r="F13" s="78"/>
      <c r="G13" s="78">
        <f t="shared" si="0"/>
        <v>0</v>
      </c>
    </row>
    <row r="14" spans="1:7" s="76" customFormat="1" ht="12" x14ac:dyDescent="0.2">
      <c r="A14" s="20">
        <v>12</v>
      </c>
      <c r="B14" s="21" t="s">
        <v>152</v>
      </c>
      <c r="C14" s="21"/>
      <c r="D14" s="20" t="s">
        <v>1</v>
      </c>
      <c r="E14" s="22">
        <v>4</v>
      </c>
      <c r="F14" s="78"/>
      <c r="G14" s="78">
        <f t="shared" si="0"/>
        <v>0</v>
      </c>
    </row>
    <row r="15" spans="1:7" s="76" customFormat="1" ht="12" x14ac:dyDescent="0.2">
      <c r="A15" s="20">
        <v>13</v>
      </c>
      <c r="B15" s="21" t="s">
        <v>360</v>
      </c>
      <c r="C15" s="21"/>
      <c r="D15" s="20" t="s">
        <v>1</v>
      </c>
      <c r="E15" s="22">
        <v>5</v>
      </c>
      <c r="F15" s="78"/>
      <c r="G15" s="78">
        <f t="shared" si="0"/>
        <v>0</v>
      </c>
    </row>
    <row r="16" spans="1:7" s="76" customFormat="1" ht="12" x14ac:dyDescent="0.2">
      <c r="A16" s="20">
        <v>14</v>
      </c>
      <c r="B16" s="21" t="s">
        <v>253</v>
      </c>
      <c r="C16" s="21"/>
      <c r="D16" s="20" t="s">
        <v>1</v>
      </c>
      <c r="E16" s="22">
        <v>50</v>
      </c>
      <c r="F16" s="78"/>
      <c r="G16" s="78">
        <f t="shared" si="0"/>
        <v>0</v>
      </c>
    </row>
    <row r="17" spans="1:7" s="76" customFormat="1" ht="12" x14ac:dyDescent="0.2">
      <c r="A17" s="20">
        <v>15</v>
      </c>
      <c r="B17" s="21" t="s">
        <v>154</v>
      </c>
      <c r="C17" s="21"/>
      <c r="D17" s="20" t="s">
        <v>1</v>
      </c>
      <c r="E17" s="22">
        <v>40</v>
      </c>
      <c r="F17" s="78"/>
      <c r="G17" s="78">
        <f t="shared" si="0"/>
        <v>0</v>
      </c>
    </row>
    <row r="18" spans="1:7" s="76" customFormat="1" ht="12" x14ac:dyDescent="0.2">
      <c r="A18" s="20">
        <v>16</v>
      </c>
      <c r="B18" s="21" t="s">
        <v>158</v>
      </c>
      <c r="C18" s="21"/>
      <c r="D18" s="20" t="s">
        <v>1</v>
      </c>
      <c r="E18" s="22">
        <v>2</v>
      </c>
      <c r="F18" s="78"/>
      <c r="G18" s="78">
        <f t="shared" si="0"/>
        <v>0</v>
      </c>
    </row>
    <row r="19" spans="1:7" s="76" customFormat="1" ht="12" x14ac:dyDescent="0.2">
      <c r="A19" s="20">
        <v>17</v>
      </c>
      <c r="B19" s="21" t="s">
        <v>363</v>
      </c>
      <c r="C19" s="21"/>
      <c r="D19" s="20" t="s">
        <v>1</v>
      </c>
      <c r="E19" s="22">
        <v>10</v>
      </c>
      <c r="F19" s="78"/>
      <c r="G19" s="78">
        <f t="shared" si="0"/>
        <v>0</v>
      </c>
    </row>
    <row r="20" spans="1:7" s="76" customFormat="1" ht="12" x14ac:dyDescent="0.2">
      <c r="A20" s="20">
        <v>18</v>
      </c>
      <c r="B20" s="21" t="s">
        <v>365</v>
      </c>
      <c r="C20" s="21"/>
      <c r="D20" s="20" t="s">
        <v>1</v>
      </c>
      <c r="E20" s="22">
        <v>10</v>
      </c>
      <c r="F20" s="78"/>
      <c r="G20" s="78">
        <f t="shared" si="0"/>
        <v>0</v>
      </c>
    </row>
    <row r="21" spans="1:7" s="76" customFormat="1" ht="12" x14ac:dyDescent="0.2">
      <c r="A21" s="20">
        <v>19</v>
      </c>
      <c r="B21" s="21" t="s">
        <v>364</v>
      </c>
      <c r="C21" s="21"/>
      <c r="D21" s="20" t="s">
        <v>1</v>
      </c>
      <c r="E21" s="22">
        <v>15</v>
      </c>
      <c r="F21" s="78"/>
      <c r="G21" s="78">
        <f t="shared" ref="G21" si="1">E21*F21</f>
        <v>0</v>
      </c>
    </row>
    <row r="22" spans="1:7" s="76" customFormat="1" ht="12" x14ac:dyDescent="0.2">
      <c r="A22" s="20">
        <v>20</v>
      </c>
      <c r="B22" s="21" t="s">
        <v>112</v>
      </c>
      <c r="C22" s="21"/>
      <c r="D22" s="20" t="s">
        <v>1</v>
      </c>
      <c r="E22" s="22">
        <v>20</v>
      </c>
      <c r="F22" s="78"/>
      <c r="G22" s="78">
        <f t="shared" si="0"/>
        <v>0</v>
      </c>
    </row>
    <row r="23" spans="1:7" s="76" customFormat="1" ht="12" x14ac:dyDescent="0.2">
      <c r="A23" s="20">
        <v>21</v>
      </c>
      <c r="B23" s="21" t="s">
        <v>139</v>
      </c>
      <c r="C23" s="21"/>
      <c r="D23" s="20" t="s">
        <v>1</v>
      </c>
      <c r="E23" s="22">
        <v>6</v>
      </c>
      <c r="F23" s="78"/>
      <c r="G23" s="78">
        <f t="shared" si="0"/>
        <v>0</v>
      </c>
    </row>
    <row r="24" spans="1:7" s="76" customFormat="1" ht="12" x14ac:dyDescent="0.2">
      <c r="A24" s="20">
        <v>22</v>
      </c>
      <c r="B24" s="21" t="s">
        <v>146</v>
      </c>
      <c r="C24" s="21"/>
      <c r="D24" s="20" t="s">
        <v>1</v>
      </c>
      <c r="E24" s="22">
        <v>35</v>
      </c>
      <c r="F24" s="78"/>
      <c r="G24" s="78">
        <f t="shared" si="0"/>
        <v>0</v>
      </c>
    </row>
    <row r="25" spans="1:7" s="45" customFormat="1" ht="15" customHeight="1" x14ac:dyDescent="0.25">
      <c r="A25" s="89" t="s">
        <v>17</v>
      </c>
      <c r="B25" s="90"/>
      <c r="C25" s="90"/>
      <c r="D25" s="88" t="s">
        <v>224</v>
      </c>
      <c r="E25" s="88"/>
      <c r="F25" s="88"/>
      <c r="G25" s="80">
        <f>SUM(G26:G45)</f>
        <v>0</v>
      </c>
    </row>
    <row r="26" spans="1:7" s="76" customFormat="1" ht="12" x14ac:dyDescent="0.2">
      <c r="A26" s="20">
        <v>1</v>
      </c>
      <c r="B26" s="21" t="s">
        <v>245</v>
      </c>
      <c r="C26" s="21"/>
      <c r="D26" s="20" t="s">
        <v>1</v>
      </c>
      <c r="E26" s="22">
        <v>200</v>
      </c>
      <c r="F26" s="78"/>
      <c r="G26" s="78">
        <f t="shared" ref="G26:G45" si="2">E26*F26</f>
        <v>0</v>
      </c>
    </row>
    <row r="27" spans="1:7" s="76" customFormat="1" ht="12" x14ac:dyDescent="0.2">
      <c r="A27" s="20">
        <v>2</v>
      </c>
      <c r="B27" s="21" t="s">
        <v>113</v>
      </c>
      <c r="C27" s="21"/>
      <c r="D27" s="20" t="s">
        <v>1</v>
      </c>
      <c r="E27" s="22">
        <v>150</v>
      </c>
      <c r="F27" s="78"/>
      <c r="G27" s="78">
        <f t="shared" si="2"/>
        <v>0</v>
      </c>
    </row>
    <row r="28" spans="1:7" s="76" customFormat="1" ht="12" x14ac:dyDescent="0.2">
      <c r="A28" s="20">
        <v>3</v>
      </c>
      <c r="B28" s="21" t="s">
        <v>145</v>
      </c>
      <c r="C28" s="21"/>
      <c r="D28" s="20" t="s">
        <v>1</v>
      </c>
      <c r="E28" s="22">
        <v>40</v>
      </c>
      <c r="F28" s="78"/>
      <c r="G28" s="78">
        <f t="shared" si="2"/>
        <v>0</v>
      </c>
    </row>
    <row r="29" spans="1:7" s="76" customFormat="1" ht="12" x14ac:dyDescent="0.2">
      <c r="A29" s="20">
        <v>4</v>
      </c>
      <c r="B29" s="21" t="s">
        <v>149</v>
      </c>
      <c r="C29" s="21"/>
      <c r="D29" s="20" t="s">
        <v>1</v>
      </c>
      <c r="E29" s="22">
        <v>1</v>
      </c>
      <c r="F29" s="78"/>
      <c r="G29" s="78">
        <f t="shared" si="2"/>
        <v>0</v>
      </c>
    </row>
    <row r="30" spans="1:7" s="76" customFormat="1" ht="12" x14ac:dyDescent="0.2">
      <c r="A30" s="20">
        <v>5</v>
      </c>
      <c r="B30" s="21" t="s">
        <v>104</v>
      </c>
      <c r="C30" s="21"/>
      <c r="D30" s="20" t="s">
        <v>1</v>
      </c>
      <c r="E30" s="22">
        <v>1</v>
      </c>
      <c r="F30" s="78"/>
      <c r="G30" s="78">
        <f t="shared" si="2"/>
        <v>0</v>
      </c>
    </row>
    <row r="31" spans="1:7" s="76" customFormat="1" ht="12" x14ac:dyDescent="0.2">
      <c r="A31" s="20">
        <v>6</v>
      </c>
      <c r="B31" s="21" t="s">
        <v>141</v>
      </c>
      <c r="C31" s="21"/>
      <c r="D31" s="20" t="s">
        <v>1</v>
      </c>
      <c r="E31" s="22">
        <v>1</v>
      </c>
      <c r="F31" s="78"/>
      <c r="G31" s="78">
        <f t="shared" si="2"/>
        <v>0</v>
      </c>
    </row>
    <row r="32" spans="1:7" s="76" customFormat="1" ht="12" x14ac:dyDescent="0.2">
      <c r="A32" s="20">
        <v>7</v>
      </c>
      <c r="B32" s="21" t="s">
        <v>148</v>
      </c>
      <c r="C32" s="21"/>
      <c r="D32" s="20" t="s">
        <v>1</v>
      </c>
      <c r="E32" s="22">
        <v>1</v>
      </c>
      <c r="F32" s="78"/>
      <c r="G32" s="78">
        <f t="shared" si="2"/>
        <v>0</v>
      </c>
    </row>
    <row r="33" spans="1:7" s="76" customFormat="1" ht="12" x14ac:dyDescent="0.2">
      <c r="A33" s="20">
        <v>8</v>
      </c>
      <c r="B33" s="21" t="s">
        <v>230</v>
      </c>
      <c r="C33" s="21"/>
      <c r="D33" s="20" t="s">
        <v>1</v>
      </c>
      <c r="E33" s="22">
        <v>2</v>
      </c>
      <c r="F33" s="78"/>
      <c r="G33" s="78">
        <f t="shared" si="2"/>
        <v>0</v>
      </c>
    </row>
    <row r="34" spans="1:7" s="76" customFormat="1" ht="12" x14ac:dyDescent="0.2">
      <c r="A34" s="20">
        <v>9</v>
      </c>
      <c r="B34" s="21" t="s">
        <v>246</v>
      </c>
      <c r="C34" s="21"/>
      <c r="D34" s="20" t="s">
        <v>1</v>
      </c>
      <c r="E34" s="22">
        <v>6</v>
      </c>
      <c r="F34" s="78"/>
      <c r="G34" s="78">
        <f t="shared" si="2"/>
        <v>0</v>
      </c>
    </row>
    <row r="35" spans="1:7" s="76" customFormat="1" ht="12" x14ac:dyDescent="0.2">
      <c r="A35" s="20">
        <v>10</v>
      </c>
      <c r="B35" s="21" t="s">
        <v>154</v>
      </c>
      <c r="C35" s="21"/>
      <c r="D35" s="20" t="s">
        <v>1</v>
      </c>
      <c r="E35" s="22">
        <v>25</v>
      </c>
      <c r="F35" s="78"/>
      <c r="G35" s="78">
        <f t="shared" si="2"/>
        <v>0</v>
      </c>
    </row>
    <row r="36" spans="1:7" s="76" customFormat="1" ht="12" x14ac:dyDescent="0.2">
      <c r="A36" s="20">
        <v>11</v>
      </c>
      <c r="B36" s="21" t="s">
        <v>236</v>
      </c>
      <c r="C36" s="21"/>
      <c r="D36" s="20" t="s">
        <v>1</v>
      </c>
      <c r="E36" s="22">
        <v>2</v>
      </c>
      <c r="F36" s="78"/>
      <c r="G36" s="78">
        <f t="shared" si="2"/>
        <v>0</v>
      </c>
    </row>
    <row r="37" spans="1:7" s="76" customFormat="1" ht="12" x14ac:dyDescent="0.2">
      <c r="A37" s="20">
        <v>12</v>
      </c>
      <c r="B37" s="21" t="s">
        <v>294</v>
      </c>
      <c r="C37" s="21"/>
      <c r="D37" s="20" t="s">
        <v>1</v>
      </c>
      <c r="E37" s="22">
        <v>1</v>
      </c>
      <c r="F37" s="78"/>
      <c r="G37" s="78">
        <f t="shared" si="2"/>
        <v>0</v>
      </c>
    </row>
    <row r="38" spans="1:7" s="76" customFormat="1" ht="12" x14ac:dyDescent="0.2">
      <c r="A38" s="20">
        <v>13</v>
      </c>
      <c r="B38" s="21" t="s">
        <v>253</v>
      </c>
      <c r="C38" s="21"/>
      <c r="D38" s="20" t="s">
        <v>1</v>
      </c>
      <c r="E38" s="22">
        <v>2</v>
      </c>
      <c r="F38" s="78"/>
      <c r="G38" s="78">
        <f t="shared" si="2"/>
        <v>0</v>
      </c>
    </row>
    <row r="39" spans="1:7" s="76" customFormat="1" ht="12" x14ac:dyDescent="0.2">
      <c r="A39" s="20">
        <v>14</v>
      </c>
      <c r="B39" s="21" t="s">
        <v>252</v>
      </c>
      <c r="C39" s="21"/>
      <c r="D39" s="20" t="s">
        <v>1</v>
      </c>
      <c r="E39" s="22">
        <v>1</v>
      </c>
      <c r="F39" s="78"/>
      <c r="G39" s="78">
        <f t="shared" si="2"/>
        <v>0</v>
      </c>
    </row>
    <row r="40" spans="1:7" s="76" customFormat="1" ht="12" x14ac:dyDescent="0.2">
      <c r="A40" s="20">
        <v>15</v>
      </c>
      <c r="B40" s="21" t="s">
        <v>105</v>
      </c>
      <c r="C40" s="21"/>
      <c r="D40" s="20" t="s">
        <v>1</v>
      </c>
      <c r="E40" s="22">
        <v>2</v>
      </c>
      <c r="F40" s="78"/>
      <c r="G40" s="78">
        <f t="shared" si="2"/>
        <v>0</v>
      </c>
    </row>
    <row r="41" spans="1:7" s="76" customFormat="1" ht="12" x14ac:dyDescent="0.2">
      <c r="A41" s="20">
        <v>16</v>
      </c>
      <c r="B41" s="21" t="s">
        <v>75</v>
      </c>
      <c r="C41" s="21"/>
      <c r="D41" s="20" t="s">
        <v>99</v>
      </c>
      <c r="E41" s="22">
        <v>6</v>
      </c>
      <c r="F41" s="78"/>
      <c r="G41" s="78">
        <f t="shared" si="2"/>
        <v>0</v>
      </c>
    </row>
    <row r="42" spans="1:7" s="76" customFormat="1" ht="12" x14ac:dyDescent="0.2">
      <c r="A42" s="20">
        <v>17</v>
      </c>
      <c r="B42" s="21" t="s">
        <v>189</v>
      </c>
      <c r="C42" s="21"/>
      <c r="D42" s="20" t="s">
        <v>36</v>
      </c>
      <c r="E42" s="22">
        <v>2</v>
      </c>
      <c r="F42" s="78"/>
      <c r="G42" s="78">
        <f t="shared" si="2"/>
        <v>0</v>
      </c>
    </row>
    <row r="43" spans="1:7" s="76" customFormat="1" ht="12" x14ac:dyDescent="0.2">
      <c r="A43" s="20">
        <v>18</v>
      </c>
      <c r="B43" s="21" t="s">
        <v>146</v>
      </c>
      <c r="C43" s="21"/>
      <c r="D43" s="20" t="s">
        <v>1</v>
      </c>
      <c r="E43" s="22">
        <v>2</v>
      </c>
      <c r="F43" s="78"/>
      <c r="G43" s="78">
        <f t="shared" si="2"/>
        <v>0</v>
      </c>
    </row>
    <row r="44" spans="1:7" s="76" customFormat="1" ht="12" x14ac:dyDescent="0.2">
      <c r="A44" s="20">
        <v>19</v>
      </c>
      <c r="B44" s="21" t="s">
        <v>108</v>
      </c>
      <c r="C44" s="21"/>
      <c r="D44" s="20" t="s">
        <v>1</v>
      </c>
      <c r="E44" s="22">
        <v>4</v>
      </c>
      <c r="F44" s="78"/>
      <c r="G44" s="78">
        <f t="shared" si="2"/>
        <v>0</v>
      </c>
    </row>
    <row r="45" spans="1:7" s="76" customFormat="1" ht="12" x14ac:dyDescent="0.2">
      <c r="A45" s="20">
        <v>20</v>
      </c>
      <c r="B45" s="21" t="s">
        <v>72</v>
      </c>
      <c r="C45" s="21"/>
      <c r="D45" s="20" t="s">
        <v>1</v>
      </c>
      <c r="E45" s="22">
        <v>4</v>
      </c>
      <c r="F45" s="78"/>
      <c r="G45" s="78">
        <f t="shared" si="2"/>
        <v>0</v>
      </c>
    </row>
    <row r="46" spans="1:7" s="45" customFormat="1" ht="15" customHeight="1" x14ac:dyDescent="0.25">
      <c r="A46" s="89" t="s">
        <v>66</v>
      </c>
      <c r="B46" s="90"/>
      <c r="C46" s="90"/>
      <c r="D46" s="88" t="s">
        <v>224</v>
      </c>
      <c r="E46" s="88"/>
      <c r="F46" s="88"/>
      <c r="G46" s="80">
        <f>SUM(G47:G66)</f>
        <v>0</v>
      </c>
    </row>
    <row r="47" spans="1:7" s="76" customFormat="1" ht="12" x14ac:dyDescent="0.2">
      <c r="A47" s="20">
        <v>1</v>
      </c>
      <c r="B47" s="21" t="s">
        <v>313</v>
      </c>
      <c r="C47" s="21"/>
      <c r="D47" s="20" t="s">
        <v>1</v>
      </c>
      <c r="E47" s="22">
        <v>70</v>
      </c>
      <c r="F47" s="78"/>
      <c r="G47" s="78">
        <f t="shared" ref="G47:G63" si="3">E47*F47</f>
        <v>0</v>
      </c>
    </row>
    <row r="48" spans="1:7" s="76" customFormat="1" ht="12" x14ac:dyDescent="0.2">
      <c r="A48" s="20">
        <v>2</v>
      </c>
      <c r="B48" s="21" t="s">
        <v>88</v>
      </c>
      <c r="C48" s="21"/>
      <c r="D48" s="20" t="s">
        <v>1</v>
      </c>
      <c r="E48" s="22">
        <v>10</v>
      </c>
      <c r="F48" s="78"/>
      <c r="G48" s="78">
        <f t="shared" si="3"/>
        <v>0</v>
      </c>
    </row>
    <row r="49" spans="1:7" s="76" customFormat="1" ht="12" x14ac:dyDescent="0.2">
      <c r="A49" s="20">
        <v>3</v>
      </c>
      <c r="B49" s="21" t="s">
        <v>113</v>
      </c>
      <c r="C49" s="21"/>
      <c r="D49" s="20" t="s">
        <v>1</v>
      </c>
      <c r="E49" s="22">
        <v>120</v>
      </c>
      <c r="F49" s="78"/>
      <c r="G49" s="78">
        <f t="shared" si="3"/>
        <v>0</v>
      </c>
    </row>
    <row r="50" spans="1:7" s="76" customFormat="1" ht="12" x14ac:dyDescent="0.2">
      <c r="A50" s="20">
        <v>4</v>
      </c>
      <c r="B50" s="21" t="s">
        <v>303</v>
      </c>
      <c r="C50" s="21"/>
      <c r="D50" s="20" t="s">
        <v>36</v>
      </c>
      <c r="E50" s="22">
        <v>20</v>
      </c>
      <c r="F50" s="78"/>
      <c r="G50" s="78">
        <f t="shared" si="3"/>
        <v>0</v>
      </c>
    </row>
    <row r="51" spans="1:7" s="76" customFormat="1" ht="12" x14ac:dyDescent="0.2">
      <c r="A51" s="20">
        <v>5</v>
      </c>
      <c r="B51" s="21" t="s">
        <v>147</v>
      </c>
      <c r="C51" s="21"/>
      <c r="D51" s="20" t="s">
        <v>1</v>
      </c>
      <c r="E51" s="22">
        <v>40</v>
      </c>
      <c r="F51" s="78"/>
      <c r="G51" s="78">
        <f t="shared" si="3"/>
        <v>0</v>
      </c>
    </row>
    <row r="52" spans="1:7" s="76" customFormat="1" ht="12" x14ac:dyDescent="0.2">
      <c r="A52" s="20">
        <v>6</v>
      </c>
      <c r="B52" s="21" t="s">
        <v>149</v>
      </c>
      <c r="C52" s="21"/>
      <c r="D52" s="20" t="s">
        <v>1</v>
      </c>
      <c r="E52" s="22">
        <v>2</v>
      </c>
      <c r="F52" s="78"/>
      <c r="G52" s="78">
        <f t="shared" si="3"/>
        <v>0</v>
      </c>
    </row>
    <row r="53" spans="1:7" s="76" customFormat="1" ht="12" x14ac:dyDescent="0.2">
      <c r="A53" s="20">
        <v>7</v>
      </c>
      <c r="B53" s="21" t="s">
        <v>104</v>
      </c>
      <c r="C53" s="21"/>
      <c r="D53" s="20" t="s">
        <v>1</v>
      </c>
      <c r="E53" s="22">
        <v>2</v>
      </c>
      <c r="F53" s="78"/>
      <c r="G53" s="78">
        <f t="shared" si="3"/>
        <v>0</v>
      </c>
    </row>
    <row r="54" spans="1:7" s="76" customFormat="1" ht="12" x14ac:dyDescent="0.2">
      <c r="A54" s="20">
        <v>8</v>
      </c>
      <c r="B54" s="21" t="s">
        <v>148</v>
      </c>
      <c r="C54" s="21"/>
      <c r="D54" s="20" t="s">
        <v>1</v>
      </c>
      <c r="E54" s="22">
        <v>3</v>
      </c>
      <c r="F54" s="78"/>
      <c r="G54" s="78">
        <f t="shared" si="3"/>
        <v>0</v>
      </c>
    </row>
    <row r="55" spans="1:7" s="76" customFormat="1" ht="12" x14ac:dyDescent="0.2">
      <c r="A55" s="20">
        <v>9</v>
      </c>
      <c r="B55" s="21" t="s">
        <v>322</v>
      </c>
      <c r="C55" s="21"/>
      <c r="D55" s="20" t="s">
        <v>1</v>
      </c>
      <c r="E55" s="22">
        <v>32</v>
      </c>
      <c r="F55" s="78"/>
      <c r="G55" s="78">
        <f t="shared" si="3"/>
        <v>0</v>
      </c>
    </row>
    <row r="56" spans="1:7" s="76" customFormat="1" ht="12" x14ac:dyDescent="0.2">
      <c r="A56" s="20">
        <v>10</v>
      </c>
      <c r="B56" s="21" t="s">
        <v>315</v>
      </c>
      <c r="C56" s="21"/>
      <c r="D56" s="20" t="s">
        <v>1</v>
      </c>
      <c r="E56" s="22">
        <v>4</v>
      </c>
      <c r="F56" s="78"/>
      <c r="G56" s="78">
        <f t="shared" si="3"/>
        <v>0</v>
      </c>
    </row>
    <row r="57" spans="1:7" s="76" customFormat="1" ht="12" x14ac:dyDescent="0.2">
      <c r="A57" s="20">
        <v>11</v>
      </c>
      <c r="B57" s="21" t="s">
        <v>316</v>
      </c>
      <c r="C57" s="21"/>
      <c r="D57" s="20" t="s">
        <v>1</v>
      </c>
      <c r="E57" s="22">
        <v>1</v>
      </c>
      <c r="F57" s="78"/>
      <c r="G57" s="78">
        <f t="shared" si="3"/>
        <v>0</v>
      </c>
    </row>
    <row r="58" spans="1:7" s="76" customFormat="1" ht="12" x14ac:dyDescent="0.2">
      <c r="A58" s="20">
        <v>12</v>
      </c>
      <c r="B58" s="21" t="s">
        <v>314</v>
      </c>
      <c r="C58" s="21"/>
      <c r="D58" s="20" t="s">
        <v>1</v>
      </c>
      <c r="E58" s="22">
        <v>1</v>
      </c>
      <c r="F58" s="78"/>
      <c r="G58" s="78">
        <f t="shared" si="3"/>
        <v>0</v>
      </c>
    </row>
    <row r="59" spans="1:7" s="76" customFormat="1" ht="12" x14ac:dyDescent="0.2">
      <c r="A59" s="20">
        <v>13</v>
      </c>
      <c r="B59" s="21" t="s">
        <v>295</v>
      </c>
      <c r="C59" s="21"/>
      <c r="D59" s="20" t="s">
        <v>93</v>
      </c>
      <c r="E59" s="22">
        <v>5</v>
      </c>
      <c r="F59" s="78"/>
      <c r="G59" s="78">
        <f t="shared" si="3"/>
        <v>0</v>
      </c>
    </row>
    <row r="60" spans="1:7" s="76" customFormat="1" ht="12" x14ac:dyDescent="0.2">
      <c r="A60" s="20">
        <v>14</v>
      </c>
      <c r="B60" s="21" t="s">
        <v>319</v>
      </c>
      <c r="C60" s="21"/>
      <c r="D60" s="20" t="s">
        <v>1</v>
      </c>
      <c r="E60" s="22">
        <v>1</v>
      </c>
      <c r="F60" s="78"/>
      <c r="G60" s="78">
        <f t="shared" si="3"/>
        <v>0</v>
      </c>
    </row>
    <row r="61" spans="1:7" s="76" customFormat="1" ht="12" x14ac:dyDescent="0.2">
      <c r="A61" s="20">
        <v>15</v>
      </c>
      <c r="B61" s="21" t="s">
        <v>301</v>
      </c>
      <c r="C61" s="21"/>
      <c r="D61" s="20" t="s">
        <v>36</v>
      </c>
      <c r="E61" s="22">
        <v>1</v>
      </c>
      <c r="F61" s="78"/>
      <c r="G61" s="78">
        <f t="shared" si="3"/>
        <v>0</v>
      </c>
    </row>
    <row r="62" spans="1:7" s="76" customFormat="1" ht="12" x14ac:dyDescent="0.2">
      <c r="A62" s="20">
        <v>16</v>
      </c>
      <c r="B62" s="21" t="s">
        <v>317</v>
      </c>
      <c r="C62" s="21"/>
      <c r="D62" s="20" t="s">
        <v>1</v>
      </c>
      <c r="E62" s="22">
        <v>3</v>
      </c>
      <c r="F62" s="78"/>
      <c r="G62" s="78">
        <f t="shared" si="3"/>
        <v>0</v>
      </c>
    </row>
    <row r="63" spans="1:7" s="76" customFormat="1" ht="12" x14ac:dyDescent="0.2">
      <c r="A63" s="20">
        <v>17</v>
      </c>
      <c r="B63" s="21" t="s">
        <v>318</v>
      </c>
      <c r="C63" s="21"/>
      <c r="D63" s="20" t="s">
        <v>1</v>
      </c>
      <c r="E63" s="22">
        <f>10+4</f>
        <v>14</v>
      </c>
      <c r="F63" s="78"/>
      <c r="G63" s="78">
        <f t="shared" si="3"/>
        <v>0</v>
      </c>
    </row>
    <row r="64" spans="1:7" s="76" customFormat="1" ht="12" x14ac:dyDescent="0.2">
      <c r="A64" s="20">
        <v>18</v>
      </c>
      <c r="B64" s="21" t="s">
        <v>273</v>
      </c>
      <c r="C64" s="21"/>
      <c r="D64" s="20" t="s">
        <v>1</v>
      </c>
      <c r="E64" s="22">
        <v>3</v>
      </c>
      <c r="F64" s="78"/>
      <c r="G64" s="78"/>
    </row>
    <row r="65" spans="1:7" s="76" customFormat="1" ht="12" x14ac:dyDescent="0.2">
      <c r="A65" s="20">
        <v>19</v>
      </c>
      <c r="B65" s="21" t="s">
        <v>320</v>
      </c>
      <c r="C65" s="21"/>
      <c r="D65" s="20" t="s">
        <v>1</v>
      </c>
      <c r="E65" s="22">
        <v>6</v>
      </c>
      <c r="F65" s="78"/>
      <c r="G65" s="78">
        <f t="shared" ref="G65:G66" si="4">E65*F65</f>
        <v>0</v>
      </c>
    </row>
    <row r="66" spans="1:7" s="76" customFormat="1" ht="12" x14ac:dyDescent="0.2">
      <c r="A66" s="20">
        <v>20</v>
      </c>
      <c r="B66" s="21" t="s">
        <v>321</v>
      </c>
      <c r="C66" s="21"/>
      <c r="D66" s="20" t="s">
        <v>1</v>
      </c>
      <c r="E66" s="22">
        <v>2</v>
      </c>
      <c r="F66" s="78"/>
      <c r="G66" s="78">
        <f t="shared" si="4"/>
        <v>0</v>
      </c>
    </row>
    <row r="67" spans="1:7" s="45" customFormat="1" ht="15" customHeight="1" x14ac:dyDescent="0.25">
      <c r="A67" s="89" t="s">
        <v>144</v>
      </c>
      <c r="B67" s="90"/>
      <c r="C67" s="90"/>
      <c r="D67" s="88" t="s">
        <v>224</v>
      </c>
      <c r="E67" s="88"/>
      <c r="F67" s="88"/>
      <c r="G67" s="80">
        <f>SUM(G68:G113)</f>
        <v>0</v>
      </c>
    </row>
    <row r="68" spans="1:7" s="76" customFormat="1" ht="12" x14ac:dyDescent="0.2">
      <c r="A68" s="20">
        <v>1</v>
      </c>
      <c r="B68" s="21" t="s">
        <v>101</v>
      </c>
      <c r="C68" s="21"/>
      <c r="D68" s="20" t="s">
        <v>36</v>
      </c>
      <c r="E68" s="22">
        <v>24</v>
      </c>
      <c r="F68" s="78"/>
      <c r="G68" s="78">
        <f t="shared" ref="G68:G113" si="5">E68*F68</f>
        <v>0</v>
      </c>
    </row>
    <row r="69" spans="1:7" s="76" customFormat="1" ht="12" x14ac:dyDescent="0.2">
      <c r="A69" s="20">
        <v>2</v>
      </c>
      <c r="B69" s="21" t="s">
        <v>111</v>
      </c>
      <c r="C69" s="21"/>
      <c r="D69" s="20" t="s">
        <v>36</v>
      </c>
      <c r="E69" s="22">
        <v>8</v>
      </c>
      <c r="F69" s="78"/>
      <c r="G69" s="78">
        <f t="shared" si="5"/>
        <v>0</v>
      </c>
    </row>
    <row r="70" spans="1:7" s="76" customFormat="1" ht="12" x14ac:dyDescent="0.2">
      <c r="A70" s="20">
        <v>3</v>
      </c>
      <c r="B70" s="21" t="s">
        <v>103</v>
      </c>
      <c r="C70" s="21"/>
      <c r="D70" s="20" t="s">
        <v>36</v>
      </c>
      <c r="E70" s="22">
        <v>25</v>
      </c>
      <c r="F70" s="78"/>
      <c r="G70" s="78">
        <f t="shared" si="5"/>
        <v>0</v>
      </c>
    </row>
    <row r="71" spans="1:7" s="76" customFormat="1" ht="12" x14ac:dyDescent="0.2">
      <c r="A71" s="20">
        <v>4</v>
      </c>
      <c r="B71" s="21" t="s">
        <v>73</v>
      </c>
      <c r="C71" s="21"/>
      <c r="D71" s="20" t="s">
        <v>1</v>
      </c>
      <c r="E71" s="22">
        <v>410</v>
      </c>
      <c r="F71" s="78"/>
      <c r="G71" s="78">
        <f t="shared" si="5"/>
        <v>0</v>
      </c>
    </row>
    <row r="72" spans="1:7" s="76" customFormat="1" ht="12" x14ac:dyDescent="0.2">
      <c r="A72" s="20">
        <v>5</v>
      </c>
      <c r="B72" s="21" t="s">
        <v>181</v>
      </c>
      <c r="C72" s="21"/>
      <c r="D72" s="20" t="s">
        <v>1</v>
      </c>
      <c r="E72" s="22">
        <v>200</v>
      </c>
      <c r="F72" s="78"/>
      <c r="G72" s="78">
        <f t="shared" si="5"/>
        <v>0</v>
      </c>
    </row>
    <row r="73" spans="1:7" s="76" customFormat="1" ht="12" x14ac:dyDescent="0.2">
      <c r="A73" s="20">
        <v>6</v>
      </c>
      <c r="B73" s="21" t="s">
        <v>74</v>
      </c>
      <c r="C73" s="21"/>
      <c r="D73" s="20" t="s">
        <v>1</v>
      </c>
      <c r="E73" s="22">
        <v>396</v>
      </c>
      <c r="F73" s="78"/>
      <c r="G73" s="78">
        <f t="shared" si="5"/>
        <v>0</v>
      </c>
    </row>
    <row r="74" spans="1:7" s="76" customFormat="1" ht="12" x14ac:dyDescent="0.2">
      <c r="A74" s="20">
        <v>7</v>
      </c>
      <c r="B74" s="21" t="s">
        <v>77</v>
      </c>
      <c r="C74" s="21"/>
      <c r="D74" s="20" t="s">
        <v>1</v>
      </c>
      <c r="E74" s="22">
        <v>300</v>
      </c>
      <c r="F74" s="78"/>
      <c r="G74" s="78">
        <f t="shared" si="5"/>
        <v>0</v>
      </c>
    </row>
    <row r="75" spans="1:7" s="76" customFormat="1" ht="12" x14ac:dyDescent="0.2">
      <c r="A75" s="20">
        <v>8</v>
      </c>
      <c r="B75" s="21" t="s">
        <v>149</v>
      </c>
      <c r="C75" s="21"/>
      <c r="D75" s="20" t="s">
        <v>1</v>
      </c>
      <c r="E75" s="22">
        <v>13</v>
      </c>
      <c r="F75" s="78"/>
      <c r="G75" s="78">
        <f t="shared" si="5"/>
        <v>0</v>
      </c>
    </row>
    <row r="76" spans="1:7" s="76" customFormat="1" ht="12" x14ac:dyDescent="0.2">
      <c r="A76" s="20">
        <v>9</v>
      </c>
      <c r="B76" s="21" t="s">
        <v>104</v>
      </c>
      <c r="C76" s="21"/>
      <c r="D76" s="20" t="s">
        <v>1</v>
      </c>
      <c r="E76" s="22">
        <v>11</v>
      </c>
      <c r="F76" s="78"/>
      <c r="G76" s="78">
        <f t="shared" si="5"/>
        <v>0</v>
      </c>
    </row>
    <row r="77" spans="1:7" s="76" customFormat="1" ht="12" x14ac:dyDescent="0.2">
      <c r="A77" s="20">
        <v>10</v>
      </c>
      <c r="B77" s="21" t="s">
        <v>267</v>
      </c>
      <c r="C77" s="21"/>
      <c r="D77" s="20" t="s">
        <v>1</v>
      </c>
      <c r="E77" s="22">
        <v>3</v>
      </c>
      <c r="F77" s="78"/>
      <c r="G77" s="78">
        <f t="shared" si="5"/>
        <v>0</v>
      </c>
    </row>
    <row r="78" spans="1:7" s="76" customFormat="1" ht="12" x14ac:dyDescent="0.2">
      <c r="A78" s="20">
        <v>11</v>
      </c>
      <c r="B78" s="21" t="s">
        <v>227</v>
      </c>
      <c r="C78" s="21"/>
      <c r="D78" s="20" t="s">
        <v>1</v>
      </c>
      <c r="E78" s="22">
        <v>20</v>
      </c>
      <c r="F78" s="78"/>
      <c r="G78" s="78">
        <f t="shared" si="5"/>
        <v>0</v>
      </c>
    </row>
    <row r="79" spans="1:7" s="76" customFormat="1" ht="12" x14ac:dyDescent="0.2">
      <c r="A79" s="20">
        <v>12</v>
      </c>
      <c r="B79" s="21" t="s">
        <v>148</v>
      </c>
      <c r="C79" s="21"/>
      <c r="D79" s="20" t="s">
        <v>1</v>
      </c>
      <c r="E79" s="22">
        <v>18</v>
      </c>
      <c r="F79" s="78"/>
      <c r="G79" s="78">
        <f t="shared" ref="G79" si="6">E79*F79</f>
        <v>0</v>
      </c>
    </row>
    <row r="80" spans="1:7" s="76" customFormat="1" ht="12" x14ac:dyDescent="0.2">
      <c r="A80" s="20">
        <v>13</v>
      </c>
      <c r="B80" s="21" t="s">
        <v>266</v>
      </c>
      <c r="C80" s="21"/>
      <c r="D80" s="20" t="s">
        <v>1</v>
      </c>
      <c r="E80" s="22">
        <v>2</v>
      </c>
      <c r="F80" s="78"/>
      <c r="G80" s="78">
        <f t="shared" si="5"/>
        <v>0</v>
      </c>
    </row>
    <row r="81" spans="1:7" s="76" customFormat="1" ht="12" x14ac:dyDescent="0.2">
      <c r="A81" s="20">
        <v>14</v>
      </c>
      <c r="B81" s="21" t="s">
        <v>228</v>
      </c>
      <c r="C81" s="21"/>
      <c r="D81" s="20" t="s">
        <v>1</v>
      </c>
      <c r="E81" s="22">
        <v>15</v>
      </c>
      <c r="F81" s="78"/>
      <c r="G81" s="78">
        <f t="shared" si="5"/>
        <v>0</v>
      </c>
    </row>
    <row r="82" spans="1:7" s="76" customFormat="1" ht="12" x14ac:dyDescent="0.2">
      <c r="A82" s="20">
        <v>15</v>
      </c>
      <c r="B82" s="21" t="s">
        <v>110</v>
      </c>
      <c r="C82" s="21"/>
      <c r="D82" s="20" t="s">
        <v>1</v>
      </c>
      <c r="E82" s="22">
        <v>5</v>
      </c>
      <c r="F82" s="78"/>
      <c r="G82" s="78">
        <f t="shared" si="5"/>
        <v>0</v>
      </c>
    </row>
    <row r="83" spans="1:7" s="76" customFormat="1" ht="12" x14ac:dyDescent="0.2">
      <c r="A83" s="20">
        <v>16</v>
      </c>
      <c r="B83" s="21" t="s">
        <v>258</v>
      </c>
      <c r="C83" s="21"/>
      <c r="D83" s="20" t="s">
        <v>1</v>
      </c>
      <c r="E83" s="22">
        <v>4</v>
      </c>
      <c r="F83" s="78"/>
      <c r="G83" s="78">
        <f t="shared" si="5"/>
        <v>0</v>
      </c>
    </row>
    <row r="84" spans="1:7" s="76" customFormat="1" ht="12" x14ac:dyDescent="0.2">
      <c r="A84" s="20">
        <v>17</v>
      </c>
      <c r="B84" s="21" t="s">
        <v>259</v>
      </c>
      <c r="C84" s="21"/>
      <c r="D84" s="20" t="s">
        <v>1</v>
      </c>
      <c r="E84" s="22">
        <v>4</v>
      </c>
      <c r="F84" s="78"/>
      <c r="G84" s="78">
        <f t="shared" si="5"/>
        <v>0</v>
      </c>
    </row>
    <row r="85" spans="1:7" s="76" customFormat="1" ht="12" x14ac:dyDescent="0.2">
      <c r="A85" s="20">
        <v>18</v>
      </c>
      <c r="B85" s="21" t="s">
        <v>229</v>
      </c>
      <c r="C85" s="21"/>
      <c r="D85" s="20" t="s">
        <v>1</v>
      </c>
      <c r="E85" s="22">
        <v>14</v>
      </c>
      <c r="F85" s="78"/>
      <c r="G85" s="78">
        <f t="shared" si="5"/>
        <v>0</v>
      </c>
    </row>
    <row r="86" spans="1:7" s="76" customFormat="1" ht="12" x14ac:dyDescent="0.2">
      <c r="A86" s="20">
        <v>19</v>
      </c>
      <c r="B86" s="21" t="s">
        <v>75</v>
      </c>
      <c r="C86" s="21"/>
      <c r="D86" s="20" t="s">
        <v>99</v>
      </c>
      <c r="E86" s="22">
        <v>15</v>
      </c>
      <c r="F86" s="78"/>
      <c r="G86" s="78">
        <f t="shared" si="5"/>
        <v>0</v>
      </c>
    </row>
    <row r="87" spans="1:7" s="76" customFormat="1" ht="12" x14ac:dyDescent="0.2">
      <c r="A87" s="20">
        <v>20</v>
      </c>
      <c r="B87" s="21" t="s">
        <v>263</v>
      </c>
      <c r="C87" s="21"/>
      <c r="D87" s="20" t="s">
        <v>36</v>
      </c>
      <c r="E87" s="22">
        <v>11</v>
      </c>
      <c r="F87" s="78"/>
      <c r="G87" s="78">
        <f t="shared" si="5"/>
        <v>0</v>
      </c>
    </row>
    <row r="88" spans="1:7" s="76" customFormat="1" ht="12" x14ac:dyDescent="0.2">
      <c r="A88" s="20">
        <v>21</v>
      </c>
      <c r="B88" s="21" t="s">
        <v>275</v>
      </c>
      <c r="C88" s="21"/>
      <c r="D88" s="20" t="s">
        <v>1</v>
      </c>
      <c r="E88" s="22">
        <v>40</v>
      </c>
      <c r="F88" s="78"/>
      <c r="G88" s="78">
        <f t="shared" si="5"/>
        <v>0</v>
      </c>
    </row>
    <row r="89" spans="1:7" s="76" customFormat="1" ht="12" x14ac:dyDescent="0.2">
      <c r="A89" s="20">
        <v>22</v>
      </c>
      <c r="B89" s="21" t="s">
        <v>230</v>
      </c>
      <c r="C89" s="21"/>
      <c r="D89" s="20" t="s">
        <v>1</v>
      </c>
      <c r="E89" s="22">
        <v>42</v>
      </c>
      <c r="F89" s="78"/>
      <c r="G89" s="78">
        <f t="shared" si="5"/>
        <v>0</v>
      </c>
    </row>
    <row r="90" spans="1:7" s="76" customFormat="1" ht="12" x14ac:dyDescent="0.2">
      <c r="A90" s="20">
        <v>23</v>
      </c>
      <c r="B90" s="21" t="s">
        <v>268</v>
      </c>
      <c r="C90" s="21"/>
      <c r="D90" s="20" t="s">
        <v>1</v>
      </c>
      <c r="E90" s="22">
        <v>3</v>
      </c>
      <c r="F90" s="78"/>
      <c r="G90" s="78">
        <f t="shared" si="5"/>
        <v>0</v>
      </c>
    </row>
    <row r="91" spans="1:7" s="76" customFormat="1" ht="12" x14ac:dyDescent="0.2">
      <c r="A91" s="20">
        <v>24</v>
      </c>
      <c r="B91" s="21" t="s">
        <v>231</v>
      </c>
      <c r="C91" s="21"/>
      <c r="D91" s="20" t="s">
        <v>1</v>
      </c>
      <c r="E91" s="22">
        <v>18</v>
      </c>
      <c r="F91" s="78"/>
      <c r="G91" s="78">
        <f t="shared" si="5"/>
        <v>0</v>
      </c>
    </row>
    <row r="92" spans="1:7" s="76" customFormat="1" ht="12" x14ac:dyDescent="0.2">
      <c r="A92" s="20">
        <v>25</v>
      </c>
      <c r="B92" s="21" t="s">
        <v>76</v>
      </c>
      <c r="C92" s="21"/>
      <c r="D92" s="20" t="s">
        <v>1</v>
      </c>
      <c r="E92" s="22">
        <v>7</v>
      </c>
      <c r="F92" s="78"/>
      <c r="G92" s="78">
        <f t="shared" si="5"/>
        <v>0</v>
      </c>
    </row>
    <row r="93" spans="1:7" s="76" customFormat="1" ht="12" x14ac:dyDescent="0.2">
      <c r="A93" s="20">
        <v>26</v>
      </c>
      <c r="B93" s="21" t="s">
        <v>182</v>
      </c>
      <c r="C93" s="21"/>
      <c r="D93" s="20" t="s">
        <v>1</v>
      </c>
      <c r="E93" s="22">
        <v>25</v>
      </c>
      <c r="F93" s="78"/>
      <c r="G93" s="78">
        <f t="shared" si="5"/>
        <v>0</v>
      </c>
    </row>
    <row r="94" spans="1:7" s="76" customFormat="1" ht="12" x14ac:dyDescent="0.2">
      <c r="A94" s="20">
        <v>27</v>
      </c>
      <c r="B94" s="21" t="s">
        <v>253</v>
      </c>
      <c r="C94" s="21"/>
      <c r="D94" s="20" t="s">
        <v>1</v>
      </c>
      <c r="E94" s="22">
        <v>10</v>
      </c>
      <c r="F94" s="78"/>
      <c r="G94" s="78">
        <f t="shared" si="5"/>
        <v>0</v>
      </c>
    </row>
    <row r="95" spans="1:7" s="76" customFormat="1" ht="12" x14ac:dyDescent="0.2">
      <c r="A95" s="20">
        <v>28</v>
      </c>
      <c r="B95" s="21" t="s">
        <v>264</v>
      </c>
      <c r="C95" s="21"/>
      <c r="D95" s="20" t="s">
        <v>1</v>
      </c>
      <c r="E95" s="22">
        <v>3</v>
      </c>
      <c r="F95" s="78"/>
      <c r="G95" s="78">
        <f t="shared" si="5"/>
        <v>0</v>
      </c>
    </row>
    <row r="96" spans="1:7" s="76" customFormat="1" ht="12" x14ac:dyDescent="0.2">
      <c r="A96" s="20">
        <v>29</v>
      </c>
      <c r="B96" s="21" t="s">
        <v>265</v>
      </c>
      <c r="C96" s="21"/>
      <c r="D96" s="20" t="s">
        <v>1</v>
      </c>
      <c r="E96" s="22">
        <v>2</v>
      </c>
      <c r="F96" s="78"/>
      <c r="G96" s="78">
        <f t="shared" si="5"/>
        <v>0</v>
      </c>
    </row>
    <row r="97" spans="1:7" s="76" customFormat="1" ht="12" x14ac:dyDescent="0.2">
      <c r="A97" s="20">
        <v>30</v>
      </c>
      <c r="B97" s="21" t="s">
        <v>232</v>
      </c>
      <c r="C97" s="21"/>
      <c r="D97" s="20" t="s">
        <v>1</v>
      </c>
      <c r="E97" s="22">
        <v>14</v>
      </c>
      <c r="F97" s="78"/>
      <c r="G97" s="78">
        <f t="shared" si="5"/>
        <v>0</v>
      </c>
    </row>
    <row r="98" spans="1:7" s="76" customFormat="1" ht="12" x14ac:dyDescent="0.2">
      <c r="A98" s="20">
        <v>31</v>
      </c>
      <c r="B98" s="21" t="s">
        <v>233</v>
      </c>
      <c r="C98" s="21"/>
      <c r="D98" s="20" t="s">
        <v>1</v>
      </c>
      <c r="E98" s="22">
        <v>2</v>
      </c>
      <c r="F98" s="78"/>
      <c r="G98" s="78">
        <f t="shared" si="5"/>
        <v>0</v>
      </c>
    </row>
    <row r="99" spans="1:7" s="76" customFormat="1" ht="12" x14ac:dyDescent="0.2">
      <c r="A99" s="20">
        <v>32</v>
      </c>
      <c r="B99" s="21" t="s">
        <v>234</v>
      </c>
      <c r="C99" s="21"/>
      <c r="D99" s="20" t="s">
        <v>1</v>
      </c>
      <c r="E99" s="22">
        <v>3</v>
      </c>
      <c r="F99" s="78"/>
      <c r="G99" s="78">
        <f t="shared" si="5"/>
        <v>0</v>
      </c>
    </row>
    <row r="100" spans="1:7" s="76" customFormat="1" ht="12" x14ac:dyDescent="0.2">
      <c r="A100" s="20">
        <v>33</v>
      </c>
      <c r="B100" s="21" t="s">
        <v>260</v>
      </c>
      <c r="C100" s="21"/>
      <c r="D100" s="20" t="s">
        <v>1</v>
      </c>
      <c r="E100" s="22">
        <v>1</v>
      </c>
      <c r="F100" s="78"/>
      <c r="G100" s="78">
        <f t="shared" si="5"/>
        <v>0</v>
      </c>
    </row>
    <row r="101" spans="1:7" s="76" customFormat="1" ht="12" x14ac:dyDescent="0.2">
      <c r="A101" s="20">
        <v>34</v>
      </c>
      <c r="B101" s="21" t="s">
        <v>261</v>
      </c>
      <c r="C101" s="21"/>
      <c r="D101" s="20" t="s">
        <v>1</v>
      </c>
      <c r="E101" s="22">
        <v>7</v>
      </c>
      <c r="F101" s="78"/>
      <c r="G101" s="78">
        <f t="shared" si="5"/>
        <v>0</v>
      </c>
    </row>
    <row r="102" spans="1:7" s="76" customFormat="1" ht="12" x14ac:dyDescent="0.2">
      <c r="A102" s="20">
        <v>35</v>
      </c>
      <c r="B102" s="21" t="s">
        <v>262</v>
      </c>
      <c r="C102" s="21"/>
      <c r="D102" s="20" t="s">
        <v>1</v>
      </c>
      <c r="E102" s="22">
        <v>10</v>
      </c>
      <c r="F102" s="78"/>
      <c r="G102" s="78">
        <f t="shared" si="5"/>
        <v>0</v>
      </c>
    </row>
    <row r="103" spans="1:7" s="76" customFormat="1" ht="12" x14ac:dyDescent="0.2">
      <c r="A103" s="20">
        <v>36</v>
      </c>
      <c r="B103" s="21" t="s">
        <v>78</v>
      </c>
      <c r="C103" s="21"/>
      <c r="D103" s="20" t="s">
        <v>1</v>
      </c>
      <c r="E103" s="22">
        <v>26</v>
      </c>
      <c r="F103" s="78"/>
      <c r="G103" s="78">
        <f t="shared" si="5"/>
        <v>0</v>
      </c>
    </row>
    <row r="104" spans="1:7" s="76" customFormat="1" ht="12" x14ac:dyDescent="0.2">
      <c r="A104" s="20">
        <v>37</v>
      </c>
      <c r="B104" s="21" t="s">
        <v>79</v>
      </c>
      <c r="C104" s="21"/>
      <c r="D104" s="20" t="s">
        <v>1</v>
      </c>
      <c r="E104" s="22">
        <v>30</v>
      </c>
      <c r="F104" s="78"/>
      <c r="G104" s="78">
        <f t="shared" si="5"/>
        <v>0</v>
      </c>
    </row>
    <row r="105" spans="1:7" s="76" customFormat="1" ht="12" x14ac:dyDescent="0.2">
      <c r="A105" s="20">
        <v>38</v>
      </c>
      <c r="B105" s="21" t="s">
        <v>146</v>
      </c>
      <c r="C105" s="21"/>
      <c r="D105" s="20" t="s">
        <v>1</v>
      </c>
      <c r="E105" s="22">
        <v>60</v>
      </c>
      <c r="F105" s="78"/>
      <c r="G105" s="78">
        <f t="shared" si="5"/>
        <v>0</v>
      </c>
    </row>
    <row r="106" spans="1:7" s="76" customFormat="1" ht="12" x14ac:dyDescent="0.2">
      <c r="A106" s="20">
        <v>39</v>
      </c>
      <c r="B106" s="21" t="s">
        <v>80</v>
      </c>
      <c r="C106" s="21"/>
      <c r="D106" s="20" t="s">
        <v>1</v>
      </c>
      <c r="E106" s="22">
        <v>3</v>
      </c>
      <c r="F106" s="78"/>
      <c r="G106" s="78">
        <f t="shared" si="5"/>
        <v>0</v>
      </c>
    </row>
    <row r="107" spans="1:7" s="76" customFormat="1" ht="12" x14ac:dyDescent="0.2">
      <c r="A107" s="20">
        <v>40</v>
      </c>
      <c r="B107" s="21" t="s">
        <v>81</v>
      </c>
      <c r="C107" s="21"/>
      <c r="D107" s="20" t="s">
        <v>1</v>
      </c>
      <c r="E107" s="22">
        <v>10</v>
      </c>
      <c r="F107" s="78"/>
      <c r="G107" s="78">
        <f t="shared" si="5"/>
        <v>0</v>
      </c>
    </row>
    <row r="108" spans="1:7" s="76" customFormat="1" ht="12" x14ac:dyDescent="0.2">
      <c r="A108" s="20">
        <v>41</v>
      </c>
      <c r="B108" s="21" t="s">
        <v>269</v>
      </c>
      <c r="C108" s="21"/>
      <c r="D108" s="20" t="s">
        <v>1</v>
      </c>
      <c r="E108" s="22">
        <v>5</v>
      </c>
      <c r="F108" s="78"/>
      <c r="G108" s="78">
        <f t="shared" si="5"/>
        <v>0</v>
      </c>
    </row>
    <row r="109" spans="1:7" s="76" customFormat="1" ht="12" x14ac:dyDescent="0.2">
      <c r="A109" s="20">
        <v>42</v>
      </c>
      <c r="B109" s="21" t="s">
        <v>270</v>
      </c>
      <c r="C109" s="21"/>
      <c r="D109" s="20" t="s">
        <v>1</v>
      </c>
      <c r="E109" s="22">
        <v>2</v>
      </c>
      <c r="F109" s="78"/>
      <c r="G109" s="78">
        <f t="shared" si="5"/>
        <v>0</v>
      </c>
    </row>
    <row r="110" spans="1:7" s="76" customFormat="1" ht="12" x14ac:dyDescent="0.2">
      <c r="A110" s="20">
        <v>43</v>
      </c>
      <c r="B110" s="21" t="s">
        <v>271</v>
      </c>
      <c r="C110" s="21"/>
      <c r="D110" s="20" t="s">
        <v>1</v>
      </c>
      <c r="E110" s="22">
        <v>7</v>
      </c>
      <c r="F110" s="78"/>
      <c r="G110" s="78">
        <f t="shared" si="5"/>
        <v>0</v>
      </c>
    </row>
    <row r="111" spans="1:7" s="76" customFormat="1" ht="12" x14ac:dyDescent="0.2">
      <c r="A111" s="20">
        <v>44</v>
      </c>
      <c r="B111" s="21" t="s">
        <v>272</v>
      </c>
      <c r="C111" s="21"/>
      <c r="D111" s="20" t="s">
        <v>1</v>
      </c>
      <c r="E111" s="22">
        <v>2</v>
      </c>
      <c r="F111" s="78"/>
      <c r="G111" s="78">
        <f t="shared" si="5"/>
        <v>0</v>
      </c>
    </row>
    <row r="112" spans="1:7" s="76" customFormat="1" ht="12" x14ac:dyDescent="0.2">
      <c r="A112" s="20">
        <v>45</v>
      </c>
      <c r="B112" s="21" t="s">
        <v>273</v>
      </c>
      <c r="C112" s="21"/>
      <c r="D112" s="20" t="s">
        <v>1</v>
      </c>
      <c r="E112" s="22">
        <v>7</v>
      </c>
      <c r="F112" s="78"/>
      <c r="G112" s="78">
        <f t="shared" si="5"/>
        <v>0</v>
      </c>
    </row>
    <row r="113" spans="1:7" s="76" customFormat="1" ht="12" x14ac:dyDescent="0.2">
      <c r="A113" s="20">
        <v>46</v>
      </c>
      <c r="B113" s="21" t="s">
        <v>274</v>
      </c>
      <c r="C113" s="21"/>
      <c r="D113" s="20" t="s">
        <v>1</v>
      </c>
      <c r="E113" s="22">
        <v>7</v>
      </c>
      <c r="F113" s="78"/>
      <c r="G113" s="78">
        <f t="shared" si="5"/>
        <v>0</v>
      </c>
    </row>
    <row r="114" spans="1:7" s="45" customFormat="1" ht="15" customHeight="1" x14ac:dyDescent="0.25">
      <c r="A114" s="89" t="s">
        <v>19</v>
      </c>
      <c r="B114" s="90"/>
      <c r="C114" s="90"/>
      <c r="D114" s="88" t="s">
        <v>224</v>
      </c>
      <c r="E114" s="88"/>
      <c r="F114" s="88"/>
      <c r="G114" s="80">
        <f>SUM(G115:G144)</f>
        <v>0</v>
      </c>
    </row>
    <row r="115" spans="1:7" s="76" customFormat="1" ht="12" x14ac:dyDescent="0.2">
      <c r="A115" s="20">
        <v>1</v>
      </c>
      <c r="B115" s="21" t="s">
        <v>89</v>
      </c>
      <c r="C115" s="21"/>
      <c r="D115" s="20" t="s">
        <v>36</v>
      </c>
      <c r="E115" s="22">
        <v>12</v>
      </c>
      <c r="F115" s="78"/>
      <c r="G115" s="78">
        <f t="shared" ref="G115:G188" si="7">E115*F115</f>
        <v>0</v>
      </c>
    </row>
    <row r="116" spans="1:7" s="76" customFormat="1" ht="12" x14ac:dyDescent="0.2">
      <c r="A116" s="20">
        <v>2</v>
      </c>
      <c r="B116" s="21" t="s">
        <v>88</v>
      </c>
      <c r="C116" s="21"/>
      <c r="D116" s="20" t="s">
        <v>36</v>
      </c>
      <c r="E116" s="22">
        <v>17</v>
      </c>
      <c r="F116" s="78"/>
      <c r="G116" s="78">
        <f t="shared" si="7"/>
        <v>0</v>
      </c>
    </row>
    <row r="117" spans="1:7" s="76" customFormat="1" ht="12" x14ac:dyDescent="0.2">
      <c r="A117" s="20">
        <v>3</v>
      </c>
      <c r="B117" s="21" t="s">
        <v>83</v>
      </c>
      <c r="C117" s="21"/>
      <c r="D117" s="20" t="s">
        <v>1</v>
      </c>
      <c r="E117" s="22">
        <v>336</v>
      </c>
      <c r="F117" s="78"/>
      <c r="G117" s="78">
        <f t="shared" ref="G117:G118" si="8">E117*F117</f>
        <v>0</v>
      </c>
    </row>
    <row r="118" spans="1:7" s="76" customFormat="1" ht="12" x14ac:dyDescent="0.2">
      <c r="A118" s="20">
        <v>4</v>
      </c>
      <c r="B118" s="21" t="s">
        <v>339</v>
      </c>
      <c r="C118" s="21"/>
      <c r="D118" s="20" t="s">
        <v>1</v>
      </c>
      <c r="E118" s="22">
        <v>120</v>
      </c>
      <c r="F118" s="78"/>
      <c r="G118" s="78">
        <f t="shared" si="8"/>
        <v>0</v>
      </c>
    </row>
    <row r="119" spans="1:7" s="76" customFormat="1" ht="12" x14ac:dyDescent="0.2">
      <c r="A119" s="20">
        <v>5</v>
      </c>
      <c r="B119" s="21" t="s">
        <v>73</v>
      </c>
      <c r="C119" s="21"/>
      <c r="D119" s="20" t="s">
        <v>1</v>
      </c>
      <c r="E119" s="22">
        <v>132</v>
      </c>
      <c r="F119" s="78"/>
      <c r="G119" s="78">
        <f t="shared" si="7"/>
        <v>0</v>
      </c>
    </row>
    <row r="120" spans="1:7" s="76" customFormat="1" ht="12" x14ac:dyDescent="0.2">
      <c r="A120" s="20">
        <v>6</v>
      </c>
      <c r="B120" s="21" t="s">
        <v>344</v>
      </c>
      <c r="C120" s="21"/>
      <c r="D120" s="20" t="s">
        <v>1</v>
      </c>
      <c r="E120" s="22">
        <v>36</v>
      </c>
      <c r="F120" s="78"/>
      <c r="G120" s="78">
        <f t="shared" si="7"/>
        <v>0</v>
      </c>
    </row>
    <row r="121" spans="1:7" s="76" customFormat="1" ht="12" x14ac:dyDescent="0.2">
      <c r="A121" s="20">
        <v>7</v>
      </c>
      <c r="B121" s="21" t="s">
        <v>323</v>
      </c>
      <c r="C121" s="21"/>
      <c r="D121" s="20" t="s">
        <v>36</v>
      </c>
      <c r="E121" s="22">
        <v>20</v>
      </c>
      <c r="F121" s="78"/>
      <c r="G121" s="78">
        <f t="shared" si="7"/>
        <v>0</v>
      </c>
    </row>
    <row r="122" spans="1:7" s="76" customFormat="1" ht="12" x14ac:dyDescent="0.2">
      <c r="A122" s="20">
        <v>8</v>
      </c>
      <c r="B122" s="21" t="s">
        <v>351</v>
      </c>
      <c r="C122" s="21"/>
      <c r="D122" s="20" t="s">
        <v>36</v>
      </c>
      <c r="E122" s="22">
        <v>15</v>
      </c>
      <c r="F122" s="78"/>
      <c r="G122" s="78">
        <f t="shared" si="7"/>
        <v>0</v>
      </c>
    </row>
    <row r="123" spans="1:7" s="76" customFormat="1" ht="12" x14ac:dyDescent="0.2">
      <c r="A123" s="20">
        <v>9</v>
      </c>
      <c r="B123" s="21" t="s">
        <v>185</v>
      </c>
      <c r="C123" s="21"/>
      <c r="D123" s="20" t="s">
        <v>1</v>
      </c>
      <c r="E123" s="22">
        <v>11</v>
      </c>
      <c r="F123" s="78"/>
      <c r="G123" s="78">
        <f t="shared" si="7"/>
        <v>0</v>
      </c>
    </row>
    <row r="124" spans="1:7" s="76" customFormat="1" ht="12" x14ac:dyDescent="0.2">
      <c r="A124" s="20">
        <v>10</v>
      </c>
      <c r="B124" s="21" t="s">
        <v>148</v>
      </c>
      <c r="C124" s="21"/>
      <c r="D124" s="20" t="s">
        <v>1</v>
      </c>
      <c r="E124" s="22">
        <v>25</v>
      </c>
      <c r="F124" s="78"/>
      <c r="G124" s="78">
        <f t="shared" si="7"/>
        <v>0</v>
      </c>
    </row>
    <row r="125" spans="1:7" s="76" customFormat="1" ht="12" x14ac:dyDescent="0.2">
      <c r="A125" s="20">
        <v>11</v>
      </c>
      <c r="B125" s="21" t="s">
        <v>247</v>
      </c>
      <c r="C125" s="21"/>
      <c r="D125" s="20" t="s">
        <v>1</v>
      </c>
      <c r="E125" s="22">
        <v>2</v>
      </c>
      <c r="F125" s="78"/>
      <c r="G125" s="78">
        <f t="shared" si="7"/>
        <v>0</v>
      </c>
    </row>
    <row r="126" spans="1:7" s="76" customFormat="1" ht="12" x14ac:dyDescent="0.2">
      <c r="A126" s="20">
        <v>12</v>
      </c>
      <c r="B126" s="21" t="s">
        <v>104</v>
      </c>
      <c r="C126" s="21"/>
      <c r="D126" s="20" t="s">
        <v>1</v>
      </c>
      <c r="E126" s="22">
        <v>4</v>
      </c>
      <c r="F126" s="78"/>
      <c r="G126" s="78">
        <f t="shared" si="7"/>
        <v>0</v>
      </c>
    </row>
    <row r="127" spans="1:7" s="76" customFormat="1" ht="12" x14ac:dyDescent="0.2">
      <c r="A127" s="20">
        <v>13</v>
      </c>
      <c r="B127" s="21" t="s">
        <v>350</v>
      </c>
      <c r="C127" s="21"/>
      <c r="D127" s="20" t="s">
        <v>1</v>
      </c>
      <c r="E127" s="22">
        <v>3</v>
      </c>
      <c r="F127" s="78"/>
      <c r="G127" s="78">
        <f t="shared" si="7"/>
        <v>0</v>
      </c>
    </row>
    <row r="128" spans="1:7" s="76" customFormat="1" ht="12" x14ac:dyDescent="0.2">
      <c r="A128" s="20">
        <v>14</v>
      </c>
      <c r="B128" s="21" t="s">
        <v>154</v>
      </c>
      <c r="C128" s="21"/>
      <c r="D128" s="20" t="s">
        <v>1</v>
      </c>
      <c r="E128" s="22">
        <v>10</v>
      </c>
      <c r="F128" s="78"/>
      <c r="G128" s="78">
        <f t="shared" si="7"/>
        <v>0</v>
      </c>
    </row>
    <row r="129" spans="1:7" s="76" customFormat="1" ht="12" x14ac:dyDescent="0.2">
      <c r="A129" s="20">
        <v>15</v>
      </c>
      <c r="B129" s="21" t="s">
        <v>340</v>
      </c>
      <c r="C129" s="21"/>
      <c r="D129" s="20" t="s">
        <v>1</v>
      </c>
      <c r="E129" s="22">
        <v>7</v>
      </c>
      <c r="F129" s="78"/>
      <c r="G129" s="78">
        <f t="shared" si="7"/>
        <v>0</v>
      </c>
    </row>
    <row r="130" spans="1:7" s="76" customFormat="1" ht="12" x14ac:dyDescent="0.2">
      <c r="A130" s="20">
        <v>16</v>
      </c>
      <c r="B130" s="21" t="s">
        <v>341</v>
      </c>
      <c r="C130" s="21"/>
      <c r="D130" s="20" t="s">
        <v>36</v>
      </c>
      <c r="E130" s="22">
        <v>4</v>
      </c>
      <c r="F130" s="78"/>
      <c r="G130" s="78">
        <f t="shared" ref="G130:G131" si="9">E130*F130</f>
        <v>0</v>
      </c>
    </row>
    <row r="131" spans="1:7" s="76" customFormat="1" ht="12" x14ac:dyDescent="0.2">
      <c r="A131" s="20">
        <v>17</v>
      </c>
      <c r="B131" s="21" t="s">
        <v>342</v>
      </c>
      <c r="C131" s="21"/>
      <c r="D131" s="20" t="s">
        <v>36</v>
      </c>
      <c r="E131" s="22">
        <v>4</v>
      </c>
      <c r="F131" s="78"/>
      <c r="G131" s="78">
        <f t="shared" si="9"/>
        <v>0</v>
      </c>
    </row>
    <row r="132" spans="1:7" s="76" customFormat="1" ht="12" x14ac:dyDescent="0.2">
      <c r="A132" s="20">
        <v>18</v>
      </c>
      <c r="B132" s="21" t="s">
        <v>343</v>
      </c>
      <c r="C132" s="21"/>
      <c r="D132" s="20" t="s">
        <v>36</v>
      </c>
      <c r="E132" s="22">
        <v>4</v>
      </c>
      <c r="F132" s="78"/>
      <c r="G132" s="78">
        <f t="shared" si="7"/>
        <v>0</v>
      </c>
    </row>
    <row r="133" spans="1:7" s="76" customFormat="1" ht="12" x14ac:dyDescent="0.2">
      <c r="A133" s="20">
        <v>19</v>
      </c>
      <c r="B133" s="21" t="s">
        <v>236</v>
      </c>
      <c r="C133" s="21"/>
      <c r="D133" s="20" t="s">
        <v>1</v>
      </c>
      <c r="E133" s="22">
        <v>4</v>
      </c>
      <c r="F133" s="78"/>
      <c r="G133" s="78">
        <f t="shared" ref="G133" si="10">E133*F133</f>
        <v>0</v>
      </c>
    </row>
    <row r="134" spans="1:7" s="76" customFormat="1" ht="12" x14ac:dyDescent="0.2">
      <c r="A134" s="20">
        <v>20</v>
      </c>
      <c r="B134" s="21" t="s">
        <v>315</v>
      </c>
      <c r="C134" s="21"/>
      <c r="D134" s="20" t="s">
        <v>1</v>
      </c>
      <c r="E134" s="22">
        <v>11</v>
      </c>
      <c r="F134" s="78"/>
      <c r="G134" s="78">
        <f t="shared" si="7"/>
        <v>0</v>
      </c>
    </row>
    <row r="135" spans="1:7" s="76" customFormat="1" ht="12" x14ac:dyDescent="0.2">
      <c r="A135" s="20">
        <v>21</v>
      </c>
      <c r="B135" s="21" t="s">
        <v>346</v>
      </c>
      <c r="C135" s="21"/>
      <c r="D135" s="20" t="s">
        <v>1</v>
      </c>
      <c r="E135" s="22">
        <v>5</v>
      </c>
      <c r="F135" s="78"/>
      <c r="G135" s="78">
        <f t="shared" si="7"/>
        <v>0</v>
      </c>
    </row>
    <row r="136" spans="1:7" s="76" customFormat="1" ht="12" x14ac:dyDescent="0.2">
      <c r="A136" s="20">
        <v>22</v>
      </c>
      <c r="B136" s="94" t="s">
        <v>347</v>
      </c>
      <c r="C136" s="21"/>
      <c r="D136" s="20" t="s">
        <v>1</v>
      </c>
      <c r="E136" s="22">
        <v>2</v>
      </c>
      <c r="F136" s="78"/>
      <c r="G136" s="78">
        <f t="shared" si="7"/>
        <v>0</v>
      </c>
    </row>
    <row r="137" spans="1:7" s="76" customFormat="1" ht="12" x14ac:dyDescent="0.2">
      <c r="A137" s="20">
        <v>23</v>
      </c>
      <c r="B137" s="21" t="s">
        <v>345</v>
      </c>
      <c r="C137" s="21"/>
      <c r="D137" s="20" t="s">
        <v>1</v>
      </c>
      <c r="E137" s="22">
        <v>3</v>
      </c>
      <c r="F137" s="78"/>
      <c r="G137" s="78">
        <f t="shared" si="7"/>
        <v>0</v>
      </c>
    </row>
    <row r="138" spans="1:7" s="76" customFormat="1" ht="12" x14ac:dyDescent="0.2">
      <c r="A138" s="20">
        <v>24</v>
      </c>
      <c r="B138" s="21" t="s">
        <v>334</v>
      </c>
      <c r="C138" s="21"/>
      <c r="D138" s="20" t="s">
        <v>93</v>
      </c>
      <c r="E138" s="22">
        <v>30</v>
      </c>
      <c r="F138" s="78"/>
      <c r="G138" s="78">
        <f t="shared" si="7"/>
        <v>0</v>
      </c>
    </row>
    <row r="139" spans="1:7" s="76" customFormat="1" ht="12" x14ac:dyDescent="0.2">
      <c r="A139" s="20">
        <v>25</v>
      </c>
      <c r="B139" s="21" t="s">
        <v>79</v>
      </c>
      <c r="C139" s="21"/>
      <c r="D139" s="20" t="s">
        <v>1</v>
      </c>
      <c r="E139" s="22">
        <v>5</v>
      </c>
      <c r="F139" s="78"/>
      <c r="G139" s="78">
        <f t="shared" ref="G139" si="11">E139*F139</f>
        <v>0</v>
      </c>
    </row>
    <row r="140" spans="1:7" s="76" customFormat="1" ht="12" x14ac:dyDescent="0.2">
      <c r="A140" s="20">
        <v>26</v>
      </c>
      <c r="B140" s="21" t="s">
        <v>146</v>
      </c>
      <c r="C140" s="21"/>
      <c r="D140" s="20" t="s">
        <v>1</v>
      </c>
      <c r="E140" s="22">
        <v>5</v>
      </c>
      <c r="F140" s="78"/>
      <c r="G140" s="78">
        <f t="shared" si="7"/>
        <v>0</v>
      </c>
    </row>
    <row r="141" spans="1:7" s="76" customFormat="1" ht="12" x14ac:dyDescent="0.2">
      <c r="A141" s="20">
        <v>27</v>
      </c>
      <c r="B141" s="21" t="s">
        <v>318</v>
      </c>
      <c r="C141" s="21"/>
      <c r="D141" s="20" t="s">
        <v>1</v>
      </c>
      <c r="E141" s="22">
        <v>5</v>
      </c>
      <c r="F141" s="78"/>
      <c r="G141" s="78">
        <f t="shared" si="7"/>
        <v>0</v>
      </c>
    </row>
    <row r="142" spans="1:7" s="76" customFormat="1" ht="12" x14ac:dyDescent="0.2">
      <c r="A142" s="20">
        <v>28</v>
      </c>
      <c r="B142" s="21" t="s">
        <v>348</v>
      </c>
      <c r="C142" s="21"/>
      <c r="D142" s="20" t="s">
        <v>1</v>
      </c>
      <c r="E142" s="22">
        <v>2</v>
      </c>
      <c r="F142" s="78"/>
      <c r="G142" s="78">
        <f t="shared" si="7"/>
        <v>0</v>
      </c>
    </row>
    <row r="143" spans="1:7" s="76" customFormat="1" ht="12" x14ac:dyDescent="0.2">
      <c r="A143" s="20">
        <v>29</v>
      </c>
      <c r="B143" s="21" t="s">
        <v>349</v>
      </c>
      <c r="C143" s="21"/>
      <c r="D143" s="20" t="s">
        <v>1</v>
      </c>
      <c r="E143" s="22">
        <v>2</v>
      </c>
      <c r="F143" s="78"/>
      <c r="G143" s="78">
        <f t="shared" si="7"/>
        <v>0</v>
      </c>
    </row>
    <row r="144" spans="1:7" s="76" customFormat="1" ht="12" x14ac:dyDescent="0.2">
      <c r="A144" s="20">
        <v>30</v>
      </c>
      <c r="B144" s="21" t="s">
        <v>80</v>
      </c>
      <c r="C144" s="21"/>
      <c r="D144" s="20" t="s">
        <v>1</v>
      </c>
      <c r="E144" s="22">
        <v>3</v>
      </c>
      <c r="F144" s="78"/>
      <c r="G144" s="78">
        <f t="shared" si="7"/>
        <v>0</v>
      </c>
    </row>
    <row r="145" spans="1:7" s="45" customFormat="1" ht="15" customHeight="1" x14ac:dyDescent="0.25">
      <c r="A145" s="89" t="s">
        <v>21</v>
      </c>
      <c r="B145" s="90"/>
      <c r="C145" s="90"/>
      <c r="D145" s="88" t="s">
        <v>224</v>
      </c>
      <c r="E145" s="88"/>
      <c r="F145" s="88"/>
      <c r="G145" s="80">
        <f>SUM(G146:G173)</f>
        <v>0</v>
      </c>
    </row>
    <row r="146" spans="1:7" s="76" customFormat="1" ht="12" x14ac:dyDescent="0.2">
      <c r="A146" s="20">
        <v>1</v>
      </c>
      <c r="B146" s="21" t="s">
        <v>101</v>
      </c>
      <c r="C146" s="21"/>
      <c r="D146" s="20" t="s">
        <v>1</v>
      </c>
      <c r="E146" s="22">
        <v>250</v>
      </c>
      <c r="F146" s="78"/>
      <c r="G146" s="78">
        <f t="shared" si="7"/>
        <v>0</v>
      </c>
    </row>
    <row r="147" spans="1:7" s="76" customFormat="1" ht="12" x14ac:dyDescent="0.2">
      <c r="A147" s="20">
        <v>2</v>
      </c>
      <c r="B147" s="21" t="s">
        <v>302</v>
      </c>
      <c r="C147" s="21"/>
      <c r="D147" s="20" t="s">
        <v>1</v>
      </c>
      <c r="E147" s="22">
        <f>8*50</f>
        <v>400</v>
      </c>
      <c r="F147" s="78"/>
      <c r="G147" s="78">
        <f t="shared" si="7"/>
        <v>0</v>
      </c>
    </row>
    <row r="148" spans="1:7" s="76" customFormat="1" ht="12" x14ac:dyDescent="0.2">
      <c r="A148" s="20">
        <v>3</v>
      </c>
      <c r="B148" s="21" t="s">
        <v>303</v>
      </c>
      <c r="C148" s="21"/>
      <c r="D148" s="20" t="s">
        <v>36</v>
      </c>
      <c r="E148" s="22">
        <v>20</v>
      </c>
      <c r="F148" s="78"/>
      <c r="G148" s="78">
        <f t="shared" si="7"/>
        <v>0</v>
      </c>
    </row>
    <row r="149" spans="1:7" s="76" customFormat="1" ht="12" x14ac:dyDescent="0.2">
      <c r="A149" s="20">
        <v>4</v>
      </c>
      <c r="B149" s="21" t="s">
        <v>149</v>
      </c>
      <c r="C149" s="21"/>
      <c r="D149" s="20" t="s">
        <v>1</v>
      </c>
      <c r="E149" s="22">
        <v>5</v>
      </c>
      <c r="F149" s="78"/>
      <c r="G149" s="78">
        <f t="shared" ref="G149" si="12">E149*F149</f>
        <v>0</v>
      </c>
    </row>
    <row r="150" spans="1:7" s="76" customFormat="1" ht="12" x14ac:dyDescent="0.2">
      <c r="A150" s="20">
        <v>5</v>
      </c>
      <c r="B150" s="21" t="s">
        <v>307</v>
      </c>
      <c r="C150" s="21"/>
      <c r="D150" s="20" t="s">
        <v>1</v>
      </c>
      <c r="E150" s="22">
        <v>10</v>
      </c>
      <c r="F150" s="78"/>
      <c r="G150" s="78">
        <f t="shared" si="7"/>
        <v>0</v>
      </c>
    </row>
    <row r="151" spans="1:7" s="76" customFormat="1" ht="12" x14ac:dyDescent="0.2">
      <c r="A151" s="20">
        <v>6</v>
      </c>
      <c r="B151" s="21" t="s">
        <v>104</v>
      </c>
      <c r="C151" s="21"/>
      <c r="D151" s="20" t="s">
        <v>1</v>
      </c>
      <c r="E151" s="22">
        <v>3</v>
      </c>
      <c r="F151" s="78"/>
      <c r="G151" s="78">
        <f t="shared" si="7"/>
        <v>0</v>
      </c>
    </row>
    <row r="152" spans="1:7" s="76" customFormat="1" ht="12" x14ac:dyDescent="0.2">
      <c r="A152" s="20">
        <v>7</v>
      </c>
      <c r="B152" s="21" t="s">
        <v>84</v>
      </c>
      <c r="C152" s="21"/>
      <c r="D152" s="20" t="s">
        <v>1</v>
      </c>
      <c r="E152" s="22">
        <v>1</v>
      </c>
      <c r="F152" s="78"/>
      <c r="G152" s="78">
        <f t="shared" si="7"/>
        <v>0</v>
      </c>
    </row>
    <row r="153" spans="1:7" s="76" customFormat="1" ht="12" x14ac:dyDescent="0.2">
      <c r="A153" s="20">
        <v>8</v>
      </c>
      <c r="B153" s="21" t="s">
        <v>87</v>
      </c>
      <c r="C153" s="21"/>
      <c r="D153" s="20" t="s">
        <v>1</v>
      </c>
      <c r="E153" s="22">
        <v>4</v>
      </c>
      <c r="F153" s="78"/>
      <c r="G153" s="78">
        <f t="shared" si="7"/>
        <v>0</v>
      </c>
    </row>
    <row r="154" spans="1:7" s="76" customFormat="1" ht="12" x14ac:dyDescent="0.2">
      <c r="A154" s="20">
        <v>9</v>
      </c>
      <c r="B154" s="21" t="s">
        <v>148</v>
      </c>
      <c r="C154" s="21"/>
      <c r="D154" s="20" t="s">
        <v>1</v>
      </c>
      <c r="E154" s="22">
        <v>10</v>
      </c>
      <c r="F154" s="78"/>
      <c r="G154" s="78">
        <f t="shared" si="7"/>
        <v>0</v>
      </c>
    </row>
    <row r="155" spans="1:7" s="76" customFormat="1" ht="12" x14ac:dyDescent="0.2">
      <c r="A155" s="20">
        <v>10</v>
      </c>
      <c r="B155" s="21" t="s">
        <v>310</v>
      </c>
      <c r="C155" s="21"/>
      <c r="D155" s="20" t="s">
        <v>1</v>
      </c>
      <c r="E155" s="22">
        <v>2</v>
      </c>
      <c r="F155" s="78"/>
      <c r="G155" s="78">
        <f t="shared" si="7"/>
        <v>0</v>
      </c>
    </row>
    <row r="156" spans="1:7" s="76" customFormat="1" ht="12" x14ac:dyDescent="0.2">
      <c r="A156" s="20">
        <v>11</v>
      </c>
      <c r="B156" s="21" t="s">
        <v>85</v>
      </c>
      <c r="C156" s="21"/>
      <c r="D156" s="20" t="s">
        <v>1</v>
      </c>
      <c r="E156" s="22">
        <v>3</v>
      </c>
      <c r="F156" s="78"/>
      <c r="G156" s="78">
        <f t="shared" si="7"/>
        <v>0</v>
      </c>
    </row>
    <row r="157" spans="1:7" s="76" customFormat="1" ht="12" x14ac:dyDescent="0.2">
      <c r="A157" s="20">
        <v>12</v>
      </c>
      <c r="B157" s="21" t="s">
        <v>154</v>
      </c>
      <c r="C157" s="21"/>
      <c r="D157" s="20" t="s">
        <v>1</v>
      </c>
      <c r="E157" s="22">
        <v>30</v>
      </c>
      <c r="F157" s="78"/>
      <c r="G157" s="78">
        <f t="shared" si="7"/>
        <v>0</v>
      </c>
    </row>
    <row r="158" spans="1:7" s="76" customFormat="1" ht="12" x14ac:dyDescent="0.2">
      <c r="A158" s="20">
        <v>13</v>
      </c>
      <c r="B158" s="21" t="s">
        <v>306</v>
      </c>
      <c r="C158" s="21"/>
      <c r="D158" s="20" t="s">
        <v>1</v>
      </c>
      <c r="E158" s="22">
        <v>20</v>
      </c>
      <c r="F158" s="78"/>
      <c r="G158" s="78">
        <f t="shared" si="7"/>
        <v>0</v>
      </c>
    </row>
    <row r="159" spans="1:7" s="76" customFormat="1" ht="12" x14ac:dyDescent="0.2">
      <c r="A159" s="20">
        <v>14</v>
      </c>
      <c r="B159" s="21" t="s">
        <v>235</v>
      </c>
      <c r="C159" s="21"/>
      <c r="D159" s="20" t="s">
        <v>1</v>
      </c>
      <c r="E159" s="22">
        <v>64</v>
      </c>
      <c r="F159" s="78"/>
      <c r="G159" s="78">
        <f t="shared" si="7"/>
        <v>0</v>
      </c>
    </row>
    <row r="160" spans="1:7" s="76" customFormat="1" ht="12" x14ac:dyDescent="0.2">
      <c r="A160" s="20">
        <v>15</v>
      </c>
      <c r="B160" s="21" t="s">
        <v>236</v>
      </c>
      <c r="C160" s="21"/>
      <c r="D160" s="20" t="s">
        <v>1</v>
      </c>
      <c r="E160" s="22">
        <v>2</v>
      </c>
      <c r="F160" s="78"/>
      <c r="G160" s="78">
        <f t="shared" si="7"/>
        <v>0</v>
      </c>
    </row>
    <row r="161" spans="1:7" s="76" customFormat="1" ht="12" x14ac:dyDescent="0.2">
      <c r="A161" s="20">
        <v>16</v>
      </c>
      <c r="B161" s="21" t="s">
        <v>86</v>
      </c>
      <c r="C161" s="21"/>
      <c r="D161" s="20" t="s">
        <v>1</v>
      </c>
      <c r="E161" s="22">
        <v>6</v>
      </c>
      <c r="F161" s="78"/>
      <c r="G161" s="78">
        <f t="shared" si="7"/>
        <v>0</v>
      </c>
    </row>
    <row r="162" spans="1:7" s="76" customFormat="1" ht="12" x14ac:dyDescent="0.2">
      <c r="A162" s="20">
        <v>17</v>
      </c>
      <c r="B162" s="21" t="s">
        <v>300</v>
      </c>
      <c r="C162" s="21"/>
      <c r="D162" s="20" t="s">
        <v>99</v>
      </c>
      <c r="E162" s="22">
        <v>10</v>
      </c>
      <c r="F162" s="78"/>
      <c r="G162" s="78">
        <f t="shared" si="7"/>
        <v>0</v>
      </c>
    </row>
    <row r="163" spans="1:7" s="76" customFormat="1" ht="12" x14ac:dyDescent="0.2">
      <c r="A163" s="20">
        <v>18</v>
      </c>
      <c r="B163" s="21" t="s">
        <v>301</v>
      </c>
      <c r="C163" s="21"/>
      <c r="D163" s="20" t="s">
        <v>36</v>
      </c>
      <c r="E163" s="22">
        <v>10</v>
      </c>
      <c r="F163" s="78"/>
      <c r="G163" s="78">
        <f t="shared" si="7"/>
        <v>0</v>
      </c>
    </row>
    <row r="164" spans="1:7" s="76" customFormat="1" ht="12" x14ac:dyDescent="0.2">
      <c r="A164" s="20">
        <v>19</v>
      </c>
      <c r="B164" s="21" t="s">
        <v>305</v>
      </c>
      <c r="C164" s="21"/>
      <c r="D164" s="20" t="s">
        <v>93</v>
      </c>
      <c r="E164" s="22">
        <v>20</v>
      </c>
      <c r="F164" s="78"/>
      <c r="G164" s="78">
        <f t="shared" si="7"/>
        <v>0</v>
      </c>
    </row>
    <row r="165" spans="1:7" s="76" customFormat="1" ht="12" x14ac:dyDescent="0.2">
      <c r="A165" s="20">
        <v>20</v>
      </c>
      <c r="B165" s="21" t="s">
        <v>146</v>
      </c>
      <c r="C165" s="21"/>
      <c r="D165" s="20" t="s">
        <v>1</v>
      </c>
      <c r="E165" s="22">
        <v>20</v>
      </c>
      <c r="F165" s="78"/>
      <c r="G165" s="78">
        <f t="shared" si="7"/>
        <v>0</v>
      </c>
    </row>
    <row r="166" spans="1:7" s="76" customFormat="1" ht="12" x14ac:dyDescent="0.2">
      <c r="A166" s="20">
        <v>21</v>
      </c>
      <c r="B166" s="21" t="s">
        <v>304</v>
      </c>
      <c r="C166" s="21"/>
      <c r="D166" s="20" t="s">
        <v>1</v>
      </c>
      <c r="E166" s="22">
        <f>3*20</f>
        <v>60</v>
      </c>
      <c r="F166" s="78"/>
      <c r="G166" s="78">
        <f t="shared" si="7"/>
        <v>0</v>
      </c>
    </row>
    <row r="167" spans="1:7" s="76" customFormat="1" ht="12" x14ac:dyDescent="0.2">
      <c r="A167" s="20">
        <v>22</v>
      </c>
      <c r="B167" s="21" t="s">
        <v>82</v>
      </c>
      <c r="C167" s="21"/>
      <c r="D167" s="20" t="s">
        <v>1</v>
      </c>
      <c r="E167" s="22">
        <v>10</v>
      </c>
      <c r="F167" s="78"/>
      <c r="G167" s="78">
        <f t="shared" si="7"/>
        <v>0</v>
      </c>
    </row>
    <row r="168" spans="1:7" s="76" customFormat="1" ht="12" x14ac:dyDescent="0.2">
      <c r="A168" s="20">
        <v>23</v>
      </c>
      <c r="B168" s="21" t="s">
        <v>80</v>
      </c>
      <c r="C168" s="21"/>
      <c r="D168" s="20" t="s">
        <v>1</v>
      </c>
      <c r="E168" s="22">
        <v>2</v>
      </c>
      <c r="F168" s="78"/>
      <c r="G168" s="78">
        <f t="shared" si="7"/>
        <v>0</v>
      </c>
    </row>
    <row r="169" spans="1:7" s="76" customFormat="1" ht="12" x14ac:dyDescent="0.2">
      <c r="A169" s="20">
        <v>24</v>
      </c>
      <c r="B169" s="21" t="s">
        <v>308</v>
      </c>
      <c r="C169" s="21"/>
      <c r="D169" s="20" t="s">
        <v>1</v>
      </c>
      <c r="E169" s="22">
        <v>4</v>
      </c>
      <c r="F169" s="78"/>
      <c r="G169" s="78">
        <f t="shared" si="7"/>
        <v>0</v>
      </c>
    </row>
    <row r="170" spans="1:7" s="76" customFormat="1" ht="12" x14ac:dyDescent="0.2">
      <c r="A170" s="20">
        <v>25</v>
      </c>
      <c r="B170" s="21" t="s">
        <v>273</v>
      </c>
      <c r="C170" s="21"/>
      <c r="D170" s="20" t="s">
        <v>1</v>
      </c>
      <c r="E170" s="22">
        <v>4</v>
      </c>
      <c r="F170" s="78"/>
      <c r="G170" s="78">
        <f t="shared" si="7"/>
        <v>0</v>
      </c>
    </row>
    <row r="171" spans="1:7" s="76" customFormat="1" ht="12" x14ac:dyDescent="0.2">
      <c r="A171" s="20">
        <v>26</v>
      </c>
      <c r="B171" s="21" t="s">
        <v>312</v>
      </c>
      <c r="C171" s="21"/>
      <c r="D171" s="20" t="s">
        <v>1</v>
      </c>
      <c r="E171" s="22">
        <v>5</v>
      </c>
      <c r="F171" s="78"/>
      <c r="G171" s="78">
        <f t="shared" si="7"/>
        <v>0</v>
      </c>
    </row>
    <row r="172" spans="1:7" s="76" customFormat="1" ht="12" x14ac:dyDescent="0.2">
      <c r="A172" s="20">
        <v>27</v>
      </c>
      <c r="B172" s="21" t="s">
        <v>309</v>
      </c>
      <c r="C172" s="21"/>
      <c r="D172" s="20" t="s">
        <v>1</v>
      </c>
      <c r="E172" s="22">
        <v>6</v>
      </c>
      <c r="F172" s="78"/>
      <c r="G172" s="78">
        <f t="shared" si="7"/>
        <v>0</v>
      </c>
    </row>
    <row r="173" spans="1:7" s="76" customFormat="1" ht="12" x14ac:dyDescent="0.2">
      <c r="A173" s="20">
        <v>28</v>
      </c>
      <c r="B173" s="21" t="s">
        <v>311</v>
      </c>
      <c r="C173" s="21"/>
      <c r="D173" s="20" t="s">
        <v>1</v>
      </c>
      <c r="E173" s="22">
        <v>20</v>
      </c>
      <c r="F173" s="78"/>
      <c r="G173" s="78">
        <f t="shared" si="7"/>
        <v>0</v>
      </c>
    </row>
    <row r="174" spans="1:7" s="45" customFormat="1" ht="15" customHeight="1" x14ac:dyDescent="0.25">
      <c r="A174" s="89" t="s">
        <v>22</v>
      </c>
      <c r="B174" s="90"/>
      <c r="C174" s="90"/>
      <c r="D174" s="88" t="s">
        <v>224</v>
      </c>
      <c r="E174" s="88"/>
      <c r="F174" s="88"/>
      <c r="G174" s="80">
        <f>SUM(G175:G205)</f>
        <v>0</v>
      </c>
    </row>
    <row r="175" spans="1:7" s="76" customFormat="1" ht="12" x14ac:dyDescent="0.2">
      <c r="A175" s="20">
        <v>1</v>
      </c>
      <c r="B175" s="21" t="s">
        <v>101</v>
      </c>
      <c r="C175" s="21"/>
      <c r="D175" s="20" t="s">
        <v>1</v>
      </c>
      <c r="E175" s="22">
        <v>200</v>
      </c>
      <c r="F175" s="78"/>
      <c r="G175" s="78">
        <f t="shared" si="7"/>
        <v>0</v>
      </c>
    </row>
    <row r="176" spans="1:7" s="76" customFormat="1" ht="12" x14ac:dyDescent="0.2">
      <c r="A176" s="20">
        <v>2</v>
      </c>
      <c r="B176" s="21" t="s">
        <v>111</v>
      </c>
      <c r="C176" s="21"/>
      <c r="D176" s="20" t="s">
        <v>1</v>
      </c>
      <c r="E176" s="22">
        <v>200</v>
      </c>
      <c r="F176" s="78"/>
      <c r="G176" s="78">
        <f t="shared" si="7"/>
        <v>0</v>
      </c>
    </row>
    <row r="177" spans="1:7" s="76" customFormat="1" ht="12" x14ac:dyDescent="0.2">
      <c r="A177" s="20">
        <v>3</v>
      </c>
      <c r="B177" s="21" t="s">
        <v>103</v>
      </c>
      <c r="C177" s="21"/>
      <c r="D177" s="20" t="s">
        <v>1</v>
      </c>
      <c r="E177" s="22">
        <v>200</v>
      </c>
      <c r="F177" s="78"/>
      <c r="G177" s="78">
        <f t="shared" si="7"/>
        <v>0</v>
      </c>
    </row>
    <row r="178" spans="1:7" s="76" customFormat="1" ht="12" x14ac:dyDescent="0.2">
      <c r="A178" s="20">
        <v>4</v>
      </c>
      <c r="B178" s="21" t="s">
        <v>328</v>
      </c>
      <c r="C178" s="21"/>
      <c r="D178" s="20" t="s">
        <v>36</v>
      </c>
      <c r="E178" s="22">
        <v>10</v>
      </c>
      <c r="F178" s="78"/>
      <c r="G178" s="78">
        <f t="shared" si="7"/>
        <v>0</v>
      </c>
    </row>
    <row r="179" spans="1:7" s="76" customFormat="1" ht="12" x14ac:dyDescent="0.2">
      <c r="A179" s="20">
        <v>5</v>
      </c>
      <c r="B179" s="21" t="s">
        <v>329</v>
      </c>
      <c r="C179" s="21"/>
      <c r="D179" s="20" t="s">
        <v>36</v>
      </c>
      <c r="E179" s="22">
        <v>30</v>
      </c>
      <c r="F179" s="78"/>
      <c r="G179" s="78">
        <f t="shared" si="7"/>
        <v>0</v>
      </c>
    </row>
    <row r="180" spans="1:7" s="76" customFormat="1" ht="12" x14ac:dyDescent="0.2">
      <c r="A180" s="20">
        <v>6</v>
      </c>
      <c r="B180" s="21" t="s">
        <v>83</v>
      </c>
      <c r="C180" s="21"/>
      <c r="D180" s="20" t="s">
        <v>1</v>
      </c>
      <c r="E180" s="22">
        <v>816</v>
      </c>
      <c r="F180" s="78"/>
      <c r="G180" s="78">
        <f t="shared" si="7"/>
        <v>0</v>
      </c>
    </row>
    <row r="181" spans="1:7" s="76" customFormat="1" ht="12" x14ac:dyDescent="0.2">
      <c r="A181" s="20">
        <v>7</v>
      </c>
      <c r="B181" s="21" t="s">
        <v>338</v>
      </c>
      <c r="C181" s="21"/>
      <c r="D181" s="20" t="s">
        <v>1</v>
      </c>
      <c r="E181" s="22">
        <v>84</v>
      </c>
      <c r="F181" s="78"/>
      <c r="G181" s="78">
        <f t="shared" si="7"/>
        <v>0</v>
      </c>
    </row>
    <row r="182" spans="1:7" s="76" customFormat="1" ht="12" x14ac:dyDescent="0.2">
      <c r="A182" s="20">
        <v>8</v>
      </c>
      <c r="B182" s="21" t="s">
        <v>335</v>
      </c>
      <c r="C182" s="21"/>
      <c r="D182" s="20" t="s">
        <v>36</v>
      </c>
      <c r="E182" s="22">
        <v>360</v>
      </c>
      <c r="F182" s="78"/>
      <c r="G182" s="78">
        <f t="shared" si="7"/>
        <v>0</v>
      </c>
    </row>
    <row r="183" spans="1:7" s="76" customFormat="1" ht="12" x14ac:dyDescent="0.2">
      <c r="A183" s="20">
        <v>9</v>
      </c>
      <c r="B183" s="21" t="s">
        <v>323</v>
      </c>
      <c r="C183" s="21"/>
      <c r="D183" s="20" t="s">
        <v>36</v>
      </c>
      <c r="E183" s="22">
        <v>30</v>
      </c>
      <c r="F183" s="78"/>
      <c r="G183" s="78">
        <f t="shared" si="7"/>
        <v>0</v>
      </c>
    </row>
    <row r="184" spans="1:7" s="76" customFormat="1" ht="12" x14ac:dyDescent="0.2">
      <c r="A184" s="20">
        <v>10</v>
      </c>
      <c r="B184" s="21" t="s">
        <v>188</v>
      </c>
      <c r="C184" s="21"/>
      <c r="D184" s="20" t="s">
        <v>1</v>
      </c>
      <c r="E184" s="22">
        <v>10</v>
      </c>
      <c r="F184" s="78"/>
      <c r="G184" s="78">
        <f t="shared" si="7"/>
        <v>0</v>
      </c>
    </row>
    <row r="185" spans="1:7" s="76" customFormat="1" ht="12" x14ac:dyDescent="0.2">
      <c r="A185" s="20">
        <v>11</v>
      </c>
      <c r="B185" s="21" t="s">
        <v>149</v>
      </c>
      <c r="C185" s="21"/>
      <c r="D185" s="20" t="s">
        <v>1</v>
      </c>
      <c r="E185" s="22">
        <v>15</v>
      </c>
      <c r="F185" s="78"/>
      <c r="G185" s="78">
        <f t="shared" si="7"/>
        <v>0</v>
      </c>
    </row>
    <row r="186" spans="1:7" s="76" customFormat="1" ht="12" x14ac:dyDescent="0.2">
      <c r="A186" s="20">
        <v>12</v>
      </c>
      <c r="B186" s="21" t="s">
        <v>148</v>
      </c>
      <c r="C186" s="21"/>
      <c r="D186" s="20" t="s">
        <v>1</v>
      </c>
      <c r="E186" s="22">
        <v>15</v>
      </c>
      <c r="F186" s="78"/>
      <c r="G186" s="78">
        <f t="shared" si="7"/>
        <v>0</v>
      </c>
    </row>
    <row r="187" spans="1:7" s="76" customFormat="1" ht="12" x14ac:dyDescent="0.2">
      <c r="A187" s="20">
        <v>13</v>
      </c>
      <c r="B187" s="21" t="s">
        <v>247</v>
      </c>
      <c r="C187" s="21"/>
      <c r="D187" s="20" t="s">
        <v>1</v>
      </c>
      <c r="E187" s="22">
        <v>2</v>
      </c>
      <c r="F187" s="78"/>
      <c r="G187" s="78">
        <f t="shared" si="7"/>
        <v>0</v>
      </c>
    </row>
    <row r="188" spans="1:7" s="76" customFormat="1" ht="12" x14ac:dyDescent="0.2">
      <c r="A188" s="20">
        <v>14</v>
      </c>
      <c r="B188" s="21" t="s">
        <v>104</v>
      </c>
      <c r="C188" s="21"/>
      <c r="D188" s="20" t="s">
        <v>1</v>
      </c>
      <c r="E188" s="22">
        <v>14</v>
      </c>
      <c r="F188" s="78"/>
      <c r="G188" s="78">
        <f t="shared" si="7"/>
        <v>0</v>
      </c>
    </row>
    <row r="189" spans="1:7" s="76" customFormat="1" ht="12" x14ac:dyDescent="0.2">
      <c r="A189" s="20">
        <v>15</v>
      </c>
      <c r="B189" s="21" t="s">
        <v>334</v>
      </c>
      <c r="C189" s="21"/>
      <c r="D189" s="20" t="s">
        <v>93</v>
      </c>
      <c r="E189" s="22">
        <v>5</v>
      </c>
      <c r="F189" s="78"/>
      <c r="G189" s="78">
        <f t="shared" ref="G189:G255" si="13">E189*F189</f>
        <v>0</v>
      </c>
    </row>
    <row r="190" spans="1:7" s="76" customFormat="1" ht="12" x14ac:dyDescent="0.2">
      <c r="A190" s="20">
        <v>16</v>
      </c>
      <c r="B190" s="21" t="s">
        <v>90</v>
      </c>
      <c r="C190" s="21"/>
      <c r="D190" s="20" t="s">
        <v>1</v>
      </c>
      <c r="E190" s="22">
        <v>1</v>
      </c>
      <c r="F190" s="78"/>
      <c r="G190" s="78">
        <f t="shared" si="13"/>
        <v>0</v>
      </c>
    </row>
    <row r="191" spans="1:7" s="76" customFormat="1" ht="12" x14ac:dyDescent="0.2">
      <c r="A191" s="20">
        <v>17</v>
      </c>
      <c r="B191" s="21" t="s">
        <v>154</v>
      </c>
      <c r="C191" s="21"/>
      <c r="D191" s="20" t="s">
        <v>1</v>
      </c>
      <c r="E191" s="22">
        <v>50</v>
      </c>
      <c r="F191" s="78"/>
      <c r="G191" s="78">
        <f t="shared" si="13"/>
        <v>0</v>
      </c>
    </row>
    <row r="192" spans="1:7" s="76" customFormat="1" ht="12" x14ac:dyDescent="0.2">
      <c r="A192" s="20">
        <v>18</v>
      </c>
      <c r="B192" s="21" t="s">
        <v>337</v>
      </c>
      <c r="C192" s="21"/>
      <c r="D192" s="20" t="s">
        <v>1</v>
      </c>
      <c r="E192" s="22">
        <v>15</v>
      </c>
      <c r="F192" s="78"/>
      <c r="G192" s="78">
        <f t="shared" si="13"/>
        <v>0</v>
      </c>
    </row>
    <row r="193" spans="1:7" s="76" customFormat="1" ht="12" x14ac:dyDescent="0.2">
      <c r="A193" s="20">
        <v>19</v>
      </c>
      <c r="B193" s="21" t="s">
        <v>330</v>
      </c>
      <c r="C193" s="21"/>
      <c r="D193" s="20" t="s">
        <v>1</v>
      </c>
      <c r="E193" s="22">
        <v>250</v>
      </c>
      <c r="F193" s="78"/>
      <c r="G193" s="78">
        <f t="shared" si="13"/>
        <v>0</v>
      </c>
    </row>
    <row r="194" spans="1:7" s="76" customFormat="1" ht="12" x14ac:dyDescent="0.2">
      <c r="A194" s="20">
        <v>20</v>
      </c>
      <c r="B194" s="21" t="s">
        <v>324</v>
      </c>
      <c r="C194" s="21"/>
      <c r="D194" s="20" t="s">
        <v>99</v>
      </c>
      <c r="E194" s="22">
        <v>10</v>
      </c>
      <c r="F194" s="78"/>
      <c r="G194" s="78">
        <f t="shared" si="13"/>
        <v>0</v>
      </c>
    </row>
    <row r="195" spans="1:7" s="76" customFormat="1" ht="12" x14ac:dyDescent="0.2">
      <c r="A195" s="20">
        <v>21</v>
      </c>
      <c r="B195" s="21" t="s">
        <v>325</v>
      </c>
      <c r="C195" s="21"/>
      <c r="D195" s="20" t="s">
        <v>99</v>
      </c>
      <c r="E195" s="22">
        <v>10</v>
      </c>
      <c r="F195" s="78"/>
      <c r="G195" s="78">
        <f t="shared" ref="G195" si="14">E195*F195</f>
        <v>0</v>
      </c>
    </row>
    <row r="196" spans="1:7" s="76" customFormat="1" ht="12" x14ac:dyDescent="0.2">
      <c r="A196" s="20">
        <v>22</v>
      </c>
      <c r="B196" s="21" t="s">
        <v>326</v>
      </c>
      <c r="C196" s="21"/>
      <c r="D196" s="20" t="s">
        <v>99</v>
      </c>
      <c r="E196" s="22">
        <v>10</v>
      </c>
      <c r="F196" s="78"/>
      <c r="G196" s="78">
        <f t="shared" si="13"/>
        <v>0</v>
      </c>
    </row>
    <row r="197" spans="1:7" s="76" customFormat="1" ht="12" x14ac:dyDescent="0.2">
      <c r="A197" s="20">
        <v>23</v>
      </c>
      <c r="B197" s="21" t="s">
        <v>327</v>
      </c>
      <c r="C197" s="21"/>
      <c r="D197" s="20" t="s">
        <v>36</v>
      </c>
      <c r="E197" s="22">
        <v>8</v>
      </c>
      <c r="F197" s="78"/>
      <c r="G197" s="78">
        <f t="shared" si="13"/>
        <v>0</v>
      </c>
    </row>
    <row r="198" spans="1:7" s="76" customFormat="1" ht="12" x14ac:dyDescent="0.2">
      <c r="A198" s="20">
        <v>24</v>
      </c>
      <c r="B198" s="21" t="s">
        <v>91</v>
      </c>
      <c r="C198" s="21"/>
      <c r="D198" s="20" t="s">
        <v>1</v>
      </c>
      <c r="E198" s="22">
        <v>30</v>
      </c>
      <c r="F198" s="78"/>
      <c r="G198" s="78">
        <f t="shared" si="13"/>
        <v>0</v>
      </c>
    </row>
    <row r="199" spans="1:7" s="76" customFormat="1" ht="12" x14ac:dyDescent="0.2">
      <c r="A199" s="20">
        <v>25</v>
      </c>
      <c r="B199" s="21" t="s">
        <v>92</v>
      </c>
      <c r="C199" s="21"/>
      <c r="D199" s="20" t="s">
        <v>1</v>
      </c>
      <c r="E199" s="22">
        <v>1</v>
      </c>
      <c r="F199" s="78"/>
      <c r="G199" s="78">
        <f t="shared" si="13"/>
        <v>0</v>
      </c>
    </row>
    <row r="200" spans="1:7" s="76" customFormat="1" ht="12" x14ac:dyDescent="0.2">
      <c r="A200" s="20">
        <v>26</v>
      </c>
      <c r="B200" s="21" t="s">
        <v>331</v>
      </c>
      <c r="C200" s="21"/>
      <c r="D200" s="20" t="s">
        <v>1</v>
      </c>
      <c r="E200" s="22">
        <v>3</v>
      </c>
      <c r="F200" s="78"/>
      <c r="G200" s="78">
        <f t="shared" si="13"/>
        <v>0</v>
      </c>
    </row>
    <row r="201" spans="1:7" s="76" customFormat="1" ht="12" x14ac:dyDescent="0.2">
      <c r="A201" s="20">
        <v>27</v>
      </c>
      <c r="B201" s="21" t="s">
        <v>190</v>
      </c>
      <c r="C201" s="21"/>
      <c r="D201" s="20" t="s">
        <v>1</v>
      </c>
      <c r="E201" s="22">
        <v>30</v>
      </c>
      <c r="F201" s="78"/>
      <c r="G201" s="78">
        <f t="shared" si="13"/>
        <v>0</v>
      </c>
    </row>
    <row r="202" spans="1:7" s="76" customFormat="1" ht="12" x14ac:dyDescent="0.2">
      <c r="A202" s="20">
        <v>28</v>
      </c>
      <c r="B202" s="94" t="s">
        <v>332</v>
      </c>
      <c r="C202" s="21"/>
      <c r="D202" s="20" t="s">
        <v>1</v>
      </c>
      <c r="E202" s="22">
        <v>2</v>
      </c>
      <c r="F202" s="78"/>
      <c r="G202" s="78">
        <f t="shared" si="13"/>
        <v>0</v>
      </c>
    </row>
    <row r="203" spans="1:7" s="76" customFormat="1" ht="12" x14ac:dyDescent="0.2">
      <c r="A203" s="20">
        <v>29</v>
      </c>
      <c r="B203" s="21" t="s">
        <v>333</v>
      </c>
      <c r="C203" s="21"/>
      <c r="D203" s="20" t="s">
        <v>1</v>
      </c>
      <c r="E203" s="22">
        <v>2</v>
      </c>
      <c r="F203" s="78"/>
      <c r="G203" s="78">
        <f t="shared" si="13"/>
        <v>0</v>
      </c>
    </row>
    <row r="204" spans="1:7" s="76" customFormat="1" ht="12" x14ac:dyDescent="0.2">
      <c r="A204" s="20">
        <v>30</v>
      </c>
      <c r="B204" s="21" t="s">
        <v>336</v>
      </c>
      <c r="C204" s="21"/>
      <c r="D204" s="20" t="s">
        <v>1</v>
      </c>
      <c r="E204" s="22">
        <v>3</v>
      </c>
      <c r="F204" s="78"/>
      <c r="G204" s="78">
        <f t="shared" si="13"/>
        <v>0</v>
      </c>
    </row>
    <row r="205" spans="1:7" s="76" customFormat="1" ht="12" x14ac:dyDescent="0.2">
      <c r="A205" s="20">
        <v>31</v>
      </c>
      <c r="B205" s="21" t="s">
        <v>191</v>
      </c>
      <c r="C205" s="21"/>
      <c r="D205" s="20" t="s">
        <v>1</v>
      </c>
      <c r="E205" s="22">
        <v>2</v>
      </c>
      <c r="F205" s="78"/>
      <c r="G205" s="78">
        <f t="shared" si="13"/>
        <v>0</v>
      </c>
    </row>
    <row r="206" spans="1:7" s="45" customFormat="1" ht="15" customHeight="1" x14ac:dyDescent="0.25">
      <c r="A206" s="89" t="s">
        <v>26</v>
      </c>
      <c r="B206" s="90"/>
      <c r="C206" s="90"/>
      <c r="D206" s="88" t="s">
        <v>224</v>
      </c>
      <c r="E206" s="88"/>
      <c r="F206" s="88"/>
      <c r="G206" s="80">
        <f>SUM(G207:G230)</f>
        <v>0</v>
      </c>
    </row>
    <row r="207" spans="1:7" s="76" customFormat="1" ht="12" x14ac:dyDescent="0.2">
      <c r="A207" s="20">
        <v>1</v>
      </c>
      <c r="B207" s="81" t="s">
        <v>243</v>
      </c>
      <c r="C207" s="81"/>
      <c r="D207" s="82" t="s">
        <v>1</v>
      </c>
      <c r="E207" s="83">
        <v>40</v>
      </c>
      <c r="F207" s="78"/>
      <c r="G207" s="78">
        <f t="shared" si="13"/>
        <v>0</v>
      </c>
    </row>
    <row r="208" spans="1:7" s="76" customFormat="1" ht="12" x14ac:dyDescent="0.2">
      <c r="A208" s="20">
        <v>2</v>
      </c>
      <c r="B208" s="21" t="s">
        <v>83</v>
      </c>
      <c r="C208" s="21"/>
      <c r="D208" s="20" t="s">
        <v>1</v>
      </c>
      <c r="E208" s="22">
        <v>100</v>
      </c>
      <c r="F208" s="78"/>
      <c r="G208" s="78">
        <f t="shared" si="13"/>
        <v>0</v>
      </c>
    </row>
    <row r="209" spans="1:7" s="76" customFormat="1" ht="12" x14ac:dyDescent="0.2">
      <c r="A209" s="20">
        <v>3</v>
      </c>
      <c r="B209" s="21" t="s">
        <v>237</v>
      </c>
      <c r="C209" s="21"/>
      <c r="D209" s="20" t="s">
        <v>1</v>
      </c>
      <c r="E209" s="22">
        <f>200*10</f>
        <v>2000</v>
      </c>
      <c r="F209" s="78"/>
      <c r="G209" s="78">
        <f t="shared" si="13"/>
        <v>0</v>
      </c>
    </row>
    <row r="210" spans="1:7" s="76" customFormat="1" ht="12" x14ac:dyDescent="0.2">
      <c r="A210" s="20">
        <v>4</v>
      </c>
      <c r="B210" s="21" t="s">
        <v>74</v>
      </c>
      <c r="C210" s="21"/>
      <c r="D210" s="20" t="s">
        <v>1</v>
      </c>
      <c r="E210" s="22">
        <v>70</v>
      </c>
      <c r="F210" s="78"/>
      <c r="G210" s="78">
        <f t="shared" si="13"/>
        <v>0</v>
      </c>
    </row>
    <row r="211" spans="1:7" s="76" customFormat="1" ht="12" x14ac:dyDescent="0.2">
      <c r="A211" s="20">
        <v>5</v>
      </c>
      <c r="B211" s="21" t="s">
        <v>149</v>
      </c>
      <c r="C211" s="21"/>
      <c r="D211" s="20" t="s">
        <v>1</v>
      </c>
      <c r="E211" s="22">
        <v>4</v>
      </c>
      <c r="F211" s="78"/>
      <c r="G211" s="78">
        <f t="shared" si="13"/>
        <v>0</v>
      </c>
    </row>
    <row r="212" spans="1:7" s="76" customFormat="1" ht="12" x14ac:dyDescent="0.2">
      <c r="A212" s="20">
        <v>6</v>
      </c>
      <c r="B212" s="21" t="s">
        <v>148</v>
      </c>
      <c r="C212" s="21"/>
      <c r="D212" s="20" t="s">
        <v>1</v>
      </c>
      <c r="E212" s="22">
        <v>4</v>
      </c>
      <c r="F212" s="78"/>
      <c r="G212" s="78">
        <f t="shared" si="13"/>
        <v>0</v>
      </c>
    </row>
    <row r="213" spans="1:7" s="45" customFormat="1" ht="12" x14ac:dyDescent="0.2">
      <c r="A213" s="20">
        <v>7</v>
      </c>
      <c r="B213" s="21" t="s">
        <v>250</v>
      </c>
      <c r="C213" s="21"/>
      <c r="D213" s="20" t="s">
        <v>1</v>
      </c>
      <c r="E213" s="22">
        <v>2</v>
      </c>
      <c r="F213" s="79"/>
      <c r="G213" s="78">
        <f t="shared" ref="G213" si="15">E213*F213</f>
        <v>0</v>
      </c>
    </row>
    <row r="214" spans="1:7" s="76" customFormat="1" ht="12" x14ac:dyDescent="0.2">
      <c r="A214" s="20">
        <v>8</v>
      </c>
      <c r="B214" s="21" t="s">
        <v>246</v>
      </c>
      <c r="C214" s="21"/>
      <c r="D214" s="20" t="s">
        <v>1</v>
      </c>
      <c r="E214" s="22">
        <v>15</v>
      </c>
      <c r="F214" s="78"/>
      <c r="G214" s="78">
        <f t="shared" si="13"/>
        <v>0</v>
      </c>
    </row>
    <row r="215" spans="1:7" s="76" customFormat="1" ht="12" x14ac:dyDescent="0.2">
      <c r="A215" s="20">
        <v>9</v>
      </c>
      <c r="B215" s="21" t="s">
        <v>236</v>
      </c>
      <c r="C215" s="21"/>
      <c r="D215" s="20" t="s">
        <v>1</v>
      </c>
      <c r="E215" s="22">
        <v>2</v>
      </c>
      <c r="F215" s="78"/>
      <c r="G215" s="78">
        <f t="shared" si="13"/>
        <v>0</v>
      </c>
    </row>
    <row r="216" spans="1:7" s="76" customFormat="1" ht="12" x14ac:dyDescent="0.2">
      <c r="A216" s="20">
        <v>10</v>
      </c>
      <c r="B216" s="21" t="s">
        <v>154</v>
      </c>
      <c r="C216" s="21"/>
      <c r="D216" s="20" t="s">
        <v>1</v>
      </c>
      <c r="E216" s="22">
        <v>120</v>
      </c>
      <c r="F216" s="78"/>
      <c r="G216" s="78">
        <f t="shared" ref="G216" si="16">E216*F216</f>
        <v>0</v>
      </c>
    </row>
    <row r="217" spans="1:7" s="76" customFormat="1" ht="12" x14ac:dyDescent="0.2">
      <c r="A217" s="20">
        <v>11</v>
      </c>
      <c r="B217" s="21" t="s">
        <v>247</v>
      </c>
      <c r="C217" s="21"/>
      <c r="D217" s="20" t="s">
        <v>1</v>
      </c>
      <c r="E217" s="22">
        <v>1</v>
      </c>
      <c r="F217" s="78"/>
      <c r="G217" s="78">
        <f t="shared" si="13"/>
        <v>0</v>
      </c>
    </row>
    <row r="218" spans="1:7" s="76" customFormat="1" ht="12" x14ac:dyDescent="0.2">
      <c r="A218" s="20">
        <v>12</v>
      </c>
      <c r="B218" s="21" t="s">
        <v>104</v>
      </c>
      <c r="C218" s="21"/>
      <c r="D218" s="20" t="s">
        <v>1</v>
      </c>
      <c r="E218" s="22">
        <v>2</v>
      </c>
      <c r="F218" s="78"/>
      <c r="G218" s="78">
        <f t="shared" si="13"/>
        <v>0</v>
      </c>
    </row>
    <row r="219" spans="1:7" s="77" customFormat="1" ht="12" x14ac:dyDescent="0.2">
      <c r="A219" s="20">
        <v>13</v>
      </c>
      <c r="B219" s="81" t="s">
        <v>230</v>
      </c>
      <c r="C219" s="81"/>
      <c r="D219" s="82" t="s">
        <v>1</v>
      </c>
      <c r="E219" s="83">
        <v>5</v>
      </c>
      <c r="F219" s="84"/>
      <c r="G219" s="78">
        <f t="shared" si="13"/>
        <v>0</v>
      </c>
    </row>
    <row r="220" spans="1:7" s="76" customFormat="1" ht="12" x14ac:dyDescent="0.2">
      <c r="A220" s="20">
        <v>14</v>
      </c>
      <c r="B220" s="21" t="s">
        <v>238</v>
      </c>
      <c r="C220" s="21"/>
      <c r="D220" s="20" t="s">
        <v>1</v>
      </c>
      <c r="E220" s="22">
        <v>5</v>
      </c>
      <c r="F220" s="78"/>
      <c r="G220" s="78">
        <f t="shared" si="13"/>
        <v>0</v>
      </c>
    </row>
    <row r="221" spans="1:7" s="76" customFormat="1" ht="12" x14ac:dyDescent="0.2">
      <c r="A221" s="20">
        <v>15</v>
      </c>
      <c r="B221" s="21" t="s">
        <v>252</v>
      </c>
      <c r="C221" s="21"/>
      <c r="D221" s="20" t="s">
        <v>1</v>
      </c>
      <c r="E221" s="22">
        <v>4</v>
      </c>
      <c r="F221" s="78"/>
      <c r="G221" s="78">
        <f t="shared" si="13"/>
        <v>0</v>
      </c>
    </row>
    <row r="222" spans="1:7" s="76" customFormat="1" ht="12" x14ac:dyDescent="0.2">
      <c r="A222" s="20">
        <v>16</v>
      </c>
      <c r="B222" s="21" t="s">
        <v>253</v>
      </c>
      <c r="C222" s="21"/>
      <c r="D222" s="20" t="s">
        <v>1</v>
      </c>
      <c r="E222" s="22">
        <v>10</v>
      </c>
      <c r="F222" s="78"/>
      <c r="G222" s="78">
        <f t="shared" si="13"/>
        <v>0</v>
      </c>
    </row>
    <row r="223" spans="1:7" s="76" customFormat="1" ht="12" x14ac:dyDescent="0.2">
      <c r="A223" s="20">
        <v>17</v>
      </c>
      <c r="B223" s="21" t="s">
        <v>256</v>
      </c>
      <c r="C223" s="21"/>
      <c r="D223" s="20" t="s">
        <v>1</v>
      </c>
      <c r="E223" s="22">
        <v>2</v>
      </c>
      <c r="F223" s="78"/>
      <c r="G223" s="78">
        <f t="shared" si="13"/>
        <v>0</v>
      </c>
    </row>
    <row r="224" spans="1:7" s="76" customFormat="1" ht="12" x14ac:dyDescent="0.2">
      <c r="A224" s="20">
        <v>18</v>
      </c>
      <c r="B224" s="21" t="s">
        <v>257</v>
      </c>
      <c r="C224" s="21"/>
      <c r="D224" s="20" t="s">
        <v>1</v>
      </c>
      <c r="E224" s="22">
        <v>2</v>
      </c>
      <c r="F224" s="78"/>
      <c r="G224" s="78">
        <f t="shared" si="13"/>
        <v>0</v>
      </c>
    </row>
    <row r="225" spans="1:7" s="76" customFormat="1" ht="12" x14ac:dyDescent="0.2">
      <c r="A225" s="20">
        <v>19</v>
      </c>
      <c r="B225" s="21" t="s">
        <v>254</v>
      </c>
      <c r="C225" s="21"/>
      <c r="D225" s="20" t="s">
        <v>1</v>
      </c>
      <c r="E225" s="22">
        <v>10</v>
      </c>
      <c r="F225" s="78"/>
      <c r="G225" s="78">
        <f t="shared" si="13"/>
        <v>0</v>
      </c>
    </row>
    <row r="226" spans="1:7" s="76" customFormat="1" ht="12" x14ac:dyDescent="0.2">
      <c r="A226" s="20">
        <v>20</v>
      </c>
      <c r="B226" s="21" t="s">
        <v>255</v>
      </c>
      <c r="C226" s="21"/>
      <c r="D226" s="20" t="s">
        <v>1</v>
      </c>
      <c r="E226" s="22">
        <v>1</v>
      </c>
      <c r="F226" s="78"/>
      <c r="G226" s="78">
        <f t="shared" si="13"/>
        <v>0</v>
      </c>
    </row>
    <row r="227" spans="1:7" s="76" customFormat="1" ht="12" x14ac:dyDescent="0.2">
      <c r="A227" s="20">
        <v>21</v>
      </c>
      <c r="B227" s="21" t="s">
        <v>251</v>
      </c>
      <c r="C227" s="21"/>
      <c r="D227" s="20" t="s">
        <v>99</v>
      </c>
      <c r="E227" s="22">
        <v>30</v>
      </c>
      <c r="F227" s="78"/>
      <c r="G227" s="78">
        <f t="shared" si="13"/>
        <v>0</v>
      </c>
    </row>
    <row r="228" spans="1:7" s="76" customFormat="1" ht="12" x14ac:dyDescent="0.2">
      <c r="A228" s="20">
        <v>22</v>
      </c>
      <c r="B228" s="21" t="s">
        <v>189</v>
      </c>
      <c r="C228" s="21"/>
      <c r="D228" s="20" t="s">
        <v>36</v>
      </c>
      <c r="E228" s="22">
        <v>5</v>
      </c>
      <c r="F228" s="78"/>
      <c r="G228" s="78">
        <f t="shared" si="13"/>
        <v>0</v>
      </c>
    </row>
    <row r="229" spans="1:7" s="76" customFormat="1" ht="12" x14ac:dyDescent="0.2">
      <c r="A229" s="20">
        <v>23</v>
      </c>
      <c r="B229" s="21" t="s">
        <v>248</v>
      </c>
      <c r="C229" s="21"/>
      <c r="D229" s="20" t="s">
        <v>1</v>
      </c>
      <c r="E229" s="22">
        <v>30</v>
      </c>
      <c r="F229" s="78"/>
      <c r="G229" s="78">
        <f t="shared" si="13"/>
        <v>0</v>
      </c>
    </row>
    <row r="230" spans="1:7" s="76" customFormat="1" ht="12" x14ac:dyDescent="0.2">
      <c r="A230" s="20">
        <v>24</v>
      </c>
      <c r="B230" s="21" t="s">
        <v>249</v>
      </c>
      <c r="C230" s="21"/>
      <c r="D230" s="20" t="s">
        <v>36</v>
      </c>
      <c r="E230" s="22">
        <v>10</v>
      </c>
      <c r="F230" s="78"/>
      <c r="G230" s="78">
        <f t="shared" si="13"/>
        <v>0</v>
      </c>
    </row>
    <row r="231" spans="1:7" s="45" customFormat="1" ht="15" customHeight="1" x14ac:dyDescent="0.25">
      <c r="A231" s="89" t="s">
        <v>28</v>
      </c>
      <c r="B231" s="90"/>
      <c r="C231" s="90"/>
      <c r="D231" s="88" t="s">
        <v>224</v>
      </c>
      <c r="E231" s="88"/>
      <c r="F231" s="88"/>
      <c r="G231" s="80">
        <f>SUM(G232:G272)</f>
        <v>0</v>
      </c>
    </row>
    <row r="232" spans="1:7" s="76" customFormat="1" ht="12" x14ac:dyDescent="0.2">
      <c r="A232" s="20">
        <v>1</v>
      </c>
      <c r="B232" s="21" t="s">
        <v>240</v>
      </c>
      <c r="C232" s="21"/>
      <c r="D232" s="20" t="s">
        <v>1</v>
      </c>
      <c r="E232" s="22">
        <f>5*10</f>
        <v>50</v>
      </c>
      <c r="F232" s="78"/>
      <c r="G232" s="78">
        <f t="shared" si="13"/>
        <v>0</v>
      </c>
    </row>
    <row r="233" spans="1:7" s="76" customFormat="1" ht="12" x14ac:dyDescent="0.2">
      <c r="A233" s="20">
        <v>2</v>
      </c>
      <c r="B233" s="21" t="s">
        <v>239</v>
      </c>
      <c r="C233" s="21"/>
      <c r="D233" s="20" t="s">
        <v>1</v>
      </c>
      <c r="E233" s="22">
        <v>5</v>
      </c>
      <c r="F233" s="78"/>
      <c r="G233" s="78">
        <f t="shared" si="13"/>
        <v>0</v>
      </c>
    </row>
    <row r="234" spans="1:7" s="76" customFormat="1" ht="12" x14ac:dyDescent="0.2">
      <c r="A234" s="20">
        <v>3</v>
      </c>
      <c r="B234" s="21" t="s">
        <v>241</v>
      </c>
      <c r="C234" s="21"/>
      <c r="D234" s="20" t="s">
        <v>1</v>
      </c>
      <c r="E234" s="22">
        <f>8*20</f>
        <v>160</v>
      </c>
      <c r="F234" s="78"/>
      <c r="G234" s="78">
        <f t="shared" si="13"/>
        <v>0</v>
      </c>
    </row>
    <row r="235" spans="1:7" s="76" customFormat="1" ht="12" x14ac:dyDescent="0.2">
      <c r="A235" s="20">
        <v>4</v>
      </c>
      <c r="B235" s="21" t="s">
        <v>97</v>
      </c>
      <c r="C235" s="21"/>
      <c r="D235" s="20" t="s">
        <v>1</v>
      </c>
      <c r="E235" s="22">
        <v>96</v>
      </c>
      <c r="F235" s="78"/>
      <c r="G235" s="78">
        <f t="shared" si="13"/>
        <v>0</v>
      </c>
    </row>
    <row r="236" spans="1:7" s="76" customFormat="1" ht="12" x14ac:dyDescent="0.2">
      <c r="A236" s="20">
        <v>5</v>
      </c>
      <c r="B236" s="21" t="s">
        <v>98</v>
      </c>
      <c r="C236" s="21"/>
      <c r="D236" s="20" t="s">
        <v>1</v>
      </c>
      <c r="E236" s="22">
        <v>96</v>
      </c>
      <c r="F236" s="78"/>
      <c r="G236" s="78">
        <f t="shared" si="13"/>
        <v>0</v>
      </c>
    </row>
    <row r="237" spans="1:7" s="76" customFormat="1" ht="12" x14ac:dyDescent="0.2">
      <c r="A237" s="20">
        <v>6</v>
      </c>
      <c r="B237" s="21" t="s">
        <v>276</v>
      </c>
      <c r="C237" s="21"/>
      <c r="D237" s="20" t="s">
        <v>36</v>
      </c>
      <c r="E237" s="22">
        <v>3</v>
      </c>
      <c r="F237" s="78"/>
      <c r="G237" s="78">
        <f t="shared" si="13"/>
        <v>0</v>
      </c>
    </row>
    <row r="238" spans="1:7" s="76" customFormat="1" ht="12" x14ac:dyDescent="0.2">
      <c r="A238" s="20">
        <v>7</v>
      </c>
      <c r="B238" s="21" t="s">
        <v>288</v>
      </c>
      <c r="C238" s="21"/>
      <c r="D238" s="20" t="s">
        <v>36</v>
      </c>
      <c r="E238" s="22">
        <v>13</v>
      </c>
      <c r="F238" s="78"/>
      <c r="G238" s="78">
        <f t="shared" si="13"/>
        <v>0</v>
      </c>
    </row>
    <row r="239" spans="1:7" s="76" customFormat="1" ht="12" x14ac:dyDescent="0.2">
      <c r="A239" s="20">
        <v>8</v>
      </c>
      <c r="B239" s="21" t="s">
        <v>149</v>
      </c>
      <c r="C239" s="21"/>
      <c r="D239" s="20" t="s">
        <v>1</v>
      </c>
      <c r="E239" s="22">
        <v>10</v>
      </c>
      <c r="F239" s="78"/>
      <c r="G239" s="78">
        <f t="shared" ref="G239" si="17">E239*F239</f>
        <v>0</v>
      </c>
    </row>
    <row r="240" spans="1:7" s="76" customFormat="1" ht="12" x14ac:dyDescent="0.2">
      <c r="A240" s="20">
        <v>9</v>
      </c>
      <c r="B240" s="21" t="s">
        <v>295</v>
      </c>
      <c r="C240" s="21"/>
      <c r="D240" s="20" t="s">
        <v>93</v>
      </c>
      <c r="E240" s="22">
        <v>6</v>
      </c>
      <c r="F240" s="78"/>
      <c r="G240" s="78">
        <f t="shared" si="13"/>
        <v>0</v>
      </c>
    </row>
    <row r="241" spans="1:7" s="76" customFormat="1" ht="12" x14ac:dyDescent="0.2">
      <c r="A241" s="20">
        <v>10</v>
      </c>
      <c r="B241" s="21" t="s">
        <v>277</v>
      </c>
      <c r="C241" s="21"/>
      <c r="D241" s="20" t="s">
        <v>1</v>
      </c>
      <c r="E241" s="22">
        <v>5</v>
      </c>
      <c r="F241" s="78"/>
      <c r="G241" s="78">
        <f t="shared" si="13"/>
        <v>0</v>
      </c>
    </row>
    <row r="242" spans="1:7" s="76" customFormat="1" ht="12" x14ac:dyDescent="0.2">
      <c r="A242" s="20">
        <v>11</v>
      </c>
      <c r="B242" s="21" t="s">
        <v>238</v>
      </c>
      <c r="C242" s="21"/>
      <c r="D242" s="20" t="s">
        <v>1</v>
      </c>
      <c r="E242" s="22">
        <v>4</v>
      </c>
      <c r="F242" s="78"/>
      <c r="G242" s="78">
        <f t="shared" ref="G242" si="18">E242*F242</f>
        <v>0</v>
      </c>
    </row>
    <row r="243" spans="1:7" s="76" customFormat="1" ht="12" x14ac:dyDescent="0.2">
      <c r="A243" s="20">
        <v>12</v>
      </c>
      <c r="B243" s="21" t="s">
        <v>236</v>
      </c>
      <c r="C243" s="21"/>
      <c r="D243" s="20" t="s">
        <v>1</v>
      </c>
      <c r="E243" s="22">
        <v>5</v>
      </c>
      <c r="F243" s="78"/>
      <c r="G243" s="78">
        <f t="shared" si="13"/>
        <v>0</v>
      </c>
    </row>
    <row r="244" spans="1:7" s="76" customFormat="1" ht="12" x14ac:dyDescent="0.2">
      <c r="A244" s="20">
        <v>13</v>
      </c>
      <c r="B244" s="21" t="s">
        <v>230</v>
      </c>
      <c r="C244" s="21"/>
      <c r="D244" s="20" t="s">
        <v>1</v>
      </c>
      <c r="E244" s="22">
        <v>1</v>
      </c>
      <c r="F244" s="78"/>
      <c r="G244" s="78">
        <f t="shared" si="13"/>
        <v>0</v>
      </c>
    </row>
    <row r="245" spans="1:7" s="76" customFormat="1" ht="12" x14ac:dyDescent="0.2">
      <c r="A245" s="20">
        <v>14</v>
      </c>
      <c r="B245" s="21" t="s">
        <v>280</v>
      </c>
      <c r="C245" s="21"/>
      <c r="D245" s="20" t="s">
        <v>1</v>
      </c>
      <c r="E245" s="22">
        <v>5</v>
      </c>
      <c r="F245" s="78"/>
      <c r="G245" s="78">
        <f t="shared" si="13"/>
        <v>0</v>
      </c>
    </row>
    <row r="246" spans="1:7" s="76" customFormat="1" ht="12" x14ac:dyDescent="0.2">
      <c r="A246" s="20">
        <v>15</v>
      </c>
      <c r="B246" s="21" t="s">
        <v>247</v>
      </c>
      <c r="C246" s="21"/>
      <c r="D246" s="20" t="s">
        <v>1</v>
      </c>
      <c r="E246" s="22">
        <v>3</v>
      </c>
      <c r="F246" s="78"/>
      <c r="G246" s="78">
        <f t="shared" ref="G246" si="19">E246*F246</f>
        <v>0</v>
      </c>
    </row>
    <row r="247" spans="1:7" s="76" customFormat="1" ht="12" x14ac:dyDescent="0.2">
      <c r="A247" s="20">
        <v>16</v>
      </c>
      <c r="B247" s="21" t="s">
        <v>281</v>
      </c>
      <c r="C247" s="21"/>
      <c r="D247" s="20" t="s">
        <v>1</v>
      </c>
      <c r="E247" s="22">
        <v>15</v>
      </c>
      <c r="F247" s="78"/>
      <c r="G247" s="78">
        <f t="shared" si="13"/>
        <v>0</v>
      </c>
    </row>
    <row r="248" spans="1:7" s="76" customFormat="1" ht="12" x14ac:dyDescent="0.2">
      <c r="A248" s="20">
        <v>17</v>
      </c>
      <c r="B248" s="21" t="s">
        <v>287</v>
      </c>
      <c r="C248" s="21"/>
      <c r="D248" s="20" t="s">
        <v>1</v>
      </c>
      <c r="E248" s="22">
        <v>4</v>
      </c>
      <c r="F248" s="78"/>
      <c r="G248" s="78">
        <f t="shared" si="13"/>
        <v>0</v>
      </c>
    </row>
    <row r="249" spans="1:7" s="76" customFormat="1" ht="12" x14ac:dyDescent="0.2">
      <c r="A249" s="20">
        <v>18</v>
      </c>
      <c r="B249" s="21" t="s">
        <v>229</v>
      </c>
      <c r="C249" s="21"/>
      <c r="D249" s="20" t="s">
        <v>1</v>
      </c>
      <c r="E249" s="22">
        <v>15</v>
      </c>
      <c r="F249" s="78"/>
      <c r="G249" s="78">
        <f t="shared" si="13"/>
        <v>0</v>
      </c>
    </row>
    <row r="250" spans="1:7" s="76" customFormat="1" ht="12" x14ac:dyDescent="0.2">
      <c r="A250" s="20">
        <v>19</v>
      </c>
      <c r="B250" s="21" t="s">
        <v>350</v>
      </c>
      <c r="C250" s="21"/>
      <c r="D250" s="20" t="s">
        <v>1</v>
      </c>
      <c r="E250" s="22">
        <v>6</v>
      </c>
      <c r="F250" s="78"/>
      <c r="G250" s="78">
        <f t="shared" ref="G250" si="20">E250*F250</f>
        <v>0</v>
      </c>
    </row>
    <row r="251" spans="1:7" s="76" customFormat="1" ht="12" x14ac:dyDescent="0.2">
      <c r="A251" s="20">
        <v>20</v>
      </c>
      <c r="B251" s="21" t="s">
        <v>290</v>
      </c>
      <c r="C251" s="21"/>
      <c r="D251" s="20" t="s">
        <v>1</v>
      </c>
      <c r="E251" s="22">
        <v>2</v>
      </c>
      <c r="F251" s="78"/>
      <c r="G251" s="78">
        <f t="shared" si="13"/>
        <v>0</v>
      </c>
    </row>
    <row r="252" spans="1:7" s="76" customFormat="1" ht="12" x14ac:dyDescent="0.2">
      <c r="A252" s="20">
        <v>21</v>
      </c>
      <c r="B252" s="21" t="s">
        <v>94</v>
      </c>
      <c r="C252" s="21"/>
      <c r="D252" s="20" t="s">
        <v>36</v>
      </c>
      <c r="E252" s="22">
        <v>3</v>
      </c>
      <c r="F252" s="78"/>
      <c r="G252" s="78">
        <f t="shared" si="13"/>
        <v>0</v>
      </c>
    </row>
    <row r="253" spans="1:7" s="76" customFormat="1" ht="12" x14ac:dyDescent="0.2">
      <c r="A253" s="20">
        <v>22</v>
      </c>
      <c r="B253" s="21" t="s">
        <v>282</v>
      </c>
      <c r="C253" s="21"/>
      <c r="D253" s="20" t="s">
        <v>36</v>
      </c>
      <c r="E253" s="22">
        <v>4</v>
      </c>
      <c r="F253" s="78"/>
      <c r="G253" s="78">
        <f t="shared" ref="G253" si="21">E253*F253</f>
        <v>0</v>
      </c>
    </row>
    <row r="254" spans="1:7" s="76" customFormat="1" ht="12" x14ac:dyDescent="0.2">
      <c r="A254" s="20">
        <v>23</v>
      </c>
      <c r="B254" s="21" t="s">
        <v>95</v>
      </c>
      <c r="C254" s="21"/>
      <c r="D254" s="20" t="s">
        <v>36</v>
      </c>
      <c r="E254" s="22">
        <v>1</v>
      </c>
      <c r="F254" s="78"/>
      <c r="G254" s="78">
        <f t="shared" si="13"/>
        <v>0</v>
      </c>
    </row>
    <row r="255" spans="1:7" s="76" customFormat="1" ht="12" x14ac:dyDescent="0.2">
      <c r="A255" s="20">
        <v>24</v>
      </c>
      <c r="B255" s="21" t="s">
        <v>286</v>
      </c>
      <c r="C255" s="21"/>
      <c r="D255" s="20" t="s">
        <v>99</v>
      </c>
      <c r="E255" s="22">
        <f>8+3</f>
        <v>11</v>
      </c>
      <c r="F255" s="78"/>
      <c r="G255" s="78">
        <f t="shared" si="13"/>
        <v>0</v>
      </c>
    </row>
    <row r="256" spans="1:7" s="76" customFormat="1" ht="12" x14ac:dyDescent="0.2">
      <c r="A256" s="20">
        <v>25</v>
      </c>
      <c r="B256" s="21" t="s">
        <v>289</v>
      </c>
      <c r="C256" s="21"/>
      <c r="D256" s="20" t="s">
        <v>99</v>
      </c>
      <c r="E256" s="22">
        <v>4</v>
      </c>
      <c r="F256" s="78"/>
      <c r="G256" s="78">
        <f t="shared" ref="G256:G306" si="22">E256*F256</f>
        <v>0</v>
      </c>
    </row>
    <row r="257" spans="1:7" s="76" customFormat="1" ht="12" x14ac:dyDescent="0.2">
      <c r="A257" s="20">
        <v>26</v>
      </c>
      <c r="B257" s="21" t="s">
        <v>283</v>
      </c>
      <c r="C257" s="21"/>
      <c r="D257" s="20" t="s">
        <v>99</v>
      </c>
      <c r="E257" s="22">
        <v>5</v>
      </c>
      <c r="F257" s="78"/>
      <c r="G257" s="78">
        <f t="shared" si="22"/>
        <v>0</v>
      </c>
    </row>
    <row r="258" spans="1:7" s="76" customFormat="1" ht="12" x14ac:dyDescent="0.2">
      <c r="A258" s="20">
        <v>27</v>
      </c>
      <c r="B258" s="21" t="s">
        <v>284</v>
      </c>
      <c r="C258" s="21"/>
      <c r="D258" s="20" t="s">
        <v>99</v>
      </c>
      <c r="E258" s="22">
        <v>5</v>
      </c>
      <c r="F258" s="78"/>
      <c r="G258" s="78">
        <f t="shared" si="22"/>
        <v>0</v>
      </c>
    </row>
    <row r="259" spans="1:7" s="76" customFormat="1" ht="12" x14ac:dyDescent="0.2">
      <c r="A259" s="20">
        <v>28</v>
      </c>
      <c r="B259" s="21" t="s">
        <v>285</v>
      </c>
      <c r="C259" s="21"/>
      <c r="D259" s="20" t="s">
        <v>99</v>
      </c>
      <c r="E259" s="22">
        <v>5</v>
      </c>
      <c r="F259" s="78"/>
      <c r="G259" s="78">
        <f t="shared" si="22"/>
        <v>0</v>
      </c>
    </row>
    <row r="260" spans="1:7" s="76" customFormat="1" ht="12" x14ac:dyDescent="0.2">
      <c r="A260" s="20">
        <v>29</v>
      </c>
      <c r="B260" s="21" t="s">
        <v>252</v>
      </c>
      <c r="C260" s="21"/>
      <c r="D260" s="20" t="s">
        <v>1</v>
      </c>
      <c r="E260" s="22">
        <v>3</v>
      </c>
      <c r="F260" s="78"/>
      <c r="G260" s="78">
        <f t="shared" si="22"/>
        <v>0</v>
      </c>
    </row>
    <row r="261" spans="1:7" s="76" customFormat="1" ht="12" x14ac:dyDescent="0.2">
      <c r="A261" s="20">
        <v>30</v>
      </c>
      <c r="B261" s="21" t="s">
        <v>278</v>
      </c>
      <c r="C261" s="21"/>
      <c r="D261" s="20" t="s">
        <v>1</v>
      </c>
      <c r="E261" s="22">
        <v>15</v>
      </c>
      <c r="F261" s="78"/>
      <c r="G261" s="78">
        <f t="shared" si="22"/>
        <v>0</v>
      </c>
    </row>
    <row r="262" spans="1:7" s="76" customFormat="1" ht="12" x14ac:dyDescent="0.2">
      <c r="A262" s="20">
        <v>31</v>
      </c>
      <c r="B262" s="21" t="s">
        <v>279</v>
      </c>
      <c r="C262" s="21"/>
      <c r="D262" s="20" t="s">
        <v>1</v>
      </c>
      <c r="E262" s="22">
        <v>30</v>
      </c>
      <c r="F262" s="78"/>
      <c r="G262" s="78">
        <f t="shared" si="22"/>
        <v>0</v>
      </c>
    </row>
    <row r="263" spans="1:7" s="76" customFormat="1" ht="12" x14ac:dyDescent="0.2">
      <c r="A263" s="20">
        <v>32</v>
      </c>
      <c r="B263" s="21" t="s">
        <v>291</v>
      </c>
      <c r="C263" s="21"/>
      <c r="D263" s="20" t="s">
        <v>93</v>
      </c>
      <c r="E263" s="22">
        <v>8</v>
      </c>
      <c r="F263" s="78"/>
      <c r="G263" s="78">
        <f t="shared" si="22"/>
        <v>0</v>
      </c>
    </row>
    <row r="264" spans="1:7" s="76" customFormat="1" ht="12" x14ac:dyDescent="0.2">
      <c r="A264" s="20">
        <v>33</v>
      </c>
      <c r="B264" s="21" t="s">
        <v>292</v>
      </c>
      <c r="C264" s="21"/>
      <c r="D264" s="20" t="s">
        <v>1</v>
      </c>
      <c r="E264" s="22">
        <v>240</v>
      </c>
      <c r="F264" s="78"/>
      <c r="G264" s="78">
        <f t="shared" si="22"/>
        <v>0</v>
      </c>
    </row>
    <row r="265" spans="1:7" s="76" customFormat="1" ht="12" x14ac:dyDescent="0.2">
      <c r="A265" s="20">
        <v>34</v>
      </c>
      <c r="B265" s="21" t="s">
        <v>152</v>
      </c>
      <c r="C265" s="21"/>
      <c r="D265" s="20" t="s">
        <v>1</v>
      </c>
      <c r="E265" s="22">
        <v>2</v>
      </c>
      <c r="F265" s="78"/>
      <c r="G265" s="78">
        <f t="shared" si="22"/>
        <v>0</v>
      </c>
    </row>
    <row r="266" spans="1:7" s="76" customFormat="1" ht="12" x14ac:dyDescent="0.2">
      <c r="A266" s="20">
        <v>35</v>
      </c>
      <c r="B266" s="21" t="s">
        <v>146</v>
      </c>
      <c r="C266" s="21"/>
      <c r="D266" s="20" t="s">
        <v>1</v>
      </c>
      <c r="E266" s="22">
        <v>6</v>
      </c>
      <c r="F266" s="78"/>
      <c r="G266" s="78">
        <f t="shared" si="22"/>
        <v>0</v>
      </c>
    </row>
    <row r="267" spans="1:7" s="76" customFormat="1" ht="12" x14ac:dyDescent="0.2">
      <c r="A267" s="20">
        <v>36</v>
      </c>
      <c r="B267" s="21" t="s">
        <v>296</v>
      </c>
      <c r="C267" s="21"/>
      <c r="D267" s="20" t="s">
        <v>1</v>
      </c>
      <c r="E267" s="22">
        <v>10</v>
      </c>
      <c r="F267" s="78"/>
      <c r="G267" s="78">
        <f t="shared" si="22"/>
        <v>0</v>
      </c>
    </row>
    <row r="268" spans="1:7" s="76" customFormat="1" ht="12" x14ac:dyDescent="0.2">
      <c r="A268" s="20">
        <v>37</v>
      </c>
      <c r="B268" s="21" t="s">
        <v>298</v>
      </c>
      <c r="C268" s="21" t="s">
        <v>297</v>
      </c>
      <c r="D268" s="20" t="s">
        <v>1</v>
      </c>
      <c r="E268" s="22">
        <v>2</v>
      </c>
      <c r="F268" s="78"/>
      <c r="G268" s="78">
        <f t="shared" si="22"/>
        <v>0</v>
      </c>
    </row>
    <row r="269" spans="1:7" s="76" customFormat="1" ht="12" x14ac:dyDescent="0.2">
      <c r="A269" s="20">
        <v>38</v>
      </c>
      <c r="B269" s="21" t="s">
        <v>273</v>
      </c>
      <c r="C269" s="21"/>
      <c r="D269" s="20" t="s">
        <v>1</v>
      </c>
      <c r="E269" s="22">
        <v>2</v>
      </c>
      <c r="F269" s="78"/>
      <c r="G269" s="78">
        <f t="shared" si="22"/>
        <v>0</v>
      </c>
    </row>
    <row r="270" spans="1:7" s="76" customFormat="1" ht="12" x14ac:dyDescent="0.2">
      <c r="A270" s="20">
        <v>39</v>
      </c>
      <c r="B270" s="21" t="s">
        <v>299</v>
      </c>
      <c r="C270" s="21"/>
      <c r="D270" s="20" t="s">
        <v>1</v>
      </c>
      <c r="E270" s="22">
        <v>5</v>
      </c>
      <c r="F270" s="78"/>
      <c r="G270" s="78">
        <f t="shared" ref="G270" si="23">E270*F270</f>
        <v>0</v>
      </c>
    </row>
    <row r="271" spans="1:7" s="76" customFormat="1" ht="12" x14ac:dyDescent="0.2">
      <c r="A271" s="20">
        <v>40</v>
      </c>
      <c r="B271" s="21" t="s">
        <v>293</v>
      </c>
      <c r="C271" s="21"/>
      <c r="D271" s="20" t="s">
        <v>1</v>
      </c>
      <c r="E271" s="22">
        <v>30</v>
      </c>
      <c r="F271" s="78"/>
      <c r="G271" s="78">
        <f t="shared" si="22"/>
        <v>0</v>
      </c>
    </row>
    <row r="272" spans="1:7" s="76" customFormat="1" ht="12" x14ac:dyDescent="0.2">
      <c r="A272" s="20">
        <v>41</v>
      </c>
      <c r="B272" s="21" t="s">
        <v>96</v>
      </c>
      <c r="C272" s="21"/>
      <c r="D272" s="20" t="s">
        <v>1</v>
      </c>
      <c r="E272" s="22">
        <v>10</v>
      </c>
      <c r="F272" s="78"/>
      <c r="G272" s="78">
        <f t="shared" si="22"/>
        <v>0</v>
      </c>
    </row>
    <row r="273" spans="1:7" s="45" customFormat="1" ht="15" customHeight="1" x14ac:dyDescent="0.25">
      <c r="A273" s="89" t="s">
        <v>29</v>
      </c>
      <c r="B273" s="90"/>
      <c r="C273" s="90"/>
      <c r="D273" s="88" t="s">
        <v>224</v>
      </c>
      <c r="E273" s="88"/>
      <c r="F273" s="88"/>
      <c r="G273" s="80">
        <f>SUM(G274:G291)</f>
        <v>0</v>
      </c>
    </row>
    <row r="274" spans="1:7" s="76" customFormat="1" ht="12" x14ac:dyDescent="0.2">
      <c r="A274" s="20">
        <v>1</v>
      </c>
      <c r="B274" s="21" t="s">
        <v>101</v>
      </c>
      <c r="C274" s="21"/>
      <c r="D274" s="20" t="s">
        <v>1</v>
      </c>
      <c r="E274" s="22">
        <v>20</v>
      </c>
      <c r="F274" s="78"/>
      <c r="G274" s="78">
        <f t="shared" si="22"/>
        <v>0</v>
      </c>
    </row>
    <row r="275" spans="1:7" s="76" customFormat="1" ht="12" x14ac:dyDescent="0.2">
      <c r="A275" s="20">
        <v>2</v>
      </c>
      <c r="B275" s="21" t="s">
        <v>102</v>
      </c>
      <c r="C275" s="21"/>
      <c r="D275" s="20" t="s">
        <v>1</v>
      </c>
      <c r="E275" s="22">
        <v>250</v>
      </c>
      <c r="F275" s="78"/>
      <c r="G275" s="78">
        <f t="shared" si="22"/>
        <v>0</v>
      </c>
    </row>
    <row r="276" spans="1:7" s="76" customFormat="1" ht="12" x14ac:dyDescent="0.2">
      <c r="A276" s="20">
        <v>3</v>
      </c>
      <c r="B276" s="21" t="s">
        <v>103</v>
      </c>
      <c r="C276" s="21"/>
      <c r="D276" s="20" t="s">
        <v>1</v>
      </c>
      <c r="E276" s="22">
        <v>300</v>
      </c>
      <c r="F276" s="78"/>
      <c r="G276" s="78">
        <f t="shared" si="22"/>
        <v>0</v>
      </c>
    </row>
    <row r="277" spans="1:7" s="76" customFormat="1" ht="12" x14ac:dyDescent="0.2">
      <c r="A277" s="20">
        <v>4</v>
      </c>
      <c r="B277" s="94" t="s">
        <v>83</v>
      </c>
      <c r="C277" s="21"/>
      <c r="D277" s="20" t="s">
        <v>1</v>
      </c>
      <c r="E277" s="22">
        <v>100</v>
      </c>
      <c r="F277" s="78"/>
      <c r="G277" s="78">
        <f t="shared" si="22"/>
        <v>0</v>
      </c>
    </row>
    <row r="278" spans="1:7" s="76" customFormat="1" ht="12" x14ac:dyDescent="0.2">
      <c r="A278" s="20">
        <v>5</v>
      </c>
      <c r="B278" s="21" t="s">
        <v>355</v>
      </c>
      <c r="C278" s="21"/>
      <c r="D278" s="20" t="s">
        <v>36</v>
      </c>
      <c r="E278" s="22">
        <v>80</v>
      </c>
      <c r="F278" s="78"/>
      <c r="G278" s="78">
        <f t="shared" si="22"/>
        <v>0</v>
      </c>
    </row>
    <row r="279" spans="1:7" s="76" customFormat="1" ht="12" x14ac:dyDescent="0.2">
      <c r="A279" s="20">
        <v>6</v>
      </c>
      <c r="B279" s="21" t="s">
        <v>147</v>
      </c>
      <c r="C279" s="21"/>
      <c r="D279" s="20" t="s">
        <v>1</v>
      </c>
      <c r="E279" s="22">
        <v>10</v>
      </c>
      <c r="F279" s="78"/>
      <c r="G279" s="78">
        <f t="shared" si="22"/>
        <v>0</v>
      </c>
    </row>
    <row r="280" spans="1:7" s="76" customFormat="1" ht="12" x14ac:dyDescent="0.2">
      <c r="A280" s="20">
        <v>7</v>
      </c>
      <c r="B280" s="21" t="s">
        <v>104</v>
      </c>
      <c r="C280" s="21"/>
      <c r="D280" s="20" t="s">
        <v>1</v>
      </c>
      <c r="E280" s="22">
        <v>8</v>
      </c>
      <c r="F280" s="78"/>
      <c r="G280" s="78">
        <f t="shared" si="22"/>
        <v>0</v>
      </c>
    </row>
    <row r="281" spans="1:7" s="76" customFormat="1" ht="12" x14ac:dyDescent="0.2">
      <c r="A281" s="20">
        <v>8</v>
      </c>
      <c r="B281" s="21" t="s">
        <v>352</v>
      </c>
      <c r="C281" s="21"/>
      <c r="D281" s="20" t="s">
        <v>1</v>
      </c>
      <c r="E281" s="22">
        <v>36</v>
      </c>
      <c r="F281" s="78"/>
      <c r="G281" s="78">
        <f t="shared" si="22"/>
        <v>0</v>
      </c>
    </row>
    <row r="282" spans="1:7" s="76" customFormat="1" ht="12" x14ac:dyDescent="0.2">
      <c r="A282" s="20">
        <v>9</v>
      </c>
      <c r="B282" s="21" t="s">
        <v>354</v>
      </c>
      <c r="C282" s="21"/>
      <c r="D282" s="20" t="s">
        <v>1</v>
      </c>
      <c r="E282" s="22">
        <v>2</v>
      </c>
      <c r="F282" s="78"/>
      <c r="G282" s="78">
        <f t="shared" si="22"/>
        <v>0</v>
      </c>
    </row>
    <row r="283" spans="1:7" s="76" customFormat="1" ht="12" x14ac:dyDescent="0.2">
      <c r="A283" s="20">
        <v>10</v>
      </c>
      <c r="B283" s="21" t="s">
        <v>295</v>
      </c>
      <c r="C283" s="21"/>
      <c r="D283" s="20" t="s">
        <v>93</v>
      </c>
      <c r="E283" s="22">
        <v>16</v>
      </c>
      <c r="F283" s="78"/>
      <c r="G283" s="78">
        <f t="shared" si="22"/>
        <v>0</v>
      </c>
    </row>
    <row r="284" spans="1:7" s="76" customFormat="1" ht="12" x14ac:dyDescent="0.2">
      <c r="A284" s="20">
        <v>11</v>
      </c>
      <c r="B284" s="21" t="s">
        <v>242</v>
      </c>
      <c r="C284" s="21"/>
      <c r="D284" s="20" t="s">
        <v>1</v>
      </c>
      <c r="E284" s="22">
        <v>5</v>
      </c>
      <c r="F284" s="78"/>
      <c r="G284" s="78">
        <f t="shared" si="22"/>
        <v>0</v>
      </c>
    </row>
    <row r="285" spans="1:7" s="76" customFormat="1" ht="12" x14ac:dyDescent="0.2">
      <c r="A285" s="20">
        <v>12</v>
      </c>
      <c r="B285" s="21" t="s">
        <v>238</v>
      </c>
      <c r="C285" s="21"/>
      <c r="D285" s="20" t="s">
        <v>1</v>
      </c>
      <c r="E285" s="22">
        <v>5</v>
      </c>
      <c r="F285" s="78"/>
      <c r="G285" s="78">
        <f t="shared" si="22"/>
        <v>0</v>
      </c>
    </row>
    <row r="286" spans="1:7" s="76" customFormat="1" ht="12" x14ac:dyDescent="0.2">
      <c r="A286" s="20">
        <v>13</v>
      </c>
      <c r="B286" s="21" t="s">
        <v>106</v>
      </c>
      <c r="C286" s="21"/>
      <c r="D286" s="20" t="s">
        <v>1</v>
      </c>
      <c r="E286" s="22">
        <v>4</v>
      </c>
      <c r="F286" s="78"/>
      <c r="G286" s="78">
        <f t="shared" si="22"/>
        <v>0</v>
      </c>
    </row>
    <row r="287" spans="1:7" s="76" customFormat="1" ht="12" x14ac:dyDescent="0.2">
      <c r="A287" s="20">
        <v>14</v>
      </c>
      <c r="B287" s="21" t="s">
        <v>109</v>
      </c>
      <c r="C287" s="21"/>
      <c r="D287" s="20" t="s">
        <v>36</v>
      </c>
      <c r="E287" s="22">
        <v>2</v>
      </c>
      <c r="F287" s="78"/>
      <c r="G287" s="78">
        <f t="shared" si="22"/>
        <v>0</v>
      </c>
    </row>
    <row r="288" spans="1:7" s="76" customFormat="1" ht="12" x14ac:dyDescent="0.2">
      <c r="A288" s="20">
        <v>15</v>
      </c>
      <c r="B288" s="21" t="s">
        <v>353</v>
      </c>
      <c r="C288" s="21"/>
      <c r="D288" s="20" t="s">
        <v>99</v>
      </c>
      <c r="E288" s="22">
        <v>10</v>
      </c>
      <c r="F288" s="78"/>
      <c r="G288" s="78">
        <f t="shared" si="22"/>
        <v>0</v>
      </c>
    </row>
    <row r="289" spans="1:7" s="76" customFormat="1" ht="12" x14ac:dyDescent="0.2">
      <c r="A289" s="20">
        <v>16</v>
      </c>
      <c r="B289" s="21" t="s">
        <v>107</v>
      </c>
      <c r="C289" s="21"/>
      <c r="D289" s="20" t="s">
        <v>100</v>
      </c>
      <c r="E289" s="22">
        <v>4</v>
      </c>
      <c r="F289" s="78"/>
      <c r="G289" s="78">
        <f t="shared" si="22"/>
        <v>0</v>
      </c>
    </row>
    <row r="290" spans="1:7" s="76" customFormat="1" ht="12" x14ac:dyDescent="0.2">
      <c r="A290" s="20">
        <v>17</v>
      </c>
      <c r="B290" s="21" t="s">
        <v>293</v>
      </c>
      <c r="C290" s="21"/>
      <c r="D290" s="20" t="s">
        <v>1</v>
      </c>
      <c r="E290" s="22">
        <v>15</v>
      </c>
      <c r="F290" s="78"/>
      <c r="G290" s="78">
        <f t="shared" si="22"/>
        <v>0</v>
      </c>
    </row>
    <row r="291" spans="1:7" s="76" customFormat="1" ht="12" x14ac:dyDescent="0.2">
      <c r="A291" s="20">
        <v>18</v>
      </c>
      <c r="B291" s="21" t="s">
        <v>146</v>
      </c>
      <c r="C291" s="21"/>
      <c r="D291" s="20" t="s">
        <v>1</v>
      </c>
      <c r="E291" s="22">
        <v>50</v>
      </c>
      <c r="F291" s="78"/>
      <c r="G291" s="78">
        <f t="shared" si="22"/>
        <v>0</v>
      </c>
    </row>
    <row r="292" spans="1:7" s="45" customFormat="1" ht="15" customHeight="1" x14ac:dyDescent="0.25">
      <c r="A292" s="89" t="s">
        <v>244</v>
      </c>
      <c r="B292" s="90"/>
      <c r="C292" s="90"/>
      <c r="D292" s="88" t="s">
        <v>224</v>
      </c>
      <c r="E292" s="88"/>
      <c r="F292" s="88"/>
      <c r="G292" s="80">
        <f>SUM(G293:G306)</f>
        <v>0</v>
      </c>
    </row>
    <row r="293" spans="1:7" s="77" customFormat="1" ht="12" x14ac:dyDescent="0.2">
      <c r="A293" s="20">
        <v>1</v>
      </c>
      <c r="B293" s="81" t="s">
        <v>103</v>
      </c>
      <c r="C293" s="81"/>
      <c r="D293" s="82" t="s">
        <v>1</v>
      </c>
      <c r="E293" s="83">
        <v>70</v>
      </c>
      <c r="F293" s="84"/>
      <c r="G293" s="78">
        <f t="shared" si="22"/>
        <v>0</v>
      </c>
    </row>
    <row r="294" spans="1:7" s="77" customFormat="1" ht="12" x14ac:dyDescent="0.2">
      <c r="A294" s="20">
        <v>2</v>
      </c>
      <c r="B294" s="81" t="s">
        <v>218</v>
      </c>
      <c r="C294" s="81"/>
      <c r="D294" s="82" t="s">
        <v>1</v>
      </c>
      <c r="E294" s="83">
        <v>70</v>
      </c>
      <c r="F294" s="84"/>
      <c r="G294" s="78">
        <f t="shared" si="22"/>
        <v>0</v>
      </c>
    </row>
    <row r="295" spans="1:7" s="77" customFormat="1" ht="12" x14ac:dyDescent="0.2">
      <c r="A295" s="20">
        <v>3</v>
      </c>
      <c r="B295" s="81" t="s">
        <v>113</v>
      </c>
      <c r="C295" s="81"/>
      <c r="D295" s="82" t="s">
        <v>1</v>
      </c>
      <c r="E295" s="83">
        <v>120</v>
      </c>
      <c r="F295" s="84"/>
      <c r="G295" s="78">
        <f t="shared" si="22"/>
        <v>0</v>
      </c>
    </row>
    <row r="296" spans="1:7" s="77" customFormat="1" ht="12" x14ac:dyDescent="0.2">
      <c r="A296" s="20">
        <v>4</v>
      </c>
      <c r="B296" s="81" t="s">
        <v>356</v>
      </c>
      <c r="C296" s="81"/>
      <c r="D296" s="82" t="s">
        <v>1</v>
      </c>
      <c r="E296" s="83">
        <v>30</v>
      </c>
      <c r="F296" s="84"/>
      <c r="G296" s="78">
        <f t="shared" si="22"/>
        <v>0</v>
      </c>
    </row>
    <row r="297" spans="1:7" s="77" customFormat="1" ht="12" x14ac:dyDescent="0.2">
      <c r="A297" s="20">
        <v>5</v>
      </c>
      <c r="B297" s="81" t="s">
        <v>163</v>
      </c>
      <c r="C297" s="81"/>
      <c r="D297" s="82" t="s">
        <v>36</v>
      </c>
      <c r="E297" s="83">
        <v>8</v>
      </c>
      <c r="F297" s="84"/>
      <c r="G297" s="78">
        <f t="shared" si="22"/>
        <v>0</v>
      </c>
    </row>
    <row r="298" spans="1:7" s="76" customFormat="1" ht="12" x14ac:dyDescent="0.2">
      <c r="A298" s="20">
        <v>6</v>
      </c>
      <c r="B298" s="21" t="s">
        <v>149</v>
      </c>
      <c r="C298" s="21"/>
      <c r="D298" s="20" t="s">
        <v>1</v>
      </c>
      <c r="E298" s="22">
        <v>2</v>
      </c>
      <c r="F298" s="78"/>
      <c r="G298" s="78">
        <f t="shared" si="22"/>
        <v>0</v>
      </c>
    </row>
    <row r="299" spans="1:7" s="77" customFormat="1" ht="12" x14ac:dyDescent="0.2">
      <c r="A299" s="20">
        <v>7</v>
      </c>
      <c r="B299" s="81" t="s">
        <v>148</v>
      </c>
      <c r="C299" s="81"/>
      <c r="D299" s="82" t="s">
        <v>1</v>
      </c>
      <c r="E299" s="83">
        <v>1</v>
      </c>
      <c r="F299" s="84"/>
      <c r="G299" s="78">
        <f t="shared" si="22"/>
        <v>0</v>
      </c>
    </row>
    <row r="300" spans="1:7" s="77" customFormat="1" ht="12" x14ac:dyDescent="0.2">
      <c r="A300" s="20">
        <v>8</v>
      </c>
      <c r="B300" s="81" t="s">
        <v>104</v>
      </c>
      <c r="C300" s="81"/>
      <c r="D300" s="82" t="s">
        <v>1</v>
      </c>
      <c r="E300" s="83">
        <v>1</v>
      </c>
      <c r="F300" s="84"/>
      <c r="G300" s="78">
        <f t="shared" si="22"/>
        <v>0</v>
      </c>
    </row>
    <row r="301" spans="1:7" s="77" customFormat="1" ht="12" x14ac:dyDescent="0.2">
      <c r="A301" s="20">
        <v>9</v>
      </c>
      <c r="B301" s="81" t="s">
        <v>247</v>
      </c>
      <c r="C301" s="81"/>
      <c r="D301" s="82" t="s">
        <v>1</v>
      </c>
      <c r="E301" s="83">
        <v>1</v>
      </c>
      <c r="F301" s="84"/>
      <c r="G301" s="78">
        <f t="shared" si="22"/>
        <v>0</v>
      </c>
    </row>
    <row r="302" spans="1:7" s="77" customFormat="1" ht="12" x14ac:dyDescent="0.2">
      <c r="A302" s="20">
        <v>10</v>
      </c>
      <c r="B302" s="81" t="s">
        <v>352</v>
      </c>
      <c r="C302" s="81"/>
      <c r="D302" s="82" t="s">
        <v>1</v>
      </c>
      <c r="E302" s="83">
        <v>5</v>
      </c>
      <c r="F302" s="84"/>
      <c r="G302" s="78">
        <f t="shared" si="22"/>
        <v>0</v>
      </c>
    </row>
    <row r="303" spans="1:7" s="77" customFormat="1" ht="12" x14ac:dyDescent="0.2">
      <c r="A303" s="20">
        <v>11</v>
      </c>
      <c r="B303" s="81" t="s">
        <v>357</v>
      </c>
      <c r="C303" s="81"/>
      <c r="D303" s="82" t="s">
        <v>1</v>
      </c>
      <c r="E303" s="83">
        <v>2</v>
      </c>
      <c r="F303" s="84"/>
      <c r="G303" s="78">
        <f t="shared" si="22"/>
        <v>0</v>
      </c>
    </row>
    <row r="304" spans="1:7" s="77" customFormat="1" ht="12" x14ac:dyDescent="0.2">
      <c r="A304" s="20">
        <v>12</v>
      </c>
      <c r="B304" s="81" t="s">
        <v>154</v>
      </c>
      <c r="C304" s="81"/>
      <c r="D304" s="82" t="s">
        <v>1</v>
      </c>
      <c r="E304" s="83">
        <v>30</v>
      </c>
      <c r="F304" s="84"/>
      <c r="G304" s="78">
        <f t="shared" si="22"/>
        <v>0</v>
      </c>
    </row>
    <row r="305" spans="1:7" s="77" customFormat="1" ht="12" x14ac:dyDescent="0.2">
      <c r="A305" s="20">
        <v>13</v>
      </c>
      <c r="B305" s="81" t="s">
        <v>146</v>
      </c>
      <c r="C305" s="81"/>
      <c r="D305" s="82" t="s">
        <v>1</v>
      </c>
      <c r="E305" s="83">
        <v>10</v>
      </c>
      <c r="F305" s="84"/>
      <c r="G305" s="78">
        <f t="shared" si="22"/>
        <v>0</v>
      </c>
    </row>
    <row r="306" spans="1:7" s="77" customFormat="1" ht="12" x14ac:dyDescent="0.2">
      <c r="A306" s="20">
        <v>14</v>
      </c>
      <c r="B306" s="81" t="s">
        <v>358</v>
      </c>
      <c r="C306" s="81"/>
      <c r="D306" s="82" t="s">
        <v>1</v>
      </c>
      <c r="E306" s="83">
        <v>10</v>
      </c>
      <c r="F306" s="84"/>
      <c r="G306" s="78">
        <f t="shared" si="22"/>
        <v>0</v>
      </c>
    </row>
    <row r="307" spans="1:7" x14ac:dyDescent="0.25">
      <c r="A307" s="85"/>
      <c r="B307" s="86"/>
      <c r="C307" s="86"/>
      <c r="D307" s="91" t="s">
        <v>225</v>
      </c>
      <c r="E307" s="91"/>
      <c r="F307" s="91"/>
      <c r="G307" s="87">
        <f>SUM(G2,G25,G46,G67,G114,G145,G174,G206,G231,G273,G292)</f>
        <v>0</v>
      </c>
    </row>
    <row r="308" spans="1:7" x14ac:dyDescent="0.25">
      <c r="A308" s="36"/>
      <c r="B308" s="37"/>
      <c r="C308" s="37"/>
      <c r="D308" s="36"/>
      <c r="E308" s="40"/>
    </row>
    <row r="309" spans="1:7" x14ac:dyDescent="0.25">
      <c r="A309" s="36"/>
      <c r="B309" s="37"/>
      <c r="C309" s="37"/>
      <c r="D309" s="36"/>
      <c r="E309" s="40"/>
    </row>
    <row r="310" spans="1:7" x14ac:dyDescent="0.25">
      <c r="A310" s="36"/>
      <c r="B310" s="37"/>
      <c r="C310" s="37"/>
      <c r="D310" s="36"/>
      <c r="E310" s="40"/>
    </row>
    <row r="311" spans="1:7" x14ac:dyDescent="0.25">
      <c r="A311" s="36"/>
      <c r="B311" s="37"/>
      <c r="C311" s="37"/>
      <c r="D311" s="36"/>
      <c r="E311" s="40"/>
    </row>
    <row r="312" spans="1:7" x14ac:dyDescent="0.25">
      <c r="A312" s="36"/>
      <c r="B312" s="37"/>
      <c r="C312" s="37"/>
      <c r="D312" s="36"/>
      <c r="E312" s="40"/>
    </row>
    <row r="313" spans="1:7" x14ac:dyDescent="0.25">
      <c r="A313" s="36"/>
      <c r="B313" s="37"/>
      <c r="C313" s="37"/>
      <c r="D313" s="36"/>
      <c r="E313" s="40"/>
    </row>
    <row r="314" spans="1:7" x14ac:dyDescent="0.25">
      <c r="A314" s="36"/>
      <c r="B314" s="37"/>
      <c r="C314" s="37"/>
      <c r="D314" s="36"/>
      <c r="E314" s="40"/>
    </row>
    <row r="315" spans="1:7" x14ac:dyDescent="0.25">
      <c r="A315" s="36"/>
      <c r="B315" s="37"/>
      <c r="C315" s="37"/>
      <c r="D315" s="36"/>
      <c r="E315" s="40"/>
    </row>
    <row r="316" spans="1:7" x14ac:dyDescent="0.25">
      <c r="A316" s="36"/>
      <c r="B316" s="37"/>
      <c r="C316" s="37"/>
      <c r="D316" s="36"/>
      <c r="E316" s="40"/>
    </row>
    <row r="317" spans="1:7" x14ac:dyDescent="0.25">
      <c r="A317" s="36"/>
      <c r="B317" s="37"/>
      <c r="C317" s="37"/>
      <c r="D317" s="36"/>
      <c r="E317" s="40"/>
    </row>
    <row r="318" spans="1:7" s="53" customFormat="1" hidden="1" x14ac:dyDescent="0.25">
      <c r="A318" s="49"/>
      <c r="B318" s="50" t="s">
        <v>150</v>
      </c>
      <c r="C318" s="50"/>
      <c r="D318" s="51"/>
      <c r="E318" s="52"/>
    </row>
    <row r="319" spans="1:7" s="53" customFormat="1" hidden="1" x14ac:dyDescent="0.25">
      <c r="A319" s="49">
        <v>1</v>
      </c>
      <c r="B319" s="54" t="s">
        <v>101</v>
      </c>
      <c r="C319" s="54"/>
      <c r="D319" s="49" t="s">
        <v>36</v>
      </c>
      <c r="E319" s="52">
        <f ca="1">SUMIF($B$2:$D$291,"Worki na śmieci 120 l",$E$2:$E$291)</f>
        <v>521</v>
      </c>
    </row>
    <row r="320" spans="1:7" s="53" customFormat="1" hidden="1" x14ac:dyDescent="0.25">
      <c r="A320" s="49">
        <v>2</v>
      </c>
      <c r="B320" s="54" t="s">
        <v>102</v>
      </c>
      <c r="C320" s="54"/>
      <c r="D320" s="49" t="s">
        <v>36</v>
      </c>
      <c r="E320" s="52">
        <f ca="1">SUMIF($B$2:$D$291,"Worki na śmieci 70 l",$E$2:$E$291)</f>
        <v>250</v>
      </c>
    </row>
    <row r="321" spans="1:5" s="53" customFormat="1" hidden="1" x14ac:dyDescent="0.25">
      <c r="A321" s="49">
        <v>3</v>
      </c>
      <c r="B321" s="54" t="s">
        <v>103</v>
      </c>
      <c r="C321" s="54"/>
      <c r="D321" s="49" t="s">
        <v>36</v>
      </c>
      <c r="E321" s="52">
        <f ca="1">SUMIF($B$2:$D$291,"Worki na śmieci 35 l",$E$2:$E$291)</f>
        <v>537</v>
      </c>
    </row>
    <row r="322" spans="1:5" s="53" customFormat="1" hidden="1" x14ac:dyDescent="0.25">
      <c r="A322" s="49">
        <v>4</v>
      </c>
      <c r="B322" s="54" t="s">
        <v>83</v>
      </c>
      <c r="C322" s="54"/>
      <c r="D322" s="49" t="s">
        <v>1</v>
      </c>
      <c r="E322" s="52">
        <f ca="1">SUMIF($B$2:$D$291,"Papier toaletowy",$E$2:$E$291)</f>
        <v>1352</v>
      </c>
    </row>
    <row r="323" spans="1:5" s="53" customFormat="1" hidden="1" x14ac:dyDescent="0.25">
      <c r="A323" s="49">
        <v>4</v>
      </c>
      <c r="B323" s="54" t="s">
        <v>163</v>
      </c>
      <c r="C323" s="54"/>
      <c r="D323" s="49" t="s">
        <v>36</v>
      </c>
      <c r="E323" s="52">
        <f ca="1">SUMIF($B$2:$D$291,"Ręczniki papierowe ZZ",$E$2:$E$291)</f>
        <v>0</v>
      </c>
    </row>
    <row r="324" spans="1:5" s="53" customFormat="1" hidden="1" x14ac:dyDescent="0.25">
      <c r="A324" s="49">
        <v>5</v>
      </c>
      <c r="B324" s="54" t="s">
        <v>145</v>
      </c>
      <c r="C324" s="54"/>
      <c r="D324" s="49" t="s">
        <v>1</v>
      </c>
      <c r="E324" s="52">
        <f ca="1">SUMIF($B$2:$D$291,"Ręczniki papierowe rolka XXL",$E$2:$E$291)</f>
        <v>100</v>
      </c>
    </row>
    <row r="325" spans="1:5" s="53" customFormat="1" hidden="1" x14ac:dyDescent="0.25">
      <c r="A325" s="49">
        <v>6</v>
      </c>
      <c r="B325" s="54" t="s">
        <v>147</v>
      </c>
      <c r="C325" s="54"/>
      <c r="D325" s="49" t="s">
        <v>1</v>
      </c>
      <c r="E325" s="52">
        <f ca="1">SUMIF($B$2:$D$291,"Mydło w pianie wkład jednorazowy 700 g Merida bali plus",$E$2:$E$291)</f>
        <v>50</v>
      </c>
    </row>
    <row r="326" spans="1:5" s="53" customFormat="1" hidden="1" x14ac:dyDescent="0.25">
      <c r="A326" s="49">
        <v>7</v>
      </c>
      <c r="B326" s="54" t="s">
        <v>149</v>
      </c>
      <c r="C326" s="54"/>
      <c r="D326" s="49" t="s">
        <v>1</v>
      </c>
      <c r="E326" s="52">
        <f ca="1">SUMIF($B$2:$D$291,"Mydło w płynie 5 l",$E$2:$E$291)</f>
        <v>50</v>
      </c>
    </row>
    <row r="327" spans="1:5" s="53" customFormat="1" hidden="1" x14ac:dyDescent="0.25">
      <c r="A327" s="49">
        <v>8</v>
      </c>
      <c r="B327" s="54" t="s">
        <v>104</v>
      </c>
      <c r="C327" s="54"/>
      <c r="D327" s="49" t="s">
        <v>1</v>
      </c>
      <c r="E327" s="52">
        <f ca="1">SUMIF($B$2:$D$291,"Płyn do mycia naczyń 5 l",$E$2:$E$291)</f>
        <v>47</v>
      </c>
    </row>
    <row r="328" spans="1:5" s="53" customFormat="1" hidden="1" x14ac:dyDescent="0.25">
      <c r="A328" s="49">
        <v>9</v>
      </c>
      <c r="B328" s="54" t="s">
        <v>141</v>
      </c>
      <c r="C328" s="54"/>
      <c r="D328" s="49" t="s">
        <v>1</v>
      </c>
      <c r="E328" s="52">
        <f ca="1">SUMIF($B$2:$D$291,"Płyn do mycia szyb 1 l",$E$2:$E$291)</f>
        <v>1</v>
      </c>
    </row>
    <row r="329" spans="1:5" s="53" customFormat="1" hidden="1" x14ac:dyDescent="0.25">
      <c r="A329" s="49">
        <v>10</v>
      </c>
      <c r="B329" s="54" t="s">
        <v>148</v>
      </c>
      <c r="C329" s="54"/>
      <c r="D329" s="49" t="s">
        <v>1</v>
      </c>
      <c r="E329" s="52">
        <f ca="1">SUMIF($B$2:$D$291,"Płyn uniwersalny do mycia podłóg 5 l",$E$2:$E$291)</f>
        <v>86</v>
      </c>
    </row>
    <row r="330" spans="1:5" s="53" customFormat="1" hidden="1" x14ac:dyDescent="0.25">
      <c r="A330" s="49">
        <v>11</v>
      </c>
      <c r="B330" s="54" t="s">
        <v>140</v>
      </c>
      <c r="C330" s="54"/>
      <c r="D330" s="49" t="s">
        <v>1</v>
      </c>
      <c r="E330" s="52">
        <f ca="1">SUMIF($B$2:$D$291,"Tabeletki do zmywarki opakowanie 100 szt.",$E$2:$E$291)</f>
        <v>0</v>
      </c>
    </row>
    <row r="331" spans="1:5" s="53" customFormat="1" hidden="1" x14ac:dyDescent="0.25">
      <c r="A331" s="49">
        <v>12</v>
      </c>
      <c r="B331" s="54" t="s">
        <v>151</v>
      </c>
      <c r="C331" s="54"/>
      <c r="D331" s="49" t="s">
        <v>1</v>
      </c>
      <c r="E331" s="52">
        <f ca="1">SUMIF($B$2:$D$291,"Domestos żel do WC 1250 ml",$E$2:$E$291)</f>
        <v>0</v>
      </c>
    </row>
    <row r="332" spans="1:5" s="53" customFormat="1" hidden="1" x14ac:dyDescent="0.25">
      <c r="A332" s="49">
        <v>13</v>
      </c>
      <c r="B332" s="54" t="s">
        <v>146</v>
      </c>
      <c r="C332" s="54"/>
      <c r="D332" s="49" t="s">
        <v>1</v>
      </c>
      <c r="E332" s="52">
        <f ca="1">SUMIF($B$2:$D$291,"Gąbka do mycia naczyń",$E$2:$E$291)</f>
        <v>178</v>
      </c>
    </row>
    <row r="333" spans="1:5" s="53" customFormat="1" hidden="1" x14ac:dyDescent="0.25">
      <c r="A333" s="49">
        <v>14</v>
      </c>
      <c r="B333" s="54" t="s">
        <v>153</v>
      </c>
      <c r="C333" s="54"/>
      <c r="D333" s="49" t="s">
        <v>1</v>
      </c>
      <c r="E333" s="52">
        <f ca="1">SUMIF($B$2:$D$291,"Mleczko do mycia 1000 g Cif",$E$2:$E$291)</f>
        <v>0</v>
      </c>
    </row>
    <row r="334" spans="1:5" s="53" customFormat="1" hidden="1" x14ac:dyDescent="0.25">
      <c r="A334" s="49">
        <v>15</v>
      </c>
      <c r="B334" s="54" t="s">
        <v>152</v>
      </c>
      <c r="C334" s="54"/>
      <c r="D334" s="49" t="s">
        <v>1</v>
      </c>
      <c r="E334" s="52">
        <f ca="1">SUMIF($B$2:$D$291,"Nabłyszczacz do zmywarki 1 l",$E$2:$E$291)</f>
        <v>6</v>
      </c>
    </row>
    <row r="335" spans="1:5" s="53" customFormat="1" hidden="1" x14ac:dyDescent="0.25">
      <c r="A335" s="49">
        <v>16</v>
      </c>
      <c r="B335" s="54" t="s">
        <v>105</v>
      </c>
      <c r="C335" s="54"/>
      <c r="D335" s="49" t="s">
        <v>1</v>
      </c>
      <c r="E335" s="52">
        <f ca="1">SUMIF($B$2:$D$291,"Pasta Ola (500 g)",$E$2:$E$291)</f>
        <v>2</v>
      </c>
    </row>
    <row r="336" spans="1:5" hidden="1" x14ac:dyDescent="0.25">
      <c r="A336" s="41">
        <v>17</v>
      </c>
      <c r="B336" s="44"/>
      <c r="C336" s="44"/>
      <c r="D336" s="41" t="s">
        <v>1</v>
      </c>
      <c r="E336" s="43">
        <f ca="1">SUMIF($B$2:$D$291,"Koperta biała C6 samoklejąca z paskiem",$E$2:$E$291)</f>
        <v>0</v>
      </c>
    </row>
    <row r="337" spans="1:5" hidden="1" x14ac:dyDescent="0.25">
      <c r="A337" s="41">
        <v>18</v>
      </c>
      <c r="B337" s="44"/>
      <c r="C337" s="44"/>
      <c r="D337" s="41" t="s">
        <v>1</v>
      </c>
      <c r="E337" s="43">
        <f ca="1">SUMIF($B$2:$D$291,"Koperta brązowa C5 samoklejąca z paskiem",$E$2:$E$291)</f>
        <v>0</v>
      </c>
    </row>
    <row r="338" spans="1:5" hidden="1" x14ac:dyDescent="0.25">
      <c r="A338" s="41">
        <v>19</v>
      </c>
      <c r="B338" s="44"/>
      <c r="C338" s="44"/>
      <c r="D338" s="41" t="s">
        <v>1</v>
      </c>
      <c r="E338" s="43">
        <f ca="1">SUMIF($B$2:$D$291,"Koperta biała C4 samoklejąca z paskiem",$E$2:$E$291)</f>
        <v>0</v>
      </c>
    </row>
    <row r="339" spans="1:5" hidden="1" x14ac:dyDescent="0.25">
      <c r="A339" s="41">
        <v>20</v>
      </c>
      <c r="B339" s="44"/>
      <c r="C339" s="44"/>
      <c r="D339" s="41" t="s">
        <v>1</v>
      </c>
      <c r="E339" s="43">
        <f ca="1">SUMIF($B$2:$D$291,"Koperta biała DL SK okno prawe 110x220",$E$2:$E$291)</f>
        <v>0</v>
      </c>
    </row>
    <row r="340" spans="1:5" hidden="1" x14ac:dyDescent="0.25">
      <c r="A340" s="41">
        <v>21</v>
      </c>
      <c r="B340" s="44"/>
      <c r="C340" s="44"/>
      <c r="D340" s="41" t="s">
        <v>1</v>
      </c>
      <c r="E340" s="43">
        <f ca="1">SUMIF($B$2:$D$291,"Blok techniczny A3 kol., 220 g.",$E$2:$E$291)</f>
        <v>0</v>
      </c>
    </row>
    <row r="341" spans="1:5" hidden="1" x14ac:dyDescent="0.25">
      <c r="A341" s="41">
        <v>22</v>
      </c>
      <c r="B341" s="44"/>
      <c r="C341" s="44"/>
      <c r="D341" s="41" t="s">
        <v>1</v>
      </c>
      <c r="E341" s="43">
        <f ca="1">SUMIF($B$2:$D$291,"Zeszyt A4, 96k., kratka w cienkiej oprawie",$E$2:$E$291)</f>
        <v>0</v>
      </c>
    </row>
    <row r="342" spans="1:5" hidden="1" x14ac:dyDescent="0.25">
      <c r="A342" s="41">
        <v>23</v>
      </c>
      <c r="B342" s="44"/>
      <c r="C342" s="44"/>
      <c r="D342" s="41" t="s">
        <v>1</v>
      </c>
      <c r="E342" s="43">
        <f ca="1">SUMIF($B$2:$D$291,"Zeszyt A5, 32k., kratka w cienkiej oprawie",$E$2:$E$291)</f>
        <v>0</v>
      </c>
    </row>
    <row r="343" spans="1:5" hidden="1" x14ac:dyDescent="0.25">
      <c r="A343" s="41">
        <v>24</v>
      </c>
      <c r="B343" s="44"/>
      <c r="C343" s="44"/>
      <c r="D343" s="41" t="s">
        <v>1</v>
      </c>
      <c r="E343" s="43">
        <f ca="1">SUMIF($B$2:$D$291,"Zeszyt A5, 96k., kratka w cienkiej oprawie",$E$2:$E$291)</f>
        <v>0</v>
      </c>
    </row>
    <row r="344" spans="1:5" hidden="1" x14ac:dyDescent="0.25">
      <c r="A344" s="41">
        <v>25</v>
      </c>
      <c r="B344" s="44"/>
      <c r="C344" s="44"/>
      <c r="D344" s="41" t="s">
        <v>1</v>
      </c>
      <c r="E344" s="43">
        <f ca="1">SUMIF($B$2:$D$291,"Notes samoprzylepny 76 x 76 mm",$E$2:$E$291)</f>
        <v>0</v>
      </c>
    </row>
    <row r="345" spans="1:5" hidden="1" x14ac:dyDescent="0.25">
      <c r="A345" s="41">
        <v>26</v>
      </c>
      <c r="B345" s="44"/>
      <c r="C345" s="44"/>
      <c r="D345" s="41" t="s">
        <v>1</v>
      </c>
      <c r="E345" s="43">
        <f ca="1">SUMIF($B$2:$D$291,"Notes samoprzylepny 51x76mm",$E$2:$E$291)</f>
        <v>0</v>
      </c>
    </row>
    <row r="346" spans="1:5" hidden="1" x14ac:dyDescent="0.25">
      <c r="A346" s="41">
        <v>27</v>
      </c>
      <c r="B346" s="44"/>
      <c r="C346" s="44"/>
      <c r="D346" s="41" t="s">
        <v>1</v>
      </c>
      <c r="E346" s="43">
        <f ca="1">SUMIF($B$2:$D$291,"Zakładki indeksujące samoprzylepne (5 kolorów w zestawie)",$E$2:$E$291)</f>
        <v>0</v>
      </c>
    </row>
    <row r="347" spans="1:5" hidden="1" x14ac:dyDescent="0.25">
      <c r="A347" s="41">
        <v>28</v>
      </c>
      <c r="B347" s="44"/>
      <c r="C347" s="44"/>
      <c r="D347" s="41" t="s">
        <v>1</v>
      </c>
      <c r="E347" s="43">
        <f ca="1">SUMIF($B$2:$D$291,"Zakładki indeksujące strzałka",$E$2:$E$291)</f>
        <v>0</v>
      </c>
    </row>
    <row r="348" spans="1:5" hidden="1" x14ac:dyDescent="0.25">
      <c r="A348" s="41">
        <v>29</v>
      </c>
      <c r="B348" s="44"/>
      <c r="C348" s="44"/>
      <c r="D348" s="41" t="s">
        <v>1</v>
      </c>
      <c r="E348" s="43">
        <f ca="1">SUMIF($B$2:$D$291,"Długopis żelowy niebieski",$E$2:$E$291)</f>
        <v>0</v>
      </c>
    </row>
    <row r="349" spans="1:5" hidden="1" x14ac:dyDescent="0.25">
      <c r="A349" s="41">
        <v>30</v>
      </c>
      <c r="B349" s="44"/>
      <c r="C349" s="44"/>
      <c r="D349" s="41" t="s">
        <v>1</v>
      </c>
      <c r="E349" s="43">
        <f ca="1">SUMIF($B$2:$D$291,"Długopis żelowy czerwony",$E$2:$E$291)</f>
        <v>0</v>
      </c>
    </row>
    <row r="350" spans="1:5" hidden="1" x14ac:dyDescent="0.25">
      <c r="A350" s="41">
        <v>31</v>
      </c>
      <c r="B350" s="44"/>
      <c r="C350" s="44"/>
      <c r="D350" s="41" t="s">
        <v>1</v>
      </c>
      <c r="E350" s="43">
        <f ca="1">SUMIF($B$2:$D$291,"Długopis żelowy zielony",$E$2:$E$291)</f>
        <v>0</v>
      </c>
    </row>
    <row r="351" spans="1:5" hidden="1" x14ac:dyDescent="0.25">
      <c r="A351" s="41">
        <v>32</v>
      </c>
      <c r="B351" s="44"/>
      <c r="C351" s="44"/>
      <c r="D351" s="41" t="s">
        <v>1</v>
      </c>
      <c r="E351" s="43">
        <f ca="1">SUMIF($B$2:$D$291,"Długopis żelowy czarny",$E$2:$E$291)</f>
        <v>0</v>
      </c>
    </row>
    <row r="352" spans="1:5" hidden="1" x14ac:dyDescent="0.25">
      <c r="A352" s="41">
        <v>33</v>
      </c>
      <c r="B352" s="44"/>
      <c r="C352" s="44"/>
      <c r="D352" s="41" t="s">
        <v>1</v>
      </c>
      <c r="E352" s="43">
        <f ca="1">SUMIF($B$2:$D$291,"Długopis kulkowy niebieski",$E$2:$E$291)</f>
        <v>0</v>
      </c>
    </row>
    <row r="353" spans="1:5" hidden="1" x14ac:dyDescent="0.25">
      <c r="A353" s="41">
        <v>34</v>
      </c>
      <c r="B353" s="44"/>
      <c r="C353" s="44"/>
      <c r="D353" s="41" t="s">
        <v>1</v>
      </c>
      <c r="E353" s="43">
        <f ca="1">SUMIF($B$2:$D$291,"Markery cienkopiszące",$E$2:$E$291)</f>
        <v>0</v>
      </c>
    </row>
    <row r="354" spans="1:5" hidden="1" x14ac:dyDescent="0.25">
      <c r="A354" s="41">
        <v>35</v>
      </c>
      <c r="B354" s="44"/>
      <c r="C354" s="44"/>
      <c r="D354" s="41" t="s">
        <v>1</v>
      </c>
      <c r="E354" s="43">
        <f ca="1">SUMIF($B$2:$D$291,"Markery do tablicy",$E$2:$E$291)</f>
        <v>0</v>
      </c>
    </row>
    <row r="355" spans="1:5" hidden="1" x14ac:dyDescent="0.25">
      <c r="A355" s="41">
        <v>36</v>
      </c>
      <c r="B355" s="44"/>
      <c r="C355" s="44"/>
      <c r="D355" s="41" t="s">
        <v>1</v>
      </c>
      <c r="E355" s="43">
        <f ca="1">SUMIF($B$2:$D$291,"Zakreślacz żółty szerszy ze ściętą końcówką",$E$2:$E$291)</f>
        <v>0</v>
      </c>
    </row>
    <row r="356" spans="1:5" hidden="1" x14ac:dyDescent="0.25">
      <c r="A356" s="41">
        <v>37</v>
      </c>
      <c r="B356" s="44"/>
      <c r="C356" s="44"/>
      <c r="D356" s="41" t="s">
        <v>1</v>
      </c>
      <c r="E356" s="43">
        <f ca="1">SUMIF($B$2:$D$291,"Korektor w taśmie",$E$2:$E$291)</f>
        <v>0</v>
      </c>
    </row>
    <row r="357" spans="1:5" hidden="1" x14ac:dyDescent="0.25">
      <c r="A357" s="41">
        <v>38</v>
      </c>
      <c r="B357" s="44"/>
      <c r="C357" s="44"/>
      <c r="D357" s="41" t="s">
        <v>1</v>
      </c>
      <c r="E357" s="43">
        <f ca="1">SUMIF($B$2:$D$291,"Korektor w piórze",$E$2:$E$291)</f>
        <v>0</v>
      </c>
    </row>
    <row r="358" spans="1:5" hidden="1" x14ac:dyDescent="0.25">
      <c r="A358" s="41">
        <v>39</v>
      </c>
      <c r="B358" s="44"/>
      <c r="C358" s="44"/>
      <c r="D358" s="41" t="s">
        <v>1</v>
      </c>
      <c r="E358" s="43">
        <f ca="1">SUMIF($B$2:$D$291,"Ołówek",$E$2:$E$291)</f>
        <v>0</v>
      </c>
    </row>
    <row r="359" spans="1:5" hidden="1" x14ac:dyDescent="0.25">
      <c r="A359" s="41">
        <v>40</v>
      </c>
      <c r="B359" s="44"/>
      <c r="C359" s="44"/>
      <c r="D359" s="41" t="s">
        <v>1</v>
      </c>
      <c r="E359" s="43">
        <f ca="1">SUMIF($B$2:$D$291,"Klipy do dokumentów (rozm. 32,41,51)",$E$2:$E$291)</f>
        <v>0</v>
      </c>
    </row>
    <row r="360" spans="1:5" x14ac:dyDescent="0.25">
      <c r="A360" s="41"/>
      <c r="B360" s="44"/>
      <c r="C360" s="44"/>
      <c r="D360" s="41"/>
      <c r="E360" s="43"/>
    </row>
    <row r="361" spans="1:5" x14ac:dyDescent="0.25">
      <c r="A361" s="41"/>
      <c r="B361" s="44"/>
      <c r="C361" s="44"/>
      <c r="D361" s="41"/>
      <c r="E361" s="43"/>
    </row>
    <row r="362" spans="1:5" x14ac:dyDescent="0.25">
      <c r="A362" s="41"/>
      <c r="B362" s="44"/>
      <c r="C362" s="44"/>
      <c r="D362" s="41"/>
      <c r="E362" s="43"/>
    </row>
    <row r="363" spans="1:5" x14ac:dyDescent="0.25">
      <c r="A363" s="41"/>
      <c r="B363" s="44"/>
      <c r="C363" s="44"/>
      <c r="D363" s="41"/>
      <c r="E363" s="43"/>
    </row>
    <row r="364" spans="1:5" x14ac:dyDescent="0.25">
      <c r="A364" s="41"/>
      <c r="B364" s="44"/>
      <c r="C364" s="44"/>
      <c r="D364" s="41"/>
      <c r="E364" s="43"/>
    </row>
    <row r="365" spans="1:5" x14ac:dyDescent="0.25">
      <c r="A365" s="41"/>
      <c r="B365" s="44"/>
      <c r="C365" s="44"/>
      <c r="D365" s="41"/>
      <c r="E365" s="43"/>
    </row>
    <row r="366" spans="1:5" x14ac:dyDescent="0.25">
      <c r="A366" s="41"/>
      <c r="B366" s="44"/>
      <c r="C366" s="44"/>
      <c r="D366" s="41"/>
      <c r="E366" s="43"/>
    </row>
    <row r="367" spans="1:5" x14ac:dyDescent="0.25">
      <c r="A367" s="41"/>
      <c r="B367" s="44"/>
      <c r="C367" s="44"/>
      <c r="D367" s="41"/>
      <c r="E367" s="43"/>
    </row>
    <row r="368" spans="1:5" x14ac:dyDescent="0.25">
      <c r="A368" s="41"/>
      <c r="E368" s="43"/>
    </row>
    <row r="369" spans="1:5" x14ac:dyDescent="0.25">
      <c r="A369" s="41"/>
      <c r="E369" s="43"/>
    </row>
    <row r="370" spans="1:5" x14ac:dyDescent="0.25">
      <c r="A370" s="41"/>
      <c r="E370" s="43"/>
    </row>
    <row r="371" spans="1:5" x14ac:dyDescent="0.25">
      <c r="A371" s="41"/>
      <c r="E371" s="43"/>
    </row>
    <row r="372" spans="1:5" x14ac:dyDescent="0.25">
      <c r="A372" s="41"/>
      <c r="E372" s="43"/>
    </row>
    <row r="373" spans="1:5" x14ac:dyDescent="0.25">
      <c r="A373" s="41"/>
      <c r="E373" s="43"/>
    </row>
    <row r="374" spans="1:5" x14ac:dyDescent="0.25">
      <c r="A374" s="41"/>
      <c r="E374" s="43"/>
    </row>
    <row r="375" spans="1:5" x14ac:dyDescent="0.25">
      <c r="A375" s="41"/>
      <c r="E375" s="43"/>
    </row>
    <row r="376" spans="1:5" x14ac:dyDescent="0.25">
      <c r="A376" s="41"/>
      <c r="E376" s="43"/>
    </row>
    <row r="377" spans="1:5" x14ac:dyDescent="0.25">
      <c r="A377" s="41"/>
      <c r="E377" s="43"/>
    </row>
    <row r="378" spans="1:5" x14ac:dyDescent="0.25">
      <c r="A378" s="41"/>
      <c r="E378" s="43"/>
    </row>
    <row r="379" spans="1:5" x14ac:dyDescent="0.25">
      <c r="A379" s="41"/>
      <c r="E379" s="43"/>
    </row>
    <row r="380" spans="1:5" x14ac:dyDescent="0.25">
      <c r="A380" s="41"/>
      <c r="E380" s="43"/>
    </row>
    <row r="381" spans="1:5" x14ac:dyDescent="0.25">
      <c r="A381" s="41"/>
      <c r="E381" s="43"/>
    </row>
    <row r="382" spans="1:5" x14ac:dyDescent="0.25">
      <c r="A382" s="41"/>
      <c r="E382" s="43"/>
    </row>
    <row r="383" spans="1:5" x14ac:dyDescent="0.25">
      <c r="A383" s="41"/>
      <c r="E383" s="43"/>
    </row>
    <row r="384" spans="1:5" x14ac:dyDescent="0.25">
      <c r="A384" s="41"/>
      <c r="E384" s="43"/>
    </row>
    <row r="385" spans="1:5" x14ac:dyDescent="0.25">
      <c r="A385" s="41"/>
      <c r="E385" s="43"/>
    </row>
    <row r="386" spans="1:5" x14ac:dyDescent="0.25">
      <c r="A386" s="41"/>
      <c r="E386" s="43"/>
    </row>
    <row r="387" spans="1:5" x14ac:dyDescent="0.25">
      <c r="A387" s="41"/>
      <c r="E387" s="43"/>
    </row>
    <row r="388" spans="1:5" x14ac:dyDescent="0.25">
      <c r="A388" s="41"/>
      <c r="E388" s="43"/>
    </row>
    <row r="389" spans="1:5" x14ac:dyDescent="0.25">
      <c r="A389" s="41"/>
      <c r="E389" s="43"/>
    </row>
    <row r="390" spans="1:5" x14ac:dyDescent="0.25">
      <c r="A390" s="41"/>
      <c r="E390" s="43"/>
    </row>
    <row r="391" spans="1:5" x14ac:dyDescent="0.25">
      <c r="A391" s="41"/>
      <c r="E391" s="43"/>
    </row>
    <row r="392" spans="1:5" x14ac:dyDescent="0.25">
      <c r="A392" s="41"/>
      <c r="E392" s="43"/>
    </row>
    <row r="393" spans="1:5" x14ac:dyDescent="0.25">
      <c r="A393" s="41"/>
      <c r="E393" s="43"/>
    </row>
    <row r="394" spans="1:5" x14ac:dyDescent="0.25">
      <c r="A394" s="41"/>
      <c r="E394" s="43"/>
    </row>
    <row r="395" spans="1:5" x14ac:dyDescent="0.25">
      <c r="A395" s="41"/>
      <c r="E395" s="43"/>
    </row>
    <row r="396" spans="1:5" x14ac:dyDescent="0.25">
      <c r="A396" s="41"/>
      <c r="E396" s="43"/>
    </row>
    <row r="397" spans="1:5" x14ac:dyDescent="0.25">
      <c r="A397" s="41"/>
      <c r="E397" s="43"/>
    </row>
    <row r="398" spans="1:5" x14ac:dyDescent="0.25">
      <c r="A398" s="41"/>
      <c r="E398" s="43"/>
    </row>
    <row r="399" spans="1:5" x14ac:dyDescent="0.25">
      <c r="A399" s="41"/>
      <c r="E399" s="43"/>
    </row>
    <row r="400" spans="1:5" x14ac:dyDescent="0.25">
      <c r="A400" s="41"/>
      <c r="E400" s="43"/>
    </row>
    <row r="401" spans="1:5" x14ac:dyDescent="0.25">
      <c r="A401" s="41"/>
      <c r="E401" s="43"/>
    </row>
    <row r="402" spans="1:5" x14ac:dyDescent="0.25">
      <c r="A402" s="41"/>
      <c r="E402" s="43"/>
    </row>
    <row r="403" spans="1:5" x14ac:dyDescent="0.25">
      <c r="A403" s="41"/>
      <c r="E403" s="43"/>
    </row>
    <row r="404" spans="1:5" x14ac:dyDescent="0.25">
      <c r="A404" s="41"/>
      <c r="E404" s="43"/>
    </row>
    <row r="405" spans="1:5" x14ac:dyDescent="0.25">
      <c r="A405" s="41"/>
      <c r="E405" s="43"/>
    </row>
    <row r="406" spans="1:5" x14ac:dyDescent="0.25">
      <c r="A406" s="41"/>
      <c r="E406" s="43"/>
    </row>
    <row r="407" spans="1:5" x14ac:dyDescent="0.25">
      <c r="A407" s="41"/>
      <c r="E407" s="43"/>
    </row>
    <row r="408" spans="1:5" x14ac:dyDescent="0.25">
      <c r="A408" s="41"/>
      <c r="E408" s="43"/>
    </row>
    <row r="409" spans="1:5" x14ac:dyDescent="0.25">
      <c r="A409" s="41"/>
      <c r="E409" s="43"/>
    </row>
    <row r="410" spans="1:5" x14ac:dyDescent="0.25">
      <c r="A410" s="41"/>
      <c r="E410" s="43"/>
    </row>
    <row r="411" spans="1:5" x14ac:dyDescent="0.25">
      <c r="A411" s="41"/>
      <c r="E411" s="43"/>
    </row>
    <row r="412" spans="1:5" x14ac:dyDescent="0.25">
      <c r="A412" s="41"/>
      <c r="E412" s="43"/>
    </row>
    <row r="413" spans="1:5" x14ac:dyDescent="0.25">
      <c r="A413" s="41"/>
      <c r="E413" s="43"/>
    </row>
    <row r="414" spans="1:5" x14ac:dyDescent="0.25">
      <c r="A414" s="41"/>
      <c r="E414" s="43"/>
    </row>
    <row r="415" spans="1:5" x14ac:dyDescent="0.25">
      <c r="A415" s="41"/>
      <c r="E415" s="43"/>
    </row>
    <row r="416" spans="1:5" x14ac:dyDescent="0.25">
      <c r="A416" s="41"/>
      <c r="E416" s="43"/>
    </row>
    <row r="417" spans="4:5" x14ac:dyDescent="0.25">
      <c r="E417" s="43"/>
    </row>
    <row r="418" spans="4:5" x14ac:dyDescent="0.25">
      <c r="E418" s="43"/>
    </row>
    <row r="419" spans="4:5" x14ac:dyDescent="0.25">
      <c r="E419" s="43"/>
    </row>
    <row r="420" spans="4:5" x14ac:dyDescent="0.25">
      <c r="E420" s="43"/>
    </row>
    <row r="421" spans="4:5" x14ac:dyDescent="0.25">
      <c r="E421" s="43"/>
    </row>
    <row r="422" spans="4:5" x14ac:dyDescent="0.25">
      <c r="E422" s="43"/>
    </row>
    <row r="423" spans="4:5" x14ac:dyDescent="0.25">
      <c r="E423" s="43"/>
    </row>
    <row r="424" spans="4:5" x14ac:dyDescent="0.25">
      <c r="E424" s="43"/>
    </row>
    <row r="425" spans="4:5" x14ac:dyDescent="0.25">
      <c r="E425" s="43"/>
    </row>
    <row r="426" spans="4:5" x14ac:dyDescent="0.25">
      <c r="E426" s="43"/>
    </row>
    <row r="427" spans="4:5" x14ac:dyDescent="0.25">
      <c r="E427" s="43"/>
    </row>
    <row r="428" spans="4:5" x14ac:dyDescent="0.25">
      <c r="E428" s="43"/>
    </row>
    <row r="429" spans="4:5" x14ac:dyDescent="0.25">
      <c r="E429" s="43"/>
    </row>
    <row r="430" spans="4:5" x14ac:dyDescent="0.25">
      <c r="D430" s="39"/>
      <c r="E430" s="43"/>
    </row>
    <row r="431" spans="4:5" x14ac:dyDescent="0.25">
      <c r="D431" s="39"/>
      <c r="E431" s="43"/>
    </row>
    <row r="432" spans="4:5" x14ac:dyDescent="0.25">
      <c r="D432" s="39"/>
      <c r="E432" s="43"/>
    </row>
    <row r="433" spans="4:5" x14ac:dyDescent="0.25">
      <c r="D433" s="39"/>
      <c r="E433" s="43"/>
    </row>
    <row r="434" spans="4:5" x14ac:dyDescent="0.25">
      <c r="D434" s="39"/>
      <c r="E434" s="43"/>
    </row>
    <row r="435" spans="4:5" x14ac:dyDescent="0.25">
      <c r="D435" s="39"/>
      <c r="E435" s="43"/>
    </row>
    <row r="436" spans="4:5" x14ac:dyDescent="0.25">
      <c r="D436" s="39"/>
      <c r="E436" s="43"/>
    </row>
    <row r="437" spans="4:5" x14ac:dyDescent="0.25">
      <c r="D437" s="39"/>
      <c r="E437" s="43"/>
    </row>
    <row r="438" spans="4:5" x14ac:dyDescent="0.25">
      <c r="D438" s="39"/>
      <c r="E438" s="43"/>
    </row>
    <row r="439" spans="4:5" x14ac:dyDescent="0.25">
      <c r="D439" s="39"/>
      <c r="E439" s="43"/>
    </row>
    <row r="440" spans="4:5" x14ac:dyDescent="0.25">
      <c r="D440" s="39"/>
      <c r="E440" s="43"/>
    </row>
    <row r="441" spans="4:5" x14ac:dyDescent="0.25">
      <c r="D441" s="39"/>
      <c r="E441" s="43"/>
    </row>
    <row r="442" spans="4:5" x14ac:dyDescent="0.25">
      <c r="D442" s="39"/>
      <c r="E442" s="43"/>
    </row>
    <row r="443" spans="4:5" x14ac:dyDescent="0.25">
      <c r="D443" s="39"/>
      <c r="E443" s="43"/>
    </row>
    <row r="444" spans="4:5" x14ac:dyDescent="0.25">
      <c r="D444" s="39"/>
      <c r="E444" s="43"/>
    </row>
    <row r="445" spans="4:5" x14ac:dyDescent="0.25">
      <c r="D445" s="39"/>
      <c r="E445" s="43"/>
    </row>
    <row r="446" spans="4:5" x14ac:dyDescent="0.25">
      <c r="D446" s="39"/>
      <c r="E446" s="43"/>
    </row>
    <row r="447" spans="4:5" x14ac:dyDescent="0.25">
      <c r="D447" s="39"/>
      <c r="E447" s="43"/>
    </row>
    <row r="448" spans="4:5" x14ac:dyDescent="0.25">
      <c r="D448" s="39"/>
      <c r="E448" s="43"/>
    </row>
    <row r="449" spans="4:5" x14ac:dyDescent="0.25">
      <c r="D449" s="39"/>
      <c r="E449" s="43"/>
    </row>
    <row r="450" spans="4:5" x14ac:dyDescent="0.25">
      <c r="D450" s="39"/>
      <c r="E450" s="43"/>
    </row>
    <row r="451" spans="4:5" x14ac:dyDescent="0.25">
      <c r="D451" s="39"/>
      <c r="E451" s="43"/>
    </row>
    <row r="452" spans="4:5" x14ac:dyDescent="0.25">
      <c r="D452" s="39"/>
      <c r="E452" s="43"/>
    </row>
    <row r="453" spans="4:5" x14ac:dyDescent="0.25">
      <c r="D453" s="39"/>
      <c r="E453" s="43"/>
    </row>
    <row r="454" spans="4:5" x14ac:dyDescent="0.25">
      <c r="D454" s="39"/>
      <c r="E454" s="43"/>
    </row>
    <row r="455" spans="4:5" x14ac:dyDescent="0.25">
      <c r="D455" s="39"/>
      <c r="E455" s="43"/>
    </row>
    <row r="456" spans="4:5" x14ac:dyDescent="0.25">
      <c r="D456" s="39"/>
      <c r="E456" s="43"/>
    </row>
    <row r="457" spans="4:5" x14ac:dyDescent="0.25">
      <c r="D457" s="39"/>
      <c r="E457" s="43"/>
    </row>
    <row r="458" spans="4:5" x14ac:dyDescent="0.25">
      <c r="D458" s="39"/>
      <c r="E458" s="43"/>
    </row>
    <row r="459" spans="4:5" x14ac:dyDescent="0.25">
      <c r="D459" s="39"/>
      <c r="E459" s="43"/>
    </row>
    <row r="460" spans="4:5" x14ac:dyDescent="0.25">
      <c r="D460" s="39"/>
      <c r="E460" s="43"/>
    </row>
    <row r="461" spans="4:5" x14ac:dyDescent="0.25">
      <c r="D461" s="39"/>
      <c r="E461" s="43"/>
    </row>
    <row r="462" spans="4:5" x14ac:dyDescent="0.25">
      <c r="D462" s="39"/>
      <c r="E462" s="43"/>
    </row>
    <row r="463" spans="4:5" x14ac:dyDescent="0.25">
      <c r="D463" s="39"/>
      <c r="E463" s="43"/>
    </row>
    <row r="464" spans="4:5" x14ac:dyDescent="0.25">
      <c r="D464" s="39"/>
      <c r="E464" s="43"/>
    </row>
    <row r="465" spans="4:5" x14ac:dyDescent="0.25">
      <c r="D465" s="39"/>
      <c r="E465" s="43"/>
    </row>
    <row r="466" spans="4:5" x14ac:dyDescent="0.25">
      <c r="D466" s="39"/>
      <c r="E466" s="43"/>
    </row>
    <row r="467" spans="4:5" x14ac:dyDescent="0.25">
      <c r="D467" s="39"/>
      <c r="E467" s="43"/>
    </row>
    <row r="468" spans="4:5" x14ac:dyDescent="0.25">
      <c r="D468" s="39"/>
      <c r="E468" s="43"/>
    </row>
    <row r="469" spans="4:5" x14ac:dyDescent="0.25">
      <c r="D469" s="39"/>
      <c r="E469" s="43"/>
    </row>
    <row r="470" spans="4:5" x14ac:dyDescent="0.25">
      <c r="D470" s="39"/>
      <c r="E470" s="43"/>
    </row>
    <row r="471" spans="4:5" x14ac:dyDescent="0.25">
      <c r="D471" s="39"/>
      <c r="E471" s="43"/>
    </row>
    <row r="472" spans="4:5" x14ac:dyDescent="0.25">
      <c r="D472" s="39"/>
      <c r="E472" s="43"/>
    </row>
    <row r="473" spans="4:5" x14ac:dyDescent="0.25">
      <c r="D473" s="39"/>
      <c r="E473" s="43"/>
    </row>
    <row r="474" spans="4:5" x14ac:dyDescent="0.25">
      <c r="D474" s="39"/>
      <c r="E474" s="43"/>
    </row>
    <row r="475" spans="4:5" x14ac:dyDescent="0.25">
      <c r="D475" s="39"/>
      <c r="E475" s="43"/>
    </row>
    <row r="476" spans="4:5" x14ac:dyDescent="0.25">
      <c r="D476" s="39"/>
      <c r="E476" s="43"/>
    </row>
    <row r="477" spans="4:5" x14ac:dyDescent="0.25">
      <c r="D477" s="39"/>
      <c r="E477" s="43"/>
    </row>
    <row r="478" spans="4:5" x14ac:dyDescent="0.25">
      <c r="D478" s="39"/>
      <c r="E478" s="43"/>
    </row>
    <row r="479" spans="4:5" x14ac:dyDescent="0.25">
      <c r="D479" s="39"/>
      <c r="E479" s="43"/>
    </row>
    <row r="480" spans="4:5" x14ac:dyDescent="0.25">
      <c r="D480" s="39"/>
      <c r="E480" s="43"/>
    </row>
    <row r="481" spans="4:5" x14ac:dyDescent="0.25">
      <c r="D481" s="39"/>
      <c r="E481" s="43"/>
    </row>
    <row r="482" spans="4:5" x14ac:dyDescent="0.25">
      <c r="D482" s="39"/>
      <c r="E482" s="43"/>
    </row>
    <row r="483" spans="4:5" x14ac:dyDescent="0.25">
      <c r="D483" s="39"/>
      <c r="E483" s="43"/>
    </row>
    <row r="484" spans="4:5" x14ac:dyDescent="0.25">
      <c r="D484" s="39"/>
      <c r="E484" s="43"/>
    </row>
    <row r="485" spans="4:5" x14ac:dyDescent="0.25">
      <c r="D485" s="39"/>
      <c r="E485" s="43"/>
    </row>
    <row r="486" spans="4:5" x14ac:dyDescent="0.25">
      <c r="D486" s="39"/>
      <c r="E486" s="43"/>
    </row>
    <row r="487" spans="4:5" x14ac:dyDescent="0.25">
      <c r="D487" s="39"/>
      <c r="E487" s="43"/>
    </row>
    <row r="488" spans="4:5" x14ac:dyDescent="0.25">
      <c r="D488" s="39"/>
      <c r="E488" s="43"/>
    </row>
    <row r="489" spans="4:5" x14ac:dyDescent="0.25">
      <c r="D489" s="39"/>
      <c r="E489" s="43"/>
    </row>
    <row r="490" spans="4:5" x14ac:dyDescent="0.25">
      <c r="D490" s="39"/>
      <c r="E490" s="43"/>
    </row>
    <row r="491" spans="4:5" x14ac:dyDescent="0.25">
      <c r="D491" s="39"/>
      <c r="E491" s="43"/>
    </row>
    <row r="492" spans="4:5" x14ac:dyDescent="0.25">
      <c r="D492" s="39"/>
      <c r="E492" s="43"/>
    </row>
    <row r="493" spans="4:5" x14ac:dyDescent="0.25">
      <c r="D493" s="39"/>
      <c r="E493" s="43"/>
    </row>
    <row r="494" spans="4:5" x14ac:dyDescent="0.25">
      <c r="D494" s="39"/>
      <c r="E494" s="43"/>
    </row>
    <row r="495" spans="4:5" x14ac:dyDescent="0.25">
      <c r="D495" s="39"/>
      <c r="E495" s="43"/>
    </row>
    <row r="496" spans="4:5" x14ac:dyDescent="0.25">
      <c r="D496" s="39"/>
      <c r="E496" s="43"/>
    </row>
    <row r="497" spans="4:5" x14ac:dyDescent="0.25">
      <c r="D497" s="39"/>
      <c r="E497" s="43"/>
    </row>
    <row r="498" spans="4:5" x14ac:dyDescent="0.25">
      <c r="D498" s="39"/>
      <c r="E498" s="43"/>
    </row>
    <row r="499" spans="4:5" x14ac:dyDescent="0.25">
      <c r="D499" s="39"/>
      <c r="E499" s="43"/>
    </row>
    <row r="500" spans="4:5" x14ac:dyDescent="0.25">
      <c r="D500" s="39"/>
      <c r="E500" s="43"/>
    </row>
    <row r="501" spans="4:5" x14ac:dyDescent="0.25">
      <c r="D501" s="39"/>
      <c r="E501" s="43"/>
    </row>
    <row r="502" spans="4:5" x14ac:dyDescent="0.25">
      <c r="D502" s="39"/>
      <c r="E502" s="43"/>
    </row>
    <row r="503" spans="4:5" x14ac:dyDescent="0.25">
      <c r="D503" s="39"/>
      <c r="E503" s="43"/>
    </row>
    <row r="504" spans="4:5" x14ac:dyDescent="0.25">
      <c r="D504" s="39"/>
      <c r="E504" s="43"/>
    </row>
    <row r="505" spans="4:5" x14ac:dyDescent="0.25">
      <c r="D505" s="39"/>
      <c r="E505" s="43"/>
    </row>
    <row r="506" spans="4:5" x14ac:dyDescent="0.25">
      <c r="D506" s="39"/>
      <c r="E506" s="43"/>
    </row>
    <row r="507" spans="4:5" x14ac:dyDescent="0.25">
      <c r="D507" s="39"/>
      <c r="E507" s="43"/>
    </row>
    <row r="508" spans="4:5" x14ac:dyDescent="0.25">
      <c r="D508" s="39"/>
      <c r="E508" s="43"/>
    </row>
    <row r="509" spans="4:5" x14ac:dyDescent="0.25">
      <c r="D509" s="39"/>
      <c r="E509" s="43"/>
    </row>
    <row r="510" spans="4:5" x14ac:dyDescent="0.25">
      <c r="D510" s="39"/>
      <c r="E510" s="43"/>
    </row>
    <row r="511" spans="4:5" x14ac:dyDescent="0.25">
      <c r="D511" s="39"/>
      <c r="E511" s="43"/>
    </row>
    <row r="512" spans="4:5" x14ac:dyDescent="0.25">
      <c r="D512" s="39"/>
      <c r="E512" s="43"/>
    </row>
    <row r="513" spans="4:5" x14ac:dyDescent="0.25">
      <c r="D513" s="39"/>
      <c r="E513" s="43"/>
    </row>
    <row r="514" spans="4:5" x14ac:dyDescent="0.25">
      <c r="D514" s="39"/>
      <c r="E514" s="43"/>
    </row>
    <row r="515" spans="4:5" x14ac:dyDescent="0.25">
      <c r="D515" s="39"/>
      <c r="E515" s="43"/>
    </row>
    <row r="516" spans="4:5" x14ac:dyDescent="0.25">
      <c r="D516" s="39"/>
      <c r="E516" s="43"/>
    </row>
    <row r="517" spans="4:5" x14ac:dyDescent="0.25">
      <c r="D517" s="39"/>
      <c r="E517" s="43"/>
    </row>
    <row r="518" spans="4:5" x14ac:dyDescent="0.25">
      <c r="D518" s="39"/>
      <c r="E518" s="43"/>
    </row>
    <row r="519" spans="4:5" x14ac:dyDescent="0.25">
      <c r="D519" s="39"/>
      <c r="E519" s="43"/>
    </row>
    <row r="520" spans="4:5" x14ac:dyDescent="0.25">
      <c r="D520" s="39"/>
      <c r="E520" s="43"/>
    </row>
    <row r="521" spans="4:5" x14ac:dyDescent="0.25">
      <c r="D521" s="39"/>
      <c r="E521" s="43"/>
    </row>
    <row r="522" spans="4:5" x14ac:dyDescent="0.25">
      <c r="D522" s="39"/>
      <c r="E522" s="43"/>
    </row>
    <row r="523" spans="4:5" x14ac:dyDescent="0.25">
      <c r="D523" s="39"/>
      <c r="E523" s="43"/>
    </row>
    <row r="524" spans="4:5" x14ac:dyDescent="0.25">
      <c r="D524" s="39"/>
      <c r="E524" s="43"/>
    </row>
    <row r="525" spans="4:5" x14ac:dyDescent="0.25">
      <c r="D525" s="39"/>
      <c r="E525" s="43"/>
    </row>
    <row r="526" spans="4:5" x14ac:dyDescent="0.25">
      <c r="D526" s="39"/>
      <c r="E526" s="43"/>
    </row>
    <row r="527" spans="4:5" x14ac:dyDescent="0.25">
      <c r="D527" s="39"/>
      <c r="E527" s="43"/>
    </row>
    <row r="528" spans="4:5" x14ac:dyDescent="0.25">
      <c r="D528" s="39"/>
      <c r="E528" s="43"/>
    </row>
    <row r="529" spans="4:5" x14ac:dyDescent="0.25">
      <c r="D529" s="39"/>
      <c r="E529" s="43"/>
    </row>
    <row r="530" spans="4:5" x14ac:dyDescent="0.25">
      <c r="D530" s="39"/>
      <c r="E530" s="43"/>
    </row>
    <row r="531" spans="4:5" x14ac:dyDescent="0.25">
      <c r="D531" s="39"/>
      <c r="E531" s="43"/>
    </row>
    <row r="532" spans="4:5" x14ac:dyDescent="0.25">
      <c r="D532" s="39"/>
      <c r="E532" s="43"/>
    </row>
    <row r="533" spans="4:5" x14ac:dyDescent="0.25">
      <c r="D533" s="39"/>
      <c r="E533" s="43"/>
    </row>
    <row r="534" spans="4:5" x14ac:dyDescent="0.25">
      <c r="D534" s="39"/>
      <c r="E534" s="43"/>
    </row>
    <row r="535" spans="4:5" x14ac:dyDescent="0.25">
      <c r="D535" s="39"/>
      <c r="E535" s="43"/>
    </row>
    <row r="536" spans="4:5" x14ac:dyDescent="0.25">
      <c r="D536" s="39"/>
      <c r="E536" s="43"/>
    </row>
    <row r="537" spans="4:5" x14ac:dyDescent="0.25">
      <c r="D537" s="39"/>
      <c r="E537" s="43"/>
    </row>
    <row r="538" spans="4:5" x14ac:dyDescent="0.25">
      <c r="D538" s="39"/>
      <c r="E538" s="43"/>
    </row>
    <row r="539" spans="4:5" x14ac:dyDescent="0.25">
      <c r="D539" s="39"/>
      <c r="E539" s="43"/>
    </row>
    <row r="540" spans="4:5" x14ac:dyDescent="0.25">
      <c r="D540" s="39"/>
      <c r="E540" s="43"/>
    </row>
    <row r="541" spans="4:5" x14ac:dyDescent="0.25">
      <c r="D541" s="39"/>
      <c r="E541" s="43"/>
    </row>
    <row r="542" spans="4:5" x14ac:dyDescent="0.25">
      <c r="D542" s="39"/>
      <c r="E542" s="43"/>
    </row>
    <row r="543" spans="4:5" x14ac:dyDescent="0.25">
      <c r="D543" s="39"/>
      <c r="E543" s="43"/>
    </row>
    <row r="544" spans="4:5" x14ac:dyDescent="0.25">
      <c r="D544" s="39"/>
      <c r="E544" s="43"/>
    </row>
    <row r="545" spans="4:5" x14ac:dyDescent="0.25">
      <c r="D545" s="39"/>
      <c r="E545" s="43"/>
    </row>
    <row r="546" spans="4:5" x14ac:dyDescent="0.25">
      <c r="D546" s="39"/>
      <c r="E546" s="43"/>
    </row>
    <row r="547" spans="4:5" x14ac:dyDescent="0.25">
      <c r="D547" s="39"/>
      <c r="E547" s="43"/>
    </row>
    <row r="548" spans="4:5" x14ac:dyDescent="0.25">
      <c r="D548" s="39"/>
      <c r="E548" s="43"/>
    </row>
    <row r="549" spans="4:5" x14ac:dyDescent="0.25">
      <c r="D549" s="39"/>
      <c r="E549" s="43"/>
    </row>
    <row r="550" spans="4:5" x14ac:dyDescent="0.25">
      <c r="D550" s="39"/>
      <c r="E550" s="43"/>
    </row>
    <row r="551" spans="4:5" x14ac:dyDescent="0.25">
      <c r="D551" s="39"/>
      <c r="E551" s="43"/>
    </row>
  </sheetData>
  <mergeCells count="23">
    <mergeCell ref="A292:C292"/>
    <mergeCell ref="D292:F292"/>
    <mergeCell ref="D307:F307"/>
    <mergeCell ref="A2:C2"/>
    <mergeCell ref="D2:F2"/>
    <mergeCell ref="A25:C25"/>
    <mergeCell ref="D25:F25"/>
    <mergeCell ref="A46:C46"/>
    <mergeCell ref="D46:F46"/>
    <mergeCell ref="A67:C67"/>
    <mergeCell ref="D67:F67"/>
    <mergeCell ref="A114:C114"/>
    <mergeCell ref="D114:F114"/>
    <mergeCell ref="A145:C145"/>
    <mergeCell ref="A174:C174"/>
    <mergeCell ref="D273:F273"/>
    <mergeCell ref="A273:C273"/>
    <mergeCell ref="D145:F145"/>
    <mergeCell ref="A206:C206"/>
    <mergeCell ref="A231:C231"/>
    <mergeCell ref="D174:F174"/>
    <mergeCell ref="D206:F206"/>
    <mergeCell ref="D231:F231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C3" sqref="C3"/>
    </sheetView>
  </sheetViews>
  <sheetFormatPr defaultRowHeight="12.75" x14ac:dyDescent="0.2"/>
  <cols>
    <col min="1" max="1" width="19.7109375" style="56" customWidth="1"/>
    <col min="2" max="2" width="11.28515625" style="35" bestFit="1" customWidth="1"/>
    <col min="3" max="3" width="13.7109375" style="35" bestFit="1" customWidth="1"/>
    <col min="4" max="16384" width="9.140625" style="35"/>
  </cols>
  <sheetData>
    <row r="1" spans="1:3" s="62" customFormat="1" x14ac:dyDescent="0.2">
      <c r="A1" s="93" t="s">
        <v>130</v>
      </c>
      <c r="B1" s="92" t="s">
        <v>129</v>
      </c>
      <c r="C1" s="92"/>
    </row>
    <row r="2" spans="1:3" s="63" customFormat="1" x14ac:dyDescent="0.25">
      <c r="A2" s="93"/>
      <c r="B2" s="63" t="s">
        <v>125</v>
      </c>
      <c r="C2" s="63" t="s">
        <v>126</v>
      </c>
    </row>
    <row r="3" spans="1:3" s="34" customFormat="1" x14ac:dyDescent="0.25">
      <c r="A3" s="55" t="s">
        <v>131</v>
      </c>
      <c r="B3" s="57">
        <v>16000</v>
      </c>
      <c r="C3" s="57">
        <v>10000</v>
      </c>
    </row>
    <row r="4" spans="1:3" s="34" customFormat="1" x14ac:dyDescent="0.25">
      <c r="A4" s="55" t="s">
        <v>116</v>
      </c>
      <c r="B4" s="57">
        <v>6000</v>
      </c>
      <c r="C4" s="57">
        <v>800</v>
      </c>
    </row>
    <row r="5" spans="1:3" s="34" customFormat="1" x14ac:dyDescent="0.25">
      <c r="A5" s="55" t="s">
        <v>117</v>
      </c>
      <c r="B5" s="57">
        <v>2227.9699999999998</v>
      </c>
      <c r="C5" s="57">
        <v>5353.66</v>
      </c>
    </row>
    <row r="6" spans="1:3" s="34" customFormat="1" x14ac:dyDescent="0.25">
      <c r="A6" s="55" t="s">
        <v>118</v>
      </c>
      <c r="B6" s="57">
        <v>3696.61</v>
      </c>
      <c r="C6" s="57">
        <v>13920.68</v>
      </c>
    </row>
    <row r="7" spans="1:3" s="34" customFormat="1" x14ac:dyDescent="0.25">
      <c r="A7" s="55" t="s">
        <v>119</v>
      </c>
      <c r="B7" s="57">
        <v>4304.21</v>
      </c>
      <c r="C7" s="57">
        <f>3440.87+840.03</f>
        <v>4280.8999999999996</v>
      </c>
    </row>
    <row r="8" spans="1:3" s="34" customFormat="1" x14ac:dyDescent="0.25">
      <c r="A8" s="55" t="s">
        <v>120</v>
      </c>
      <c r="B8" s="57">
        <v>2577</v>
      </c>
      <c r="C8" s="57">
        <v>2094</v>
      </c>
    </row>
    <row r="9" spans="1:3" s="34" customFormat="1" x14ac:dyDescent="0.25">
      <c r="A9" s="55" t="s">
        <v>121</v>
      </c>
      <c r="B9" s="57">
        <v>6100</v>
      </c>
      <c r="C9" s="57">
        <v>9840</v>
      </c>
    </row>
    <row r="10" spans="1:3" s="34" customFormat="1" x14ac:dyDescent="0.25">
      <c r="A10" s="55" t="s">
        <v>122</v>
      </c>
      <c r="B10" s="57">
        <v>1571</v>
      </c>
      <c r="C10" s="57">
        <v>1236</v>
      </c>
    </row>
    <row r="11" spans="1:3" s="34" customFormat="1" x14ac:dyDescent="0.25">
      <c r="A11" s="55" t="s">
        <v>123</v>
      </c>
      <c r="B11" s="57">
        <v>3724.59</v>
      </c>
      <c r="C11" s="57">
        <v>1756.48</v>
      </c>
    </row>
    <row r="12" spans="1:3" s="34" customFormat="1" x14ac:dyDescent="0.25">
      <c r="A12" s="55" t="s">
        <v>124</v>
      </c>
      <c r="B12" s="57">
        <v>1401.05</v>
      </c>
      <c r="C12" s="57">
        <v>2668.26</v>
      </c>
    </row>
    <row r="13" spans="1:3" s="61" customFormat="1" x14ac:dyDescent="0.25">
      <c r="A13" s="59" t="s">
        <v>127</v>
      </c>
      <c r="B13" s="60">
        <f>SUM(B3:B12)</f>
        <v>47602.430000000008</v>
      </c>
      <c r="C13" s="60">
        <f>SUM(C3:C12)</f>
        <v>51949.98</v>
      </c>
    </row>
    <row r="14" spans="1:3" s="61" customFormat="1" x14ac:dyDescent="0.25">
      <c r="A14" s="59" t="s">
        <v>128</v>
      </c>
      <c r="B14" s="60">
        <f>B13/1.23</f>
        <v>38701.16260162602</v>
      </c>
      <c r="C14" s="60">
        <f>C13/1.23</f>
        <v>42235.756097560981</v>
      </c>
    </row>
    <row r="15" spans="1:3" s="61" customFormat="1" x14ac:dyDescent="0.25">
      <c r="A15" s="59">
        <v>4.2693000000000003</v>
      </c>
      <c r="B15" s="60">
        <f>B14/A15</f>
        <v>9064.9901861255985</v>
      </c>
      <c r="C15" s="60">
        <f>C14/A15</f>
        <v>9892.8995614177911</v>
      </c>
    </row>
    <row r="16" spans="1:3" s="34" customFormat="1" x14ac:dyDescent="0.25">
      <c r="A16" s="55"/>
      <c r="B16" s="57"/>
      <c r="C16" s="57"/>
    </row>
    <row r="17" spans="1:3" s="34" customFormat="1" x14ac:dyDescent="0.25">
      <c r="A17" s="55"/>
      <c r="B17" s="57"/>
      <c r="C17" s="57"/>
    </row>
    <row r="18" spans="1:3" s="34" customFormat="1" x14ac:dyDescent="0.25">
      <c r="A18" s="55"/>
      <c r="B18" s="57"/>
      <c r="C18" s="57"/>
    </row>
    <row r="19" spans="1:3" x14ac:dyDescent="0.2">
      <c r="B19" s="58"/>
      <c r="C19" s="58"/>
    </row>
    <row r="20" spans="1:3" x14ac:dyDescent="0.2">
      <c r="B20" s="58"/>
      <c r="C20" s="58"/>
    </row>
    <row r="21" spans="1:3" x14ac:dyDescent="0.2">
      <c r="B21" s="58"/>
      <c r="C21" s="58"/>
    </row>
  </sheetData>
  <mergeCells count="2">
    <mergeCell ref="B1:C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materiały biurowe</vt:lpstr>
      <vt:lpstr>środki czystości</vt:lpstr>
      <vt:lpstr>szacowane koszty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Strojny</dc:creator>
  <cp:lastModifiedBy>Jarosław Strojny</cp:lastModifiedBy>
  <cp:lastPrinted>2021-02-19T09:36:40Z</cp:lastPrinted>
  <dcterms:created xsi:type="dcterms:W3CDTF">2020-01-07T08:38:15Z</dcterms:created>
  <dcterms:modified xsi:type="dcterms:W3CDTF">2021-02-19T09:40:34Z</dcterms:modified>
</cp:coreProperties>
</file>