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W:\Logistyka\Remony i Eksploatacja Techniczna\SZPITAL\2023\Łazienki WAO\"/>
    </mc:Choice>
  </mc:AlternateContent>
  <xr:revisionPtr revIDLastSave="0" documentId="13_ncr:1_{63FE2FBA-BF24-4C03-AFB0-6C41AAE8F951}" xr6:coauthVersionLast="36" xr6:coauthVersionMax="36" xr10:uidLastSave="{00000000-0000-0000-0000-000000000000}"/>
  <bookViews>
    <workbookView xWindow="0" yWindow="0" windowWidth="21570" windowHeight="9450" xr2:uid="{00000000-000D-0000-FFFF-FFFF00000000}"/>
  </bookViews>
  <sheets>
    <sheet name="Łazienka" sheetId="1" r:id="rId1"/>
  </sheets>
  <definedNames>
    <definedName name="_xlnm.Print_Area" localSheetId="0">Łazienka!$A$1:$H$47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E30" i="1" l="1"/>
  <c r="H30" i="1" s="1"/>
  <c r="E29" i="1"/>
  <c r="H29" i="1" s="1"/>
  <c r="H28" i="1"/>
  <c r="H27" i="1"/>
  <c r="H24" i="1" l="1"/>
  <c r="H25" i="1"/>
  <c r="H22" i="1" l="1"/>
  <c r="F36" i="1" l="1"/>
  <c r="E36" i="1"/>
  <c r="F35" i="1"/>
  <c r="E34" i="1"/>
  <c r="E38" i="1"/>
  <c r="D38" i="1"/>
  <c r="E37" i="1"/>
  <c r="E35" i="1"/>
  <c r="E14" i="1"/>
  <c r="E15" i="1"/>
  <c r="E11" i="1"/>
  <c r="E12" i="1"/>
  <c r="E10" i="1"/>
  <c r="E9" i="1"/>
  <c r="E8" i="1"/>
  <c r="H8" i="1" s="1"/>
  <c r="E7" i="1"/>
  <c r="H7" i="1"/>
  <c r="E13" i="1"/>
  <c r="H36" i="1" l="1"/>
  <c r="H10" i="1"/>
  <c r="H12" i="1"/>
  <c r="H11" i="1"/>
  <c r="H14" i="1" l="1"/>
  <c r="H13" i="1"/>
  <c r="H21" i="1" l="1"/>
  <c r="H38" i="1" l="1"/>
  <c r="H37" i="1"/>
  <c r="H35" i="1"/>
  <c r="H9" i="1"/>
  <c r="H34" i="1" l="1"/>
  <c r="H33" i="1" s="1"/>
  <c r="H39" i="1" s="1"/>
  <c r="G33" i="1"/>
  <c r="H23" i="1"/>
  <c r="H19" i="1"/>
  <c r="H18" i="1"/>
  <c r="H17" i="1"/>
  <c r="G39" i="1" l="1"/>
  <c r="H26" i="1"/>
  <c r="G26" i="1"/>
  <c r="G42" i="1" l="1"/>
  <c r="H42" i="1"/>
  <c r="H16" i="1"/>
  <c r="H41" i="1" s="1"/>
  <c r="G16" i="1"/>
  <c r="G41" i="1" s="1"/>
  <c r="H15" i="1" l="1"/>
  <c r="H6" i="1" l="1"/>
  <c r="H5" i="1" s="1"/>
  <c r="G5" i="1"/>
  <c r="G40" i="1" l="1"/>
  <c r="G43" i="1" s="1"/>
  <c r="G31" i="1"/>
  <c r="H40" i="1"/>
  <c r="H43" i="1" s="1"/>
  <c r="H31" i="1"/>
</calcChain>
</file>

<file path=xl/sharedStrings.xml><?xml version="1.0" encoding="utf-8"?>
<sst xmlns="http://schemas.openxmlformats.org/spreadsheetml/2006/main" count="108" uniqueCount="73">
  <si>
    <t>LP</t>
  </si>
  <si>
    <t>ZAKRES</t>
  </si>
  <si>
    <t>CENA JEDNOSTKOWA</t>
  </si>
  <si>
    <t>ILOŚĆ</t>
  </si>
  <si>
    <t>WARTOŚĆ NETTO</t>
  </si>
  <si>
    <t>WARTOŚĆ BRUTTO</t>
  </si>
  <si>
    <t>JM</t>
  </si>
  <si>
    <t>1.1264.01 kod.3.100.60</t>
  </si>
  <si>
    <t>m2 p.u.</t>
  </si>
  <si>
    <t>1.1264.01 kod 3.160.10</t>
  </si>
  <si>
    <t>1.1264.01 kod 3.160.40</t>
  </si>
  <si>
    <t>pkt.odpr</t>
  </si>
  <si>
    <t>POZYCJA BCM</t>
  </si>
  <si>
    <t>Roboty Instalacyjne sanitarne</t>
  </si>
  <si>
    <t>m2</t>
  </si>
  <si>
    <t>Roboty Budowlane</t>
  </si>
  <si>
    <t>Kalkulacja własna</t>
  </si>
  <si>
    <t>1.1264.01 kod 4.100.30</t>
  </si>
  <si>
    <t>Branża Sanitarna</t>
  </si>
  <si>
    <t>Branża Budowlana</t>
  </si>
  <si>
    <t>SUMA:</t>
  </si>
  <si>
    <t>suma działu:</t>
  </si>
  <si>
    <t>Branża elektryczna, niskoprądowa</t>
  </si>
  <si>
    <t>1.1264.01 kod 3.150.10</t>
  </si>
  <si>
    <t>1.1264.01 kod 3.150.30</t>
  </si>
  <si>
    <t>wypust</t>
  </si>
  <si>
    <t>1.1264.01 kod 3.150.20</t>
  </si>
  <si>
    <t>1.1264.01 kod 3.160.60</t>
  </si>
  <si>
    <t>kalkulacja własna</t>
  </si>
  <si>
    <t>1 pkt</t>
  </si>
  <si>
    <t>kalk własna</t>
  </si>
  <si>
    <t xml:space="preserve">Korytarz </t>
  </si>
  <si>
    <t>Instalacja kanalizacyjn - wykonanie podejścia pod ustęp, wraz z białym montażem i stelażem, wykucia i zamurowania</t>
  </si>
  <si>
    <t>Łazienka WAO- 8,73 m2</t>
  </si>
  <si>
    <t>Instalacja wodociągowa- wykonanie podejścia wodnego wraz z izolacją. Montaż baterii prysznicowej</t>
  </si>
  <si>
    <t>Rozbiórki instalacji sanitarnych-demontaż umywalek, ustępów, grzejnika żelwiwnego, kratki ściekowej, pionów i poziomów wodno- kanalizacyjnych, baterii umywalkowych, zaślepienie odciętych instalacji sanitarnych</t>
  </si>
  <si>
    <t>Instalacja wodociągowa- wykonanie podejścia wodnego wraz z izolacją. Montaż baterii umywalkowej stojącej,wykucia i zamurowania</t>
  </si>
  <si>
    <t>Instalacja wodociągowa- wykonanie podejścia wodnego wraz z izolacją. Montaż punktu czerpalnego, zaworu ustępowego i zamurowania</t>
  </si>
  <si>
    <t>Instalacja kanalizacyjn - wykonanie podejścia pod umywalkę wraz z białym montażem, wykucia i zamurowania</t>
  </si>
  <si>
    <t>Instalacja kanalizacyjn - wykonanie podejścia pod prysznic wraz z odwodnieniem liniowym, wykucia i zamurowania</t>
  </si>
  <si>
    <t>Instalacja centralnego ogrzewania- montaż 1 grzejnika płytowego lub łazienkowego  z uchwytami oraz zaworami termostatycznymi,zabudowa pionu płytami GK</t>
  </si>
  <si>
    <t xml:space="preserve">obudowa płytami GK pionu, próby szczelności </t>
  </si>
  <si>
    <t>m</t>
  </si>
  <si>
    <t>WKI 53/2023 3.669.551, 3.669.553-11</t>
  </si>
  <si>
    <t>m3</t>
  </si>
  <si>
    <t>WKI 3.669.553-20, 3.669.554-30, kalk. Własna</t>
  </si>
  <si>
    <t>kalkulacja wlasna</t>
  </si>
  <si>
    <t>WKI 53/2023 3.621.14, kalkulacja własna</t>
  </si>
  <si>
    <t>demontaż starego rurociągu i montaż nowego o śr 200 mm, wraz z próbą szczelności</t>
  </si>
  <si>
    <t>zdjęcie i nałożenie humusu, wykopy, montaż tulei ochronnej, ulożenie rury od budynku do studni, obsybka rury,zasypanie, wywóz ziemi- 1 wpięcie do studni</t>
  </si>
  <si>
    <t>montaż klapy zwrotnej wraz ze studzienką na korytarzu</t>
  </si>
  <si>
    <t>wykopy, podłoża pod rurociągi, zasypanie rurociągu, obsybka</t>
  </si>
  <si>
    <t>Rozbiórki elementów stanu wykończeniowego( posadzki), uzupelnienie posadzek</t>
  </si>
  <si>
    <t>4.100.30, 4.130.50</t>
  </si>
  <si>
    <t>Rozbiórki stanu wykończeniowego wewnętrznego posadzka lastriko</t>
  </si>
  <si>
    <t xml:space="preserve">Rozbiórki stanu wykończeniowego wewnętrznego, ścianki ceglane na zaprawie wapiennej </t>
  </si>
  <si>
    <t>szt.</t>
  </si>
  <si>
    <t>Rozebranie  okładziń ścian z płytek ceramicznych</t>
  </si>
  <si>
    <t>Montaż Sufitu podwieszanego jednopoziomowego z płyt kartonowo- gipsowych</t>
  </si>
  <si>
    <t>Demontaż drzwi</t>
  </si>
  <si>
    <t>1.1264.01 kod 4.130.23</t>
  </si>
  <si>
    <t>tablice elektryczne - rozbudowa o nowe obwody lub wymiana zabezpieczeń w rozdzielnicy. Na instalacji oświetlenia zabudować wyłącznik różnicowoprądowy z wyzwalaczem nadmiarowo prądowym. W pozycji należy ująć okablowanie niezbędne do poszycia rozdzielnicy, końcówki kablowe, aparaty elektryczne.</t>
  </si>
  <si>
    <t>Instalacja oświetlenia (6x np. FINESTRA Q LED IP44 307x307 18W OPAL 3000K (18.0 W); 2x KINKIET IP44 LED 460mm 
OPAL 3000K (900lm); 2x LED K-G AW-G 1x1 TC 3 VWD (1.2 W), 3h, DALI: dopuszcza się zamianę na, np. AWEX; 1x oprawa oświetlenia ewakuacyjnego z piktogramem AWEX Premium 1W, B, 3h, SE, RU, WH. Sterowanie oświetleniem ogólnym: 5x łącznik jednobiegunowy p/t, biały IP44; 1x czujnik obecności, n/t. W pozycji należy ująć okablowanie, uchwyty, przepusty, ułożenie okablowania. Zastosować przewody HDXp lub N2XH.</t>
  </si>
  <si>
    <t>Instalacja gniazd wtykowych i przyłączy stałych: 2x gniazda p/t, IP44, białe; 1x przyłącze wentylatora wyciągowego z opóźnieniem, sterowany z instalacji oświetlenia. W pozycji należy ująć okablowanie, uchwyty, przepusty, ułożenie okablowania. Zastosować przewody HDXp lub N2XH.</t>
  </si>
  <si>
    <t>Instalacja połączeń wyrównawczych - lokalne szyny SWP wraz z połączeniami dostępnych metalowych elementów budynku i urządzeń. W pozycji należy ująć okablowanie, uchwyty, przepusty, ułożenie okablowania. Zastosować Przewód bezhalogenowy H07Z-K 1x6 zielono-żółty.</t>
  </si>
  <si>
    <t>RAZEM Łazienka WAO</t>
  </si>
  <si>
    <t>posadzki -wykonanie nowej posadzki z płytek z kamieni sztucznych układanych na klej wraz z przygotowaniem podłoża</t>
  </si>
  <si>
    <t>1.1264.01 kod 4.130.50</t>
  </si>
  <si>
    <t>Montaż nowych drzwi</t>
  </si>
  <si>
    <t>Instalacja kanalizacyjna -kratka ściekowa</t>
  </si>
  <si>
    <t>Montaż Ścianki działowej z poliwenglanu 100 x 200, w tym 3 szt. drzwi kabinowych</t>
  </si>
  <si>
    <t>Położenie okładziny na ścianach płytkami ceramicznymi (łatwo zmywalnymi ) o jak najmniejszych spoinach  do wysokości sufitu podiweszonego wraz z przygotowaniem podłoża</t>
  </si>
  <si>
    <t>WYCENA ZADANIA: Remont łazienek WAO III kwartał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</si>
</sst>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mbria"/>
      <family val="1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44" fontId="0" fillId="0" borderId="0" xfId="0" applyNumberFormat="1"/>
    <xf numFmtId="0" fontId="0" fillId="0" borderId="0" xfId="0"/>
    <xf numFmtId="44" fontId="0" fillId="0" borderId="8" xfId="0" applyNumberFormat="1" applyBorder="1"/>
    <xf numFmtId="44" fontId="0" fillId="0" borderId="9" xfId="0" applyNumberFormat="1" applyBorder="1"/>
    <xf numFmtId="44" fontId="0" fillId="0" borderId="17" xfId="0" applyNumberFormat="1" applyBorder="1"/>
    <xf numFmtId="0" fontId="0" fillId="0" borderId="0" xfId="0" applyAlignment="1">
      <alignment horizontal="center"/>
    </xf>
    <xf numFmtId="0" fontId="5" fillId="0" borderId="3" xfId="0" applyFont="1" applyBorder="1"/>
    <xf numFmtId="44" fontId="7" fillId="0" borderId="10" xfId="0" applyNumberFormat="1" applyFont="1" applyBorder="1"/>
    <xf numFmtId="0" fontId="0" fillId="0" borderId="1" xfId="0" applyFill="1" applyBorder="1"/>
    <xf numFmtId="0" fontId="1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4" fontId="5" fillId="0" borderId="1" xfId="0" applyNumberFormat="1" applyFont="1" applyFill="1" applyBorder="1"/>
    <xf numFmtId="0" fontId="1" fillId="0" borderId="2" xfId="0" applyFont="1" applyFill="1" applyBorder="1" applyAlignment="1">
      <alignment horizontal="right"/>
    </xf>
    <xf numFmtId="44" fontId="1" fillId="0" borderId="2" xfId="0" applyNumberFormat="1" applyFont="1" applyFill="1" applyBorder="1"/>
    <xf numFmtId="0" fontId="5" fillId="0" borderId="1" xfId="0" applyFont="1" applyFill="1" applyBorder="1"/>
    <xf numFmtId="0" fontId="0" fillId="3" borderId="2" xfId="0" applyFill="1" applyBorder="1"/>
    <xf numFmtId="0" fontId="1" fillId="3" borderId="2" xfId="0" applyFont="1" applyFill="1" applyBorder="1"/>
    <xf numFmtId="0" fontId="0" fillId="3" borderId="1" xfId="0" applyFill="1" applyBorder="1"/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44" fontId="5" fillId="3" borderId="1" xfId="0" applyNumberFormat="1" applyFont="1" applyFill="1" applyBorder="1"/>
    <xf numFmtId="164" fontId="5" fillId="3" borderId="1" xfId="0" applyNumberFormat="1" applyFont="1" applyFill="1" applyBorder="1"/>
    <xf numFmtId="164" fontId="7" fillId="3" borderId="1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horizontal="right"/>
    </xf>
    <xf numFmtId="44" fontId="7" fillId="0" borderId="1" xfId="0" applyNumberFormat="1" applyFont="1" applyFill="1" applyBorder="1"/>
    <xf numFmtId="0" fontId="5" fillId="3" borderId="3" xfId="0" applyFont="1" applyFill="1" applyBorder="1" applyAlignment="1">
      <alignment horizontal="right"/>
    </xf>
    <xf numFmtId="0" fontId="7" fillId="3" borderId="1" xfId="0" applyFont="1" applyFill="1" applyBorder="1"/>
    <xf numFmtId="0" fontId="5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44" fontId="5" fillId="3" borderId="3" xfId="0" applyNumberFormat="1" applyFont="1" applyFill="1" applyBorder="1"/>
    <xf numFmtId="44" fontId="7" fillId="3" borderId="3" xfId="0" applyNumberFormat="1" applyFont="1" applyFill="1" applyBorder="1"/>
    <xf numFmtId="0" fontId="5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5" fillId="3" borderId="3" xfId="0" applyNumberFormat="1" applyFont="1" applyFill="1" applyBorder="1" applyAlignment="1">
      <alignment vertical="center"/>
    </xf>
    <xf numFmtId="164" fontId="5" fillId="3" borderId="3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44" fontId="0" fillId="0" borderId="7" xfId="0" applyNumberFormat="1" applyBorder="1"/>
    <xf numFmtId="44" fontId="0" fillId="0" borderId="18" xfId="0" applyNumberFormat="1" applyBorder="1"/>
    <xf numFmtId="0" fontId="0" fillId="0" borderId="0" xfId="0" applyAlignment="1">
      <alignment horizontal="center"/>
    </xf>
    <xf numFmtId="0" fontId="0" fillId="0" borderId="0" xfId="0"/>
    <xf numFmtId="0" fontId="7" fillId="3" borderId="2" xfId="0" applyFont="1" applyFill="1" applyBorder="1" applyAlignment="1">
      <alignment horizontal="right"/>
    </xf>
    <xf numFmtId="44" fontId="7" fillId="3" borderId="2" xfId="0" applyNumberFormat="1" applyFont="1" applyFill="1" applyBorder="1"/>
    <xf numFmtId="0" fontId="0" fillId="0" borderId="0" xfId="0"/>
    <xf numFmtId="0" fontId="5" fillId="4" borderId="1" xfId="0" applyFont="1" applyFill="1" applyBorder="1"/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44" fontId="5" fillId="4" borderId="1" xfId="0" applyNumberFormat="1" applyFont="1" applyFill="1" applyBorder="1"/>
    <xf numFmtId="164" fontId="5" fillId="4" borderId="1" xfId="0" applyNumberFormat="1" applyFont="1" applyFill="1" applyBorder="1"/>
    <xf numFmtId="0" fontId="5" fillId="4" borderId="3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164" fontId="5" fillId="4" borderId="3" xfId="0" applyNumberFormat="1" applyFont="1" applyFill="1" applyBorder="1"/>
    <xf numFmtId="44" fontId="5" fillId="4" borderId="3" xfId="0" applyNumberFormat="1" applyFont="1" applyFill="1" applyBorder="1"/>
    <xf numFmtId="0" fontId="5" fillId="4" borderId="1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view="pageBreakPreview" topLeftCell="A16" zoomScaleNormal="100" zoomScaleSheetLayoutView="100" workbookViewId="0">
      <selection sqref="A1:H1"/>
    </sheetView>
  </sheetViews>
  <sheetFormatPr defaultRowHeight="15" x14ac:dyDescent="0.25"/>
  <cols>
    <col min="1" max="1" width="6.140625" customWidth="1"/>
    <col min="2" max="2" width="39.140625" customWidth="1"/>
    <col min="3" max="3" width="15.28515625" customWidth="1"/>
    <col min="4" max="4" width="9" customWidth="1"/>
    <col min="5" max="5" width="15.28515625" customWidth="1"/>
    <col min="6" max="6" width="15.7109375" customWidth="1"/>
    <col min="7" max="7" width="15.42578125" customWidth="1"/>
    <col min="8" max="8" width="16.5703125" customWidth="1"/>
    <col min="9" max="9" width="25" customWidth="1"/>
    <col min="10" max="10" width="21.140625" customWidth="1"/>
  </cols>
  <sheetData>
    <row r="1" spans="1:12" ht="66" customHeight="1" x14ac:dyDescent="0.25">
      <c r="A1" s="70" t="s">
        <v>72</v>
      </c>
      <c r="B1" s="71"/>
      <c r="C1" s="71"/>
      <c r="D1" s="71"/>
      <c r="E1" s="71"/>
      <c r="F1" s="71"/>
      <c r="G1" s="71"/>
      <c r="H1" s="71"/>
    </row>
    <row r="3" spans="1:12" s="1" customFormat="1" ht="30.75" thickBot="1" x14ac:dyDescent="0.3">
      <c r="A3" s="2" t="s">
        <v>0</v>
      </c>
      <c r="B3" s="2" t="s">
        <v>1</v>
      </c>
      <c r="C3" s="2" t="s">
        <v>12</v>
      </c>
      <c r="D3" s="2" t="s">
        <v>6</v>
      </c>
      <c r="E3" s="2" t="s">
        <v>2</v>
      </c>
      <c r="F3" s="2" t="s">
        <v>3</v>
      </c>
      <c r="G3" s="2" t="s">
        <v>4</v>
      </c>
      <c r="H3" s="2" t="s">
        <v>5</v>
      </c>
    </row>
    <row r="4" spans="1:12" ht="15.75" thickBot="1" x14ac:dyDescent="0.3">
      <c r="A4" s="72" t="s">
        <v>33</v>
      </c>
      <c r="B4" s="73"/>
      <c r="C4" s="73"/>
      <c r="D4" s="73"/>
      <c r="E4" s="73"/>
      <c r="F4" s="73"/>
      <c r="G4" s="73"/>
      <c r="H4" s="74"/>
    </row>
    <row r="5" spans="1:12" x14ac:dyDescent="0.25">
      <c r="A5" s="19"/>
      <c r="B5" s="20" t="s">
        <v>13</v>
      </c>
      <c r="C5" s="19"/>
      <c r="D5" s="19"/>
      <c r="E5" s="19"/>
      <c r="F5" s="50" t="s">
        <v>21</v>
      </c>
      <c r="G5" s="51">
        <f>SUM(G6:G15)</f>
        <v>0</v>
      </c>
      <c r="H5" s="51">
        <f>SUM(H6:H15)</f>
        <v>0</v>
      </c>
    </row>
    <row r="6" spans="1:12" ht="85.5" x14ac:dyDescent="0.25">
      <c r="A6" s="21">
        <v>1</v>
      </c>
      <c r="B6" s="22" t="s">
        <v>35</v>
      </c>
      <c r="C6" s="23" t="s">
        <v>7</v>
      </c>
      <c r="D6" s="24" t="s">
        <v>8</v>
      </c>
      <c r="E6" s="25">
        <v>16.100000000000001</v>
      </c>
      <c r="F6" s="26">
        <v>8.73</v>
      </c>
      <c r="G6" s="25"/>
      <c r="H6" s="25">
        <f t="shared" ref="H6:H15" si="0">G6*1.23</f>
        <v>0</v>
      </c>
    </row>
    <row r="7" spans="1:12" s="49" customFormat="1" ht="42.75" x14ac:dyDescent="0.25">
      <c r="A7" s="21">
        <v>2</v>
      </c>
      <c r="B7" s="22" t="s">
        <v>34</v>
      </c>
      <c r="C7" s="23" t="s">
        <v>9</v>
      </c>
      <c r="D7" s="24" t="s">
        <v>11</v>
      </c>
      <c r="E7" s="25">
        <f>60.03+400+100</f>
        <v>560.03</v>
      </c>
      <c r="F7" s="26">
        <v>1</v>
      </c>
      <c r="G7" s="25"/>
      <c r="H7" s="25">
        <f t="shared" ref="H7:H8" si="1">G7*1.23</f>
        <v>0</v>
      </c>
    </row>
    <row r="8" spans="1:12" s="49" customFormat="1" ht="57" x14ac:dyDescent="0.25">
      <c r="A8" s="21">
        <v>3</v>
      </c>
      <c r="B8" s="22" t="s">
        <v>36</v>
      </c>
      <c r="C8" s="23" t="s">
        <v>9</v>
      </c>
      <c r="D8" s="24" t="s">
        <v>11</v>
      </c>
      <c r="E8" s="25">
        <f>60.03+300+100</f>
        <v>460.03</v>
      </c>
      <c r="F8" s="26">
        <v>2</v>
      </c>
      <c r="G8" s="25"/>
      <c r="H8" s="25">
        <f t="shared" si="1"/>
        <v>0</v>
      </c>
    </row>
    <row r="9" spans="1:12" s="4" customFormat="1" ht="57" x14ac:dyDescent="0.25">
      <c r="A9" s="21">
        <v>4</v>
      </c>
      <c r="B9" s="22" t="s">
        <v>37</v>
      </c>
      <c r="C9" s="23" t="s">
        <v>9</v>
      </c>
      <c r="D9" s="24" t="s">
        <v>11</v>
      </c>
      <c r="E9" s="25">
        <f>60.03+100</f>
        <v>160.03</v>
      </c>
      <c r="F9" s="26">
        <v>2</v>
      </c>
      <c r="G9" s="25"/>
      <c r="H9" s="25">
        <f t="shared" si="0"/>
        <v>0</v>
      </c>
    </row>
    <row r="10" spans="1:12" s="49" customFormat="1" ht="30" x14ac:dyDescent="0.25">
      <c r="A10" s="21">
        <v>5</v>
      </c>
      <c r="B10" s="22" t="s">
        <v>69</v>
      </c>
      <c r="C10" s="23" t="s">
        <v>10</v>
      </c>
      <c r="D10" s="24" t="s">
        <v>11</v>
      </c>
      <c r="E10" s="25">
        <f>100</f>
        <v>100</v>
      </c>
      <c r="F10" s="26">
        <v>1</v>
      </c>
      <c r="G10" s="25"/>
      <c r="H10" s="25">
        <f t="shared" si="0"/>
        <v>0</v>
      </c>
    </row>
    <row r="11" spans="1:12" s="49" customFormat="1" ht="42.75" x14ac:dyDescent="0.25">
      <c r="A11" s="21">
        <v>6</v>
      </c>
      <c r="B11" s="22" t="s">
        <v>38</v>
      </c>
      <c r="C11" s="23" t="s">
        <v>10</v>
      </c>
      <c r="D11" s="24" t="s">
        <v>11</v>
      </c>
      <c r="E11" s="25">
        <f>300+100</f>
        <v>400</v>
      </c>
      <c r="F11" s="26">
        <v>2</v>
      </c>
      <c r="G11" s="25"/>
      <c r="H11" s="25">
        <f t="shared" ref="H11" si="2">G11*1.23</f>
        <v>0</v>
      </c>
    </row>
    <row r="12" spans="1:12" s="49" customFormat="1" ht="57" x14ac:dyDescent="0.25">
      <c r="A12" s="21">
        <v>7</v>
      </c>
      <c r="B12" s="22" t="s">
        <v>39</v>
      </c>
      <c r="C12" s="23" t="s">
        <v>10</v>
      </c>
      <c r="D12" s="24" t="s">
        <v>11</v>
      </c>
      <c r="E12" s="25">
        <f>481.68+100</f>
        <v>581.68000000000006</v>
      </c>
      <c r="F12" s="26">
        <v>1</v>
      </c>
      <c r="G12" s="25"/>
      <c r="H12" s="25">
        <f t="shared" ref="H12" si="3">G12*1.23</f>
        <v>0</v>
      </c>
    </row>
    <row r="13" spans="1:12" s="4" customFormat="1" ht="57" x14ac:dyDescent="0.25">
      <c r="A13" s="21">
        <v>8</v>
      </c>
      <c r="B13" s="22" t="s">
        <v>32</v>
      </c>
      <c r="C13" s="23" t="s">
        <v>10</v>
      </c>
      <c r="D13" s="24" t="s">
        <v>11</v>
      </c>
      <c r="E13" s="25">
        <f>686.31+100+3000</f>
        <v>3786.31</v>
      </c>
      <c r="F13" s="26">
        <v>2</v>
      </c>
      <c r="G13" s="25"/>
      <c r="H13" s="25">
        <f t="shared" si="0"/>
        <v>0</v>
      </c>
    </row>
    <row r="14" spans="1:12" s="49" customFormat="1" ht="28.5" x14ac:dyDescent="0.25">
      <c r="A14" s="21">
        <v>9</v>
      </c>
      <c r="B14" s="22" t="s">
        <v>41</v>
      </c>
      <c r="C14" s="23" t="s">
        <v>30</v>
      </c>
      <c r="D14" s="24" t="s">
        <v>29</v>
      </c>
      <c r="E14" s="25">
        <f>300+300</f>
        <v>600</v>
      </c>
      <c r="F14" s="26">
        <v>1</v>
      </c>
      <c r="G14" s="25"/>
      <c r="H14" s="25">
        <f t="shared" ref="H14" si="4">G14*1.23</f>
        <v>0</v>
      </c>
    </row>
    <row r="15" spans="1:12" ht="71.25" x14ac:dyDescent="0.25">
      <c r="A15" s="21">
        <v>10</v>
      </c>
      <c r="B15" s="22" t="s">
        <v>40</v>
      </c>
      <c r="C15" s="23" t="s">
        <v>27</v>
      </c>
      <c r="D15" s="24" t="s">
        <v>29</v>
      </c>
      <c r="E15" s="25">
        <f>86.03+1200+80+150</f>
        <v>1516.03</v>
      </c>
      <c r="F15" s="26">
        <v>1</v>
      </c>
      <c r="G15" s="25"/>
      <c r="H15" s="25">
        <f t="shared" si="0"/>
        <v>0</v>
      </c>
      <c r="L15" s="4"/>
    </row>
    <row r="16" spans="1:12" x14ac:dyDescent="0.25">
      <c r="A16" s="11"/>
      <c r="B16" s="12" t="s">
        <v>15</v>
      </c>
      <c r="C16" s="13"/>
      <c r="D16" s="14"/>
      <c r="E16" s="15"/>
      <c r="F16" s="16" t="s">
        <v>21</v>
      </c>
      <c r="G16" s="17">
        <f>SUM(G17:G25)</f>
        <v>0</v>
      </c>
      <c r="H16" s="17">
        <f>SUM(H17:H25)</f>
        <v>0</v>
      </c>
    </row>
    <row r="17" spans="1:21" ht="30" x14ac:dyDescent="0.25">
      <c r="A17" s="53">
        <v>1</v>
      </c>
      <c r="B17" s="54" t="s">
        <v>54</v>
      </c>
      <c r="C17" s="55" t="s">
        <v>17</v>
      </c>
      <c r="D17" s="56" t="s">
        <v>8</v>
      </c>
      <c r="E17" s="57">
        <v>139.47</v>
      </c>
      <c r="F17" s="58">
        <v>8.73</v>
      </c>
      <c r="G17" s="57"/>
      <c r="H17" s="57">
        <f t="shared" ref="H17:H20" si="5">G17*1.23</f>
        <v>0</v>
      </c>
    </row>
    <row r="18" spans="1:21" ht="30" x14ac:dyDescent="0.25">
      <c r="A18" s="53">
        <v>2</v>
      </c>
      <c r="B18" s="54" t="s">
        <v>57</v>
      </c>
      <c r="C18" s="55" t="s">
        <v>17</v>
      </c>
      <c r="D18" s="56" t="s">
        <v>8</v>
      </c>
      <c r="E18" s="57">
        <v>139.47</v>
      </c>
      <c r="F18" s="58">
        <v>18</v>
      </c>
      <c r="G18" s="57"/>
      <c r="H18" s="57">
        <f t="shared" si="5"/>
        <v>0</v>
      </c>
      <c r="K18" s="4"/>
    </row>
    <row r="19" spans="1:21" s="4" customFormat="1" ht="84" customHeight="1" x14ac:dyDescent="0.25">
      <c r="A19" s="53">
        <v>3</v>
      </c>
      <c r="B19" s="54" t="s">
        <v>71</v>
      </c>
      <c r="C19" s="59" t="s">
        <v>16</v>
      </c>
      <c r="D19" s="60" t="s">
        <v>14</v>
      </c>
      <c r="E19" s="57">
        <v>250</v>
      </c>
      <c r="F19" s="61">
        <v>29.35</v>
      </c>
      <c r="G19" s="62"/>
      <c r="H19" s="62">
        <f t="shared" si="5"/>
        <v>0</v>
      </c>
    </row>
    <row r="20" spans="1:21" s="52" customFormat="1" ht="84" customHeight="1" x14ac:dyDescent="0.25">
      <c r="A20" s="53">
        <v>4</v>
      </c>
      <c r="B20" s="54" t="s">
        <v>66</v>
      </c>
      <c r="C20" s="55" t="s">
        <v>67</v>
      </c>
      <c r="D20" s="60" t="s">
        <v>14</v>
      </c>
      <c r="E20" s="57">
        <v>201.67</v>
      </c>
      <c r="F20" s="61">
        <v>8.73</v>
      </c>
      <c r="G20" s="62"/>
      <c r="H20" s="62">
        <f t="shared" si="5"/>
        <v>0</v>
      </c>
    </row>
    <row r="21" spans="1:21" s="49" customFormat="1" ht="97.5" customHeight="1" x14ac:dyDescent="0.25">
      <c r="A21" s="53">
        <v>5</v>
      </c>
      <c r="B21" s="54" t="s">
        <v>55</v>
      </c>
      <c r="C21" s="55" t="s">
        <v>17</v>
      </c>
      <c r="D21" s="56" t="s">
        <v>8</v>
      </c>
      <c r="E21" s="57">
        <v>139.47</v>
      </c>
      <c r="F21" s="58">
        <v>6</v>
      </c>
      <c r="G21" s="57"/>
      <c r="H21" s="57">
        <f t="shared" ref="H21" si="6">G21*1.23</f>
        <v>0</v>
      </c>
    </row>
    <row r="22" spans="1:21" s="49" customFormat="1" ht="97.5" customHeight="1" x14ac:dyDescent="0.25">
      <c r="A22" s="53">
        <v>6</v>
      </c>
      <c r="B22" s="54" t="s">
        <v>70</v>
      </c>
      <c r="C22" s="59" t="s">
        <v>16</v>
      </c>
      <c r="D22" s="60" t="s">
        <v>56</v>
      </c>
      <c r="E22" s="57">
        <v>2400</v>
      </c>
      <c r="F22" s="61">
        <v>5</v>
      </c>
      <c r="G22" s="57"/>
      <c r="H22" s="57">
        <f>G22*1.23</f>
        <v>0</v>
      </c>
    </row>
    <row r="23" spans="1:21" s="4" customFormat="1" ht="42.75" x14ac:dyDescent="0.25">
      <c r="A23" s="53">
        <v>7</v>
      </c>
      <c r="B23" s="54" t="s">
        <v>58</v>
      </c>
      <c r="C23" s="55" t="s">
        <v>28</v>
      </c>
      <c r="D23" s="56" t="s">
        <v>14</v>
      </c>
      <c r="E23" s="57">
        <v>160</v>
      </c>
      <c r="F23" s="58">
        <v>8.73</v>
      </c>
      <c r="G23" s="57"/>
      <c r="H23" s="57">
        <f>G23*1.23</f>
        <v>0</v>
      </c>
    </row>
    <row r="24" spans="1:21" s="52" customFormat="1" ht="30" x14ac:dyDescent="0.25">
      <c r="A24" s="53">
        <v>8</v>
      </c>
      <c r="B24" s="54" t="s">
        <v>59</v>
      </c>
      <c r="C24" s="59" t="s">
        <v>17</v>
      </c>
      <c r="D24" s="60" t="s">
        <v>8</v>
      </c>
      <c r="E24" s="57">
        <v>89.3</v>
      </c>
      <c r="F24" s="61">
        <v>8.73</v>
      </c>
      <c r="G24" s="62"/>
      <c r="H24" s="62">
        <f t="shared" ref="H24:H25" si="7">G24*1.23</f>
        <v>0</v>
      </c>
    </row>
    <row r="25" spans="1:21" s="52" customFormat="1" ht="30" x14ac:dyDescent="0.25">
      <c r="A25" s="63">
        <v>9</v>
      </c>
      <c r="B25" s="54" t="s">
        <v>68</v>
      </c>
      <c r="C25" s="59" t="s">
        <v>60</v>
      </c>
      <c r="D25" s="56" t="s">
        <v>14</v>
      </c>
      <c r="E25" s="57">
        <v>663.46</v>
      </c>
      <c r="F25" s="58">
        <v>1</v>
      </c>
      <c r="G25" s="62"/>
      <c r="H25" s="62">
        <f t="shared" si="7"/>
        <v>0</v>
      </c>
    </row>
    <row r="26" spans="1:21" s="4" customFormat="1" x14ac:dyDescent="0.25">
      <c r="A26" s="32"/>
      <c r="B26" s="33" t="s">
        <v>22</v>
      </c>
      <c r="C26" s="34"/>
      <c r="D26" s="35"/>
      <c r="E26" s="36"/>
      <c r="F26" s="27" t="s">
        <v>21</v>
      </c>
      <c r="G26" s="37">
        <f>SUM(G27:G30)</f>
        <v>0</v>
      </c>
      <c r="H26" s="37">
        <f>SUM(H27:H30)</f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s="4" customFormat="1" ht="128.25" x14ac:dyDescent="0.25">
      <c r="A27" s="38">
        <v>1</v>
      </c>
      <c r="B27" s="39" t="s">
        <v>61</v>
      </c>
      <c r="C27" s="40" t="s">
        <v>23</v>
      </c>
      <c r="D27" s="41" t="s">
        <v>8</v>
      </c>
      <c r="E27" s="42">
        <v>21.14</v>
      </c>
      <c r="F27" s="43">
        <v>8.73</v>
      </c>
      <c r="G27" s="42"/>
      <c r="H27" s="42">
        <f>G27*1.23</f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s="4" customFormat="1" ht="213.75" x14ac:dyDescent="0.25">
      <c r="A28" s="38">
        <v>2</v>
      </c>
      <c r="B28" s="39" t="s">
        <v>62</v>
      </c>
      <c r="C28" s="40" t="s">
        <v>26</v>
      </c>
      <c r="D28" s="44" t="s">
        <v>25</v>
      </c>
      <c r="E28" s="42">
        <v>205.64</v>
      </c>
      <c r="F28" s="43">
        <v>17</v>
      </c>
      <c r="G28" s="42"/>
      <c r="H28" s="42">
        <f>G28*1.23</f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s="4" customFormat="1" ht="114" x14ac:dyDescent="0.25">
      <c r="A29" s="38">
        <v>3</v>
      </c>
      <c r="B29" s="39" t="s">
        <v>63</v>
      </c>
      <c r="C29" s="40" t="s">
        <v>24</v>
      </c>
      <c r="D29" s="44" t="s">
        <v>25</v>
      </c>
      <c r="E29" s="42">
        <f>75.98*2</f>
        <v>151.96</v>
      </c>
      <c r="F29" s="43">
        <v>3</v>
      </c>
      <c r="G29" s="42"/>
      <c r="H29" s="42">
        <f>G29*1.23</f>
        <v>0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s="4" customFormat="1" ht="114.75" thickBot="1" x14ac:dyDescent="0.3">
      <c r="A30" s="38">
        <v>4</v>
      </c>
      <c r="B30" s="39" t="s">
        <v>64</v>
      </c>
      <c r="C30" s="45" t="s">
        <v>24</v>
      </c>
      <c r="D30" s="41" t="s">
        <v>25</v>
      </c>
      <c r="E30" s="42">
        <f>77.11*2</f>
        <v>154.22</v>
      </c>
      <c r="F30" s="43">
        <v>2</v>
      </c>
      <c r="G30" s="42"/>
      <c r="H30" s="42">
        <f>G30*1.23</f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5.75" thickBot="1" x14ac:dyDescent="0.3">
      <c r="A31" s="9"/>
      <c r="B31" s="75" t="s">
        <v>65</v>
      </c>
      <c r="C31" s="76"/>
      <c r="D31" s="76"/>
      <c r="E31" s="76"/>
      <c r="F31" s="77"/>
      <c r="G31" s="10">
        <f>G26+G16+G5</f>
        <v>0</v>
      </c>
      <c r="H31" s="10">
        <f>H26+H16+H5</f>
        <v>0</v>
      </c>
      <c r="I31" s="3"/>
      <c r="J31" s="3"/>
    </row>
    <row r="32" spans="1:21" ht="18" customHeight="1" thickBot="1" x14ac:dyDescent="0.3">
      <c r="A32" s="72" t="s">
        <v>31</v>
      </c>
      <c r="B32" s="73"/>
      <c r="C32" s="73"/>
      <c r="D32" s="73"/>
      <c r="E32" s="73"/>
      <c r="F32" s="73"/>
      <c r="G32" s="73"/>
      <c r="H32" s="74"/>
    </row>
    <row r="33" spans="1:10" ht="18" customHeight="1" x14ac:dyDescent="0.25">
      <c r="A33" s="19"/>
      <c r="B33" s="20" t="s">
        <v>13</v>
      </c>
      <c r="C33" s="28"/>
      <c r="D33" s="28"/>
      <c r="E33" s="28"/>
      <c r="F33" s="27" t="s">
        <v>21</v>
      </c>
      <c r="G33" s="37">
        <f>SUM(G34:G38)</f>
        <v>0</v>
      </c>
      <c r="H33" s="37">
        <f>SUM(H34:H38)</f>
        <v>0</v>
      </c>
    </row>
    <row r="34" spans="1:10" s="4" customFormat="1" ht="65.25" customHeight="1" x14ac:dyDescent="0.25">
      <c r="A34" s="21">
        <v>1</v>
      </c>
      <c r="B34" s="22" t="s">
        <v>48</v>
      </c>
      <c r="C34" s="23" t="s">
        <v>47</v>
      </c>
      <c r="D34" s="24" t="s">
        <v>42</v>
      </c>
      <c r="E34" s="25">
        <f>1108+50</f>
        <v>1158</v>
      </c>
      <c r="F34" s="26">
        <v>22</v>
      </c>
      <c r="G34" s="25"/>
      <c r="H34" s="25">
        <f t="shared" ref="H34:H38" si="8">G34*1.23</f>
        <v>0</v>
      </c>
    </row>
    <row r="35" spans="1:10" s="4" customFormat="1" ht="57" customHeight="1" x14ac:dyDescent="0.25">
      <c r="A35" s="21">
        <v>2</v>
      </c>
      <c r="B35" s="22" t="s">
        <v>51</v>
      </c>
      <c r="C35" s="23" t="s">
        <v>43</v>
      </c>
      <c r="D35" s="24" t="s">
        <v>44</v>
      </c>
      <c r="E35" s="25">
        <f>248+183+253</f>
        <v>684</v>
      </c>
      <c r="F35" s="26">
        <f>22*0.5*1</f>
        <v>11</v>
      </c>
      <c r="G35" s="25"/>
      <c r="H35" s="25">
        <f t="shared" si="8"/>
        <v>0</v>
      </c>
    </row>
    <row r="36" spans="1:10" s="49" customFormat="1" ht="57" customHeight="1" x14ac:dyDescent="0.25">
      <c r="A36" s="21">
        <v>3</v>
      </c>
      <c r="B36" s="22" t="s">
        <v>52</v>
      </c>
      <c r="C36" s="23" t="s">
        <v>53</v>
      </c>
      <c r="D36" s="24" t="s">
        <v>14</v>
      </c>
      <c r="E36" s="25">
        <f>47.63+199.26</f>
        <v>246.89</v>
      </c>
      <c r="F36" s="26">
        <f>22*1+2*1</f>
        <v>24</v>
      </c>
      <c r="G36" s="25"/>
      <c r="H36" s="25">
        <f t="shared" ref="H36" si="9">G36*1.23</f>
        <v>0</v>
      </c>
    </row>
    <row r="37" spans="1:10" ht="58.5" customHeight="1" x14ac:dyDescent="0.25">
      <c r="A37" s="21">
        <v>4</v>
      </c>
      <c r="B37" s="22" t="s">
        <v>50</v>
      </c>
      <c r="C37" s="23" t="s">
        <v>45</v>
      </c>
      <c r="D37" s="24" t="s">
        <v>11</v>
      </c>
      <c r="E37" s="25">
        <f>864+149+1006+633</f>
        <v>2652</v>
      </c>
      <c r="F37" s="26">
        <v>1</v>
      </c>
      <c r="G37" s="25"/>
      <c r="H37" s="25">
        <f t="shared" si="8"/>
        <v>0</v>
      </c>
    </row>
    <row r="38" spans="1:10" ht="72" thickBot="1" x14ac:dyDescent="0.3">
      <c r="A38" s="21">
        <v>5</v>
      </c>
      <c r="B38" s="22" t="s">
        <v>49</v>
      </c>
      <c r="C38" s="23" t="s">
        <v>46</v>
      </c>
      <c r="D38" s="24" t="str">
        <f>D37</f>
        <v>pkt.odpr</v>
      </c>
      <c r="E38" s="25">
        <f>(80+34+5+89+28+5+266+71+84+420)*5*1+143*5</f>
        <v>6125</v>
      </c>
      <c r="F38" s="26">
        <v>1</v>
      </c>
      <c r="G38" s="25"/>
      <c r="H38" s="25">
        <f t="shared" si="8"/>
        <v>0</v>
      </c>
    </row>
    <row r="39" spans="1:10" ht="15.75" thickBot="1" x14ac:dyDescent="0.3">
      <c r="A39" s="18"/>
      <c r="B39" s="29"/>
      <c r="C39" s="13"/>
      <c r="D39" s="14"/>
      <c r="E39" s="15"/>
      <c r="F39" s="30" t="s">
        <v>21</v>
      </c>
      <c r="G39" s="31">
        <f>G33</f>
        <v>0</v>
      </c>
      <c r="H39" s="31">
        <f>H33</f>
        <v>0</v>
      </c>
    </row>
    <row r="40" spans="1:10" ht="15.75" thickBot="1" x14ac:dyDescent="0.3">
      <c r="A40" s="4"/>
      <c r="B40" s="67" t="s">
        <v>18</v>
      </c>
      <c r="C40" s="68"/>
      <c r="D40" s="68"/>
      <c r="E40" s="68"/>
      <c r="F40" s="69"/>
      <c r="G40" s="5">
        <f>G33+G5</f>
        <v>0</v>
      </c>
      <c r="H40" s="5">
        <f>H5+H33</f>
        <v>0</v>
      </c>
    </row>
    <row r="41" spans="1:10" ht="15.75" thickBot="1" x14ac:dyDescent="0.3">
      <c r="A41" s="4"/>
      <c r="B41" s="64" t="s">
        <v>19</v>
      </c>
      <c r="C41" s="65"/>
      <c r="D41" s="65"/>
      <c r="E41" s="65"/>
      <c r="F41" s="66"/>
      <c r="G41" s="46">
        <f>G16</f>
        <v>0</v>
      </c>
      <c r="H41" s="46">
        <f>H16</f>
        <v>0</v>
      </c>
      <c r="I41" s="3"/>
      <c r="J41" s="3"/>
    </row>
    <row r="42" spans="1:10" s="4" customFormat="1" ht="15.75" thickBot="1" x14ac:dyDescent="0.3">
      <c r="B42" s="64" t="s">
        <v>22</v>
      </c>
      <c r="C42" s="65"/>
      <c r="D42" s="65"/>
      <c r="E42" s="65"/>
      <c r="F42" s="66"/>
      <c r="G42" s="47">
        <f>G26</f>
        <v>0</v>
      </c>
      <c r="H42" s="47">
        <f>H26</f>
        <v>0</v>
      </c>
      <c r="I42" s="3"/>
      <c r="J42" s="3"/>
    </row>
    <row r="43" spans="1:10" ht="15.75" thickBot="1" x14ac:dyDescent="0.3">
      <c r="A43" s="4"/>
      <c r="B43" s="64" t="s">
        <v>20</v>
      </c>
      <c r="C43" s="65"/>
      <c r="D43" s="65"/>
      <c r="E43" s="65"/>
      <c r="F43" s="66"/>
      <c r="G43" s="7">
        <f>SUM(G40:G42)</f>
        <v>0</v>
      </c>
      <c r="H43" s="6">
        <f>SUM(H40:H42)</f>
        <v>0</v>
      </c>
    </row>
    <row r="45" spans="1:10" x14ac:dyDescent="0.25">
      <c r="G45" s="3"/>
      <c r="H45" s="3"/>
    </row>
    <row r="47" spans="1:10" x14ac:dyDescent="0.25">
      <c r="G47" s="3"/>
      <c r="H47" s="3"/>
    </row>
    <row r="48" spans="1:10" x14ac:dyDescent="0.25">
      <c r="G48" s="3"/>
      <c r="H48" s="3"/>
    </row>
    <row r="49" spans="7:7" x14ac:dyDescent="0.25">
      <c r="G49" s="3"/>
    </row>
  </sheetData>
  <mergeCells count="8">
    <mergeCell ref="B43:F43"/>
    <mergeCell ref="B41:F41"/>
    <mergeCell ref="B40:F40"/>
    <mergeCell ref="B42:F42"/>
    <mergeCell ref="A1:H1"/>
    <mergeCell ref="A4:H4"/>
    <mergeCell ref="A32:H32"/>
    <mergeCell ref="B31:F3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Łazienka</vt:lpstr>
      <vt:lpstr>Łazienka!Obszar_wydruku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Mariusz Patynkiewicz</cp:lastModifiedBy>
  <cp:lastPrinted>2023-04-06T12:29:53Z</cp:lastPrinted>
  <dcterms:created xsi:type="dcterms:W3CDTF">2022-10-20T10:31:24Z</dcterms:created>
  <dcterms:modified xsi:type="dcterms:W3CDTF">2023-10-10T12:41:15Z</dcterms:modified>
</cp:coreProperties>
</file>