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la\2022 ROK\PRĄD\2. dokumenty przetarg prąd\Załączniki do przetargu\"/>
    </mc:Choice>
  </mc:AlternateContent>
  <xr:revisionPtr revIDLastSave="0" documentId="13_ncr:1_{51334301-EC46-4823-8CB7-87C85A837B1A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08.09.2015 ofer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2" i="1" l="1"/>
  <c r="W31" i="1"/>
  <c r="W30" i="1"/>
  <c r="W12" i="1"/>
  <c r="W10" i="1"/>
  <c r="W9" i="1"/>
  <c r="W8" i="1"/>
  <c r="K19" i="1"/>
  <c r="B13" i="1"/>
  <c r="B33" i="1"/>
  <c r="G32" i="1"/>
  <c r="F32" i="1"/>
  <c r="K31" i="1"/>
  <c r="K30" i="1"/>
  <c r="X31" i="1" l="1"/>
  <c r="Z31" i="1" s="1"/>
  <c r="X30" i="1"/>
  <c r="Z30" i="1" s="1"/>
  <c r="K32" i="1"/>
  <c r="K12" i="1"/>
  <c r="K8" i="1"/>
  <c r="K9" i="1"/>
  <c r="K10" i="1"/>
  <c r="G11" i="1"/>
  <c r="F11" i="1"/>
  <c r="W11" i="1" s="1"/>
  <c r="G7" i="1"/>
  <c r="F7" i="1"/>
  <c r="W7" i="1" s="1"/>
  <c r="X32" i="1" l="1"/>
  <c r="Z32" i="1" s="1"/>
  <c r="K33" i="1"/>
  <c r="K7" i="1"/>
  <c r="X12" i="1"/>
  <c r="Z12" i="1" s="1"/>
  <c r="K11" i="1"/>
  <c r="X33" i="1" l="1"/>
  <c r="Z33" i="1" s="1"/>
  <c r="K13" i="1"/>
  <c r="X11" i="1"/>
  <c r="Z11" i="1" s="1"/>
  <c r="X8" i="1" l="1"/>
  <c r="X7" i="1"/>
  <c r="X9" i="1"/>
  <c r="Z9" i="1" s="1"/>
  <c r="X10" i="1"/>
  <c r="X13" i="1" l="1"/>
  <c r="Z7" i="1"/>
  <c r="Z8" i="1"/>
  <c r="Z10" i="1"/>
  <c r="Z13" i="1" l="1"/>
</calcChain>
</file>

<file path=xl/sharedStrings.xml><?xml version="1.0" encoding="utf-8"?>
<sst xmlns="http://schemas.openxmlformats.org/spreadsheetml/2006/main" count="76" uniqueCount="43">
  <si>
    <t>pozaszczytem/ pozostałe godziny doby / noc</t>
  </si>
  <si>
    <t>szczyt popołudniowy / dzień</t>
  </si>
  <si>
    <t>całodobowa / szczyt przedpołudniowy</t>
  </si>
  <si>
    <t>Cena za jednostkowa za energię elek.  pozaszczytem/ pozostałe godziny doby / noc</t>
  </si>
  <si>
    <t>Cena za jednostkowa za energię elek.  szczyt popołudniowy / dzień</t>
  </si>
  <si>
    <t>Cena za jednostkowa za energię elek. całodobowa / szczyt przedpołudniowy</t>
  </si>
  <si>
    <t>Stawka opłaty przejściowej (zł/kW/m-c)</t>
  </si>
  <si>
    <t>Składnik stały stawki sieciowej (zł/kW/m-c)</t>
  </si>
  <si>
    <t>Stawka jakościowa (zł/kW)</t>
  </si>
  <si>
    <t>składniki zmienny stawki sieciowej (zł/kWh)</t>
  </si>
  <si>
    <t>Łączna cena oferty (brutto)</t>
  </si>
  <si>
    <t>VAT</t>
  </si>
  <si>
    <t>Łączna cena oferty (netto)</t>
  </si>
  <si>
    <t>Cena za usługi dystrybucyjne netto</t>
  </si>
  <si>
    <t>Ceny za energię elektryczną (netto)</t>
  </si>
  <si>
    <t>Moc umowna</t>
  </si>
  <si>
    <t>Ilość punktów poboru</t>
  </si>
  <si>
    <t>Grupa taryfowa</t>
  </si>
  <si>
    <t>C11</t>
  </si>
  <si>
    <t>C21</t>
  </si>
  <si>
    <t>B23</t>
  </si>
  <si>
    <t>RAZEM</t>
  </si>
  <si>
    <t>Stawka opłaty abonamentowej (zł/m-c)</t>
  </si>
  <si>
    <t>Cena za energię elektryczną 
(kol.5+kol.6+kol.7)*kol.8</t>
  </si>
  <si>
    <t>Łączna cena za dystrybujcę netto 
(kol.5*kol.10)+(kol.6*kol.11)+(kol.7*kol.12)+(kol.13+14)*(kol.5.+kol.6+kol.7)+[(kol.15+kol.16)*kol.4)+(kol.17*kol.2)]*12m-c</t>
  </si>
  <si>
    <t>B11</t>
  </si>
  <si>
    <t xml:space="preserve">całodobowa </t>
  </si>
  <si>
    <t>Szacowane zużycie w okresie trwania umowy- 1 rok( 12 miesięcy)</t>
  </si>
  <si>
    <t>C12B</t>
  </si>
  <si>
    <t>Okres rozliczeniowy</t>
  </si>
  <si>
    <t>C12A</t>
  </si>
  <si>
    <t>kWh</t>
  </si>
  <si>
    <t>G11</t>
  </si>
  <si>
    <t xml:space="preserve"> Formularz cenowy - Załacznik Nr 2 do SWZ</t>
  </si>
  <si>
    <t>ROK 2023</t>
  </si>
  <si>
    <t xml:space="preserve">Szacunkowe zużycie energii elektrycznej w okresie: 2023 </t>
  </si>
  <si>
    <t>Taryfy B i C i G</t>
  </si>
  <si>
    <t>Opłata OZE + oplata kogeneracyjna</t>
  </si>
  <si>
    <t>Stawka opłaty mocowej</t>
  </si>
  <si>
    <t>Wykaz dla punktów z mikroinstalacją</t>
  </si>
  <si>
    <t xml:space="preserve">Łączna cena za dystrybujcę netto 
</t>
  </si>
  <si>
    <t xml:space="preserve">Stawka opłaty za energię bierną </t>
  </si>
  <si>
    <t>Stawka opłaty za energię bierną pojemnosciową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</si>
</sst>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0.0000"/>
    <numFmt numFmtId="166" formatCode="#,##0.0000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5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4" fontId="2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2" fillId="0" borderId="3" xfId="0" applyFont="1" applyFill="1" applyBorder="1"/>
    <xf numFmtId="3" fontId="0" fillId="0" borderId="0" xfId="0" applyNumberFormat="1"/>
    <xf numFmtId="4" fontId="2" fillId="0" borderId="3" xfId="0" applyNumberFormat="1" applyFont="1" applyFill="1" applyBorder="1"/>
    <xf numFmtId="0" fontId="2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/>
    <xf numFmtId="3" fontId="5" fillId="2" borderId="1" xfId="0" applyNumberFormat="1" applyFont="1" applyFill="1" applyBorder="1" applyAlignment="1"/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3" fontId="1" fillId="0" borderId="0" xfId="0" applyNumberFormat="1" applyFont="1"/>
    <xf numFmtId="164" fontId="1" fillId="0" borderId="0" xfId="0" applyNumberFormat="1" applyFont="1"/>
    <xf numFmtId="165" fontId="2" fillId="3" borderId="1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3"/>
  <sheetViews>
    <sheetView tabSelected="1" topLeftCell="A19" zoomScale="115" zoomScaleNormal="115" zoomScalePageLayoutView="130" workbookViewId="0">
      <selection activeCell="W32" sqref="W32"/>
    </sheetView>
  </sheetViews>
  <sheetFormatPr defaultRowHeight="13.8"/>
  <cols>
    <col min="1" max="1" width="4.59765625" style="1" customWidth="1"/>
    <col min="2" max="3" width="4.09765625" customWidth="1"/>
    <col min="4" max="4" width="4.3984375" customWidth="1"/>
    <col min="5" max="5" width="11.19921875" customWidth="1"/>
    <col min="6" max="6" width="7.69921875" customWidth="1"/>
    <col min="7" max="7" width="8.8984375" bestFit="1" customWidth="1"/>
    <col min="8" max="8" width="10.09765625" customWidth="1"/>
    <col min="9" max="9" width="7.69921875" customWidth="1"/>
    <col min="10" max="10" width="9.5" customWidth="1"/>
    <col min="11" max="11" width="10.19921875" customWidth="1"/>
    <col min="12" max="14" width="7.5" customWidth="1"/>
    <col min="15" max="15" width="8.09765625" customWidth="1"/>
    <col min="16" max="16" width="6" customWidth="1"/>
    <col min="17" max="22" width="8" customWidth="1"/>
    <col min="23" max="23" width="12.19921875" customWidth="1"/>
    <col min="24" max="24" width="14.3984375" customWidth="1"/>
    <col min="25" max="25" width="5.09765625" customWidth="1"/>
    <col min="26" max="26" width="14.5" customWidth="1"/>
    <col min="29" max="29" width="11.3984375" bestFit="1" customWidth="1"/>
  </cols>
  <sheetData>
    <row r="1" spans="1:26" ht="39.75" customHeight="1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41.25" customHeight="1">
      <c r="A2" s="42" t="s">
        <v>36</v>
      </c>
      <c r="B2" s="42"/>
      <c r="C2" s="42"/>
      <c r="D2" s="42"/>
      <c r="M2" s="4" t="s">
        <v>34</v>
      </c>
    </row>
    <row r="3" spans="1:26">
      <c r="A3" s="59" t="s">
        <v>17</v>
      </c>
      <c r="B3" s="59" t="s">
        <v>16</v>
      </c>
      <c r="C3" s="60" t="s">
        <v>29</v>
      </c>
      <c r="D3" s="59" t="s">
        <v>15</v>
      </c>
      <c r="E3" s="58" t="s">
        <v>27</v>
      </c>
      <c r="F3" s="58"/>
      <c r="G3" s="58"/>
      <c r="H3" s="58" t="s">
        <v>14</v>
      </c>
      <c r="I3" s="58"/>
      <c r="J3" s="58"/>
      <c r="K3" s="58"/>
      <c r="L3" s="63" t="s">
        <v>13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58" t="s">
        <v>12</v>
      </c>
      <c r="Y3" s="58" t="s">
        <v>11</v>
      </c>
      <c r="Z3" s="58" t="s">
        <v>10</v>
      </c>
    </row>
    <row r="4" spans="1:26" s="2" customFormat="1" ht="23.25" customHeight="1">
      <c r="A4" s="59"/>
      <c r="B4" s="59"/>
      <c r="C4" s="61"/>
      <c r="D4" s="59"/>
      <c r="E4" s="58"/>
      <c r="F4" s="58"/>
      <c r="G4" s="58"/>
      <c r="H4" s="58"/>
      <c r="I4" s="58"/>
      <c r="J4" s="58"/>
      <c r="K4" s="58"/>
      <c r="L4" s="63" t="s">
        <v>9</v>
      </c>
      <c r="M4" s="63"/>
      <c r="N4" s="63"/>
      <c r="O4" s="58" t="s">
        <v>8</v>
      </c>
      <c r="P4" s="64" t="s">
        <v>37</v>
      </c>
      <c r="Q4" s="58" t="s">
        <v>7</v>
      </c>
      <c r="R4" s="58" t="s">
        <v>6</v>
      </c>
      <c r="S4" s="58" t="s">
        <v>22</v>
      </c>
      <c r="T4" s="64" t="s">
        <v>38</v>
      </c>
      <c r="U4" s="39"/>
      <c r="V4" s="39"/>
      <c r="W4" s="58" t="s">
        <v>24</v>
      </c>
      <c r="X4" s="58"/>
      <c r="Y4" s="58"/>
      <c r="Z4" s="58"/>
    </row>
    <row r="5" spans="1:26" s="2" customFormat="1" ht="91.2">
      <c r="A5" s="59"/>
      <c r="B5" s="59"/>
      <c r="C5" s="62"/>
      <c r="D5" s="59"/>
      <c r="E5" s="5" t="s">
        <v>26</v>
      </c>
      <c r="F5" s="5" t="s">
        <v>1</v>
      </c>
      <c r="G5" s="5" t="s">
        <v>0</v>
      </c>
      <c r="H5" s="5" t="s">
        <v>5</v>
      </c>
      <c r="I5" s="5" t="s">
        <v>4</v>
      </c>
      <c r="J5" s="5" t="s">
        <v>3</v>
      </c>
      <c r="K5" s="11" t="s">
        <v>23</v>
      </c>
      <c r="L5" s="5" t="s">
        <v>2</v>
      </c>
      <c r="M5" s="5" t="s">
        <v>1</v>
      </c>
      <c r="N5" s="5" t="s">
        <v>0</v>
      </c>
      <c r="O5" s="58"/>
      <c r="P5" s="65"/>
      <c r="Q5" s="58"/>
      <c r="R5" s="58"/>
      <c r="S5" s="58"/>
      <c r="T5" s="65"/>
      <c r="U5" s="40"/>
      <c r="V5" s="40"/>
      <c r="W5" s="58"/>
      <c r="X5" s="58"/>
      <c r="Y5" s="58"/>
      <c r="Z5" s="58"/>
    </row>
    <row r="6" spans="1:26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43">
        <v>8</v>
      </c>
      <c r="I6" s="44"/>
      <c r="J6" s="45"/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/>
      <c r="V6" s="6"/>
      <c r="W6" s="6">
        <v>19</v>
      </c>
      <c r="X6" s="6">
        <v>20</v>
      </c>
      <c r="Y6" s="6">
        <v>21</v>
      </c>
      <c r="Z6" s="6">
        <v>22</v>
      </c>
    </row>
    <row r="7" spans="1:26" ht="15" customHeight="1">
      <c r="A7" s="16" t="s">
        <v>28</v>
      </c>
      <c r="B7" s="7">
        <v>96</v>
      </c>
      <c r="C7" s="7">
        <v>2</v>
      </c>
      <c r="D7" s="7">
        <v>333</v>
      </c>
      <c r="E7" s="26">
        <v>627894</v>
      </c>
      <c r="F7" s="18">
        <f>52%*E7</f>
        <v>326504.88</v>
      </c>
      <c r="G7" s="18">
        <f>48%*E7</f>
        <v>301389.12</v>
      </c>
      <c r="H7" s="20"/>
      <c r="I7" s="19"/>
      <c r="J7" s="19"/>
      <c r="K7" s="8">
        <f>E7*H7+F7*I7+G7*J7</f>
        <v>0</v>
      </c>
      <c r="L7" s="22"/>
      <c r="M7" s="21"/>
      <c r="N7" s="21"/>
      <c r="O7" s="21"/>
      <c r="P7" s="21"/>
      <c r="Q7" s="21"/>
      <c r="R7" s="21"/>
      <c r="S7" s="21"/>
      <c r="T7" s="21"/>
      <c r="U7" s="21"/>
      <c r="V7" s="21"/>
      <c r="W7" s="8">
        <f>(L7*E7+M7*F7+N7*G7)+(O7+P7)*(E7+F7+G7)+(D7*(R7+Q7)+S7*B7+(T7*B7)*12)</f>
        <v>0</v>
      </c>
      <c r="X7" s="8">
        <f t="shared" ref="X7:X12" si="0">W7+K7</f>
        <v>0</v>
      </c>
      <c r="Y7" s="9">
        <v>0.23</v>
      </c>
      <c r="Z7" s="8">
        <f>X7*1.23</f>
        <v>0</v>
      </c>
    </row>
    <row r="8" spans="1:26">
      <c r="A8" s="16" t="s">
        <v>18</v>
      </c>
      <c r="B8" s="7">
        <v>187</v>
      </c>
      <c r="C8" s="7">
        <v>2</v>
      </c>
      <c r="D8" s="7">
        <v>2365</v>
      </c>
      <c r="E8" s="38">
        <v>1451751.5223999999</v>
      </c>
      <c r="F8" s="46"/>
      <c r="G8" s="47"/>
      <c r="H8" s="19"/>
      <c r="I8" s="50"/>
      <c r="J8" s="51"/>
      <c r="K8" s="8">
        <f t="shared" ref="K8:K11" si="1">E8*H8+F8*I8+G8*J8</f>
        <v>0</v>
      </c>
      <c r="L8" s="21"/>
      <c r="M8" s="54"/>
      <c r="N8" s="55"/>
      <c r="O8" s="21"/>
      <c r="P8" s="21"/>
      <c r="Q8" s="21"/>
      <c r="R8" s="21"/>
      <c r="S8" s="21"/>
      <c r="T8" s="21"/>
      <c r="U8" s="21"/>
      <c r="V8" s="21"/>
      <c r="W8" s="8">
        <f>(L8*E8+M8*F8+N8*G8)+(O8+P8)*(E8+F8+G8)+(D8*(R8+Q8)+S8*B8+(T8*B8))*12</f>
        <v>0</v>
      </c>
      <c r="X8" s="8">
        <f t="shared" si="0"/>
        <v>0</v>
      </c>
      <c r="Y8" s="9">
        <v>0.23</v>
      </c>
      <c r="Z8" s="8">
        <f t="shared" ref="Z8:Z10" si="2">X8*1.23</f>
        <v>0</v>
      </c>
    </row>
    <row r="9" spans="1:26">
      <c r="A9" s="16" t="s">
        <v>19</v>
      </c>
      <c r="B9" s="7">
        <v>2</v>
      </c>
      <c r="C9" s="7">
        <v>1</v>
      </c>
      <c r="D9" s="7">
        <v>100</v>
      </c>
      <c r="E9" s="25">
        <v>357004</v>
      </c>
      <c r="F9" s="48"/>
      <c r="G9" s="49"/>
      <c r="H9" s="19"/>
      <c r="I9" s="52"/>
      <c r="J9" s="53"/>
      <c r="K9" s="8">
        <f t="shared" si="1"/>
        <v>0</v>
      </c>
      <c r="L9" s="21"/>
      <c r="M9" s="56"/>
      <c r="N9" s="57"/>
      <c r="O9" s="21"/>
      <c r="P9" s="21"/>
      <c r="Q9" s="21"/>
      <c r="R9" s="21"/>
      <c r="S9" s="21"/>
      <c r="T9" s="21"/>
      <c r="U9" s="21"/>
      <c r="V9" s="21"/>
      <c r="W9" s="8">
        <f>(L9*E9+M9*F9+N9*G9)+(O9+P9)*(E9+F9+G9)+(D9*(R9+Q9)+S9*B9+(T9*B9))*12</f>
        <v>0</v>
      </c>
      <c r="X9" s="8">
        <f t="shared" si="0"/>
        <v>0</v>
      </c>
      <c r="Y9" s="9">
        <v>0.23</v>
      </c>
      <c r="Z9" s="8">
        <f t="shared" si="2"/>
        <v>0</v>
      </c>
    </row>
    <row r="10" spans="1:26">
      <c r="A10" s="16" t="s">
        <v>25</v>
      </c>
      <c r="B10" s="7">
        <v>2</v>
      </c>
      <c r="C10" s="7">
        <v>1</v>
      </c>
      <c r="D10" s="7">
        <v>66</v>
      </c>
      <c r="E10" s="25">
        <v>142707</v>
      </c>
      <c r="F10" s="71"/>
      <c r="G10" s="72"/>
      <c r="H10" s="19"/>
      <c r="I10" s="73"/>
      <c r="J10" s="74"/>
      <c r="K10" s="8">
        <f t="shared" si="1"/>
        <v>0</v>
      </c>
      <c r="L10" s="21"/>
      <c r="M10" s="67"/>
      <c r="N10" s="68"/>
      <c r="O10" s="21"/>
      <c r="P10" s="21"/>
      <c r="Q10" s="21"/>
      <c r="R10" s="21"/>
      <c r="S10" s="21"/>
      <c r="T10" s="21"/>
      <c r="U10" s="21"/>
      <c r="V10" s="21"/>
      <c r="W10" s="8">
        <f>(L10*E10+M10*F10+N10*G10)+(O10+P10)*(E10+F10+G10)+(D10*(R10+Q10)+S10*B10+(T10*B10))*12</f>
        <v>0</v>
      </c>
      <c r="X10" s="8">
        <f t="shared" si="0"/>
        <v>0</v>
      </c>
      <c r="Y10" s="9">
        <v>0.23</v>
      </c>
      <c r="Z10" s="8">
        <f t="shared" si="2"/>
        <v>0</v>
      </c>
    </row>
    <row r="11" spans="1:26">
      <c r="A11" s="16" t="s">
        <v>30</v>
      </c>
      <c r="B11" s="7">
        <v>1</v>
      </c>
      <c r="C11" s="7">
        <v>2</v>
      </c>
      <c r="D11" s="7">
        <v>18</v>
      </c>
      <c r="E11" s="28">
        <v>12044</v>
      </c>
      <c r="F11" s="17">
        <f>52%*E11</f>
        <v>6262.88</v>
      </c>
      <c r="G11" s="17">
        <f>48%*E11</f>
        <v>5781.12</v>
      </c>
      <c r="H11" s="36"/>
      <c r="I11" s="19"/>
      <c r="J11" s="19"/>
      <c r="K11" s="8">
        <f t="shared" si="1"/>
        <v>0</v>
      </c>
      <c r="L11" s="37"/>
      <c r="M11" s="24"/>
      <c r="N11" s="32"/>
      <c r="O11" s="21"/>
      <c r="P11" s="21"/>
      <c r="Q11" s="24"/>
      <c r="R11" s="24"/>
      <c r="S11" s="24"/>
      <c r="T11" s="24"/>
      <c r="U11" s="24"/>
      <c r="V11" s="24"/>
      <c r="W11" s="8">
        <f>(M11*F11+N11*G11)+(O11+P11)*(F11+G11)+(D11*(R11+Q11)+S11*B11+(T11*B11))*12</f>
        <v>0</v>
      </c>
      <c r="X11" s="8">
        <f t="shared" si="0"/>
        <v>0</v>
      </c>
      <c r="Y11" s="9">
        <v>0.23</v>
      </c>
      <c r="Z11" s="8">
        <f>X11*1.23</f>
        <v>0</v>
      </c>
    </row>
    <row r="12" spans="1:26">
      <c r="A12" s="33" t="s">
        <v>32</v>
      </c>
      <c r="B12" s="7">
        <v>3</v>
      </c>
      <c r="C12" s="7">
        <v>2</v>
      </c>
      <c r="D12" s="7">
        <v>6</v>
      </c>
      <c r="E12" s="28">
        <v>3172</v>
      </c>
      <c r="F12" s="69"/>
      <c r="G12" s="69"/>
      <c r="H12" s="19"/>
      <c r="I12" s="70"/>
      <c r="J12" s="70"/>
      <c r="K12" s="8">
        <f>E12*H12+F12*I12+G12*J12</f>
        <v>0</v>
      </c>
      <c r="L12" s="21"/>
      <c r="M12" s="70"/>
      <c r="N12" s="70"/>
      <c r="O12" s="21"/>
      <c r="P12" s="21"/>
      <c r="Q12" s="24"/>
      <c r="R12" s="24"/>
      <c r="S12" s="24"/>
      <c r="T12" s="24"/>
      <c r="U12" s="24"/>
      <c r="V12" s="24"/>
      <c r="W12" s="8">
        <f>(L12*E12+M12*F12+N12*G12)+(O12+P12)*(E12+F12+G12)+(D12*(R12+Q12)+S12*B12+(T12*B12))*12</f>
        <v>0</v>
      </c>
      <c r="X12" s="8">
        <f t="shared" si="0"/>
        <v>0</v>
      </c>
      <c r="Y12" s="9">
        <v>0.23</v>
      </c>
      <c r="Z12" s="8">
        <f t="shared" ref="Z12" si="3">X12*1.23</f>
        <v>0</v>
      </c>
    </row>
    <row r="13" spans="1:26">
      <c r="B13" s="13">
        <f>B7+B8+B9+B10+B11+B12</f>
        <v>291</v>
      </c>
      <c r="E13" s="14"/>
      <c r="K13" s="15">
        <f>SUM(K7:K12)</f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 t="s">
        <v>21</v>
      </c>
      <c r="X13" s="12">
        <f>SUM(X7:X12)</f>
        <v>0</v>
      </c>
      <c r="Y13" s="9">
        <v>0.23</v>
      </c>
      <c r="Z13" s="8">
        <f>X13*1.23</f>
        <v>0</v>
      </c>
    </row>
    <row r="14" spans="1:26" ht="28.5" customHeight="1">
      <c r="M14" s="4"/>
    </row>
    <row r="15" spans="1:26" ht="14.25" customHeight="1"/>
    <row r="16" spans="1:26" ht="25.5" customHeight="1"/>
    <row r="17" spans="1:29" ht="14.25" customHeight="1">
      <c r="E17" s="4"/>
      <c r="K17" s="29"/>
      <c r="L17" s="4"/>
    </row>
    <row r="18" spans="1:29" ht="120.75" customHeight="1">
      <c r="K18" s="29"/>
      <c r="L18" s="4"/>
    </row>
    <row r="19" spans="1:29" ht="14.25" customHeight="1">
      <c r="E19" t="s">
        <v>35</v>
      </c>
      <c r="K19" s="14">
        <f>E7+E8+E9+E10+E11+E12+E30+E31+E32</f>
        <v>4358687.5224000001</v>
      </c>
      <c r="L19" t="s">
        <v>31</v>
      </c>
      <c r="W19" s="4"/>
      <c r="X19" s="30"/>
      <c r="Y19" s="30"/>
      <c r="Z19" s="30"/>
    </row>
    <row r="20" spans="1:29" ht="15" customHeight="1"/>
    <row r="24" spans="1:29">
      <c r="A24" s="41" t="s">
        <v>39</v>
      </c>
      <c r="B24" s="41"/>
      <c r="C24" s="41"/>
      <c r="D24" s="41"/>
      <c r="E24" s="41"/>
      <c r="AC24" s="3"/>
    </row>
    <row r="25" spans="1:29" ht="14.25" customHeight="1">
      <c r="A25" s="42"/>
      <c r="B25" s="42"/>
      <c r="C25" s="42"/>
      <c r="D25" s="42"/>
      <c r="E25" s="42"/>
      <c r="M25" s="4" t="s">
        <v>34</v>
      </c>
    </row>
    <row r="26" spans="1:29" ht="13.8" customHeight="1">
      <c r="A26" s="59" t="s">
        <v>17</v>
      </c>
      <c r="B26" s="59" t="s">
        <v>16</v>
      </c>
      <c r="C26" s="60" t="s">
        <v>29</v>
      </c>
      <c r="D26" s="59" t="s">
        <v>15</v>
      </c>
      <c r="E26" s="58" t="s">
        <v>27</v>
      </c>
      <c r="F26" s="58"/>
      <c r="G26" s="58"/>
      <c r="H26" s="58" t="s">
        <v>14</v>
      </c>
      <c r="I26" s="58"/>
      <c r="J26" s="58"/>
      <c r="K26" s="58"/>
      <c r="L26" s="63" t="s">
        <v>13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58" t="s">
        <v>12</v>
      </c>
      <c r="Y26" s="58" t="s">
        <v>11</v>
      </c>
      <c r="Z26" s="58" t="s">
        <v>10</v>
      </c>
    </row>
    <row r="27" spans="1:29" ht="14.25" customHeight="1">
      <c r="A27" s="59"/>
      <c r="B27" s="59"/>
      <c r="C27" s="61"/>
      <c r="D27" s="59"/>
      <c r="E27" s="58"/>
      <c r="F27" s="58"/>
      <c r="G27" s="58"/>
      <c r="H27" s="58"/>
      <c r="I27" s="58"/>
      <c r="J27" s="58"/>
      <c r="K27" s="58"/>
      <c r="L27" s="75" t="s">
        <v>9</v>
      </c>
      <c r="M27" s="75"/>
      <c r="N27" s="75"/>
      <c r="O27" s="58" t="s">
        <v>8</v>
      </c>
      <c r="P27" s="64" t="s">
        <v>37</v>
      </c>
      <c r="Q27" s="58" t="s">
        <v>7</v>
      </c>
      <c r="R27" s="58" t="s">
        <v>6</v>
      </c>
      <c r="S27" s="58" t="s">
        <v>22</v>
      </c>
      <c r="T27" s="64" t="s">
        <v>38</v>
      </c>
      <c r="U27" s="39"/>
      <c r="V27" s="39"/>
      <c r="W27" s="58" t="s">
        <v>40</v>
      </c>
      <c r="X27" s="58"/>
      <c r="Y27" s="58"/>
      <c r="Z27" s="58"/>
    </row>
    <row r="28" spans="1:29" ht="120" customHeight="1">
      <c r="A28" s="59"/>
      <c r="B28" s="59"/>
      <c r="C28" s="62"/>
      <c r="D28" s="59"/>
      <c r="E28" s="5" t="s">
        <v>26</v>
      </c>
      <c r="F28" s="5" t="s">
        <v>1</v>
      </c>
      <c r="G28" s="5" t="s">
        <v>0</v>
      </c>
      <c r="H28" s="5" t="s">
        <v>5</v>
      </c>
      <c r="I28" s="5" t="s">
        <v>4</v>
      </c>
      <c r="J28" s="5" t="s">
        <v>3</v>
      </c>
      <c r="K28" s="34" t="s">
        <v>23</v>
      </c>
      <c r="L28" s="5" t="s">
        <v>2</v>
      </c>
      <c r="M28" s="5" t="s">
        <v>1</v>
      </c>
      <c r="N28" s="5" t="s">
        <v>0</v>
      </c>
      <c r="O28" s="58"/>
      <c r="P28" s="65"/>
      <c r="Q28" s="58"/>
      <c r="R28" s="58"/>
      <c r="S28" s="58"/>
      <c r="T28" s="65"/>
      <c r="U28" s="40" t="s">
        <v>41</v>
      </c>
      <c r="V28" s="40" t="s">
        <v>42</v>
      </c>
      <c r="W28" s="58"/>
      <c r="X28" s="58"/>
      <c r="Y28" s="58"/>
      <c r="Z28" s="58"/>
    </row>
    <row r="29" spans="1:29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>
        <v>7</v>
      </c>
      <c r="H29" s="43">
        <v>8</v>
      </c>
      <c r="I29" s="44"/>
      <c r="J29" s="45"/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>
        <v>14</v>
      </c>
      <c r="Q29" s="6">
        <v>15</v>
      </c>
      <c r="R29" s="6">
        <v>16</v>
      </c>
      <c r="S29" s="6">
        <v>17</v>
      </c>
      <c r="T29" s="6">
        <v>18</v>
      </c>
      <c r="U29" s="6">
        <v>19</v>
      </c>
      <c r="V29" s="6">
        <v>20</v>
      </c>
      <c r="W29" s="6">
        <v>21</v>
      </c>
      <c r="X29" s="6">
        <v>22</v>
      </c>
      <c r="Y29" s="6">
        <v>23</v>
      </c>
      <c r="Z29" s="6">
        <v>24</v>
      </c>
    </row>
    <row r="30" spans="1:29">
      <c r="A30" s="35" t="s">
        <v>18</v>
      </c>
      <c r="B30" s="7">
        <v>1</v>
      </c>
      <c r="C30" s="7">
        <v>2</v>
      </c>
      <c r="D30" s="7">
        <v>7</v>
      </c>
      <c r="E30" s="25">
        <v>4000</v>
      </c>
      <c r="F30" s="46"/>
      <c r="G30" s="47"/>
      <c r="H30" s="19"/>
      <c r="I30" s="50"/>
      <c r="J30" s="51"/>
      <c r="K30" s="8">
        <f t="shared" ref="K30:K32" si="4">E30*H30+F30*I30+G30*J30</f>
        <v>0</v>
      </c>
      <c r="L30" s="21"/>
      <c r="M30" s="54"/>
      <c r="N30" s="55"/>
      <c r="O30" s="21"/>
      <c r="P30" s="21"/>
      <c r="Q30" s="21"/>
      <c r="R30" s="21"/>
      <c r="S30" s="21"/>
      <c r="T30" s="21"/>
      <c r="U30" s="21"/>
      <c r="V30" s="21"/>
      <c r="W30" s="8">
        <f>(L30*E30+M30*F30+N30*G30)+(O30+P30)*(E30+F30+G30)+(D30*(R30+Q30)+S30*B30+(T30*B30)+(U30*B30)+(V30*B30))*12</f>
        <v>0</v>
      </c>
      <c r="X30" s="8">
        <f t="shared" ref="X30:X32" si="5">W30+K30</f>
        <v>0</v>
      </c>
      <c r="Y30" s="9">
        <v>0.23</v>
      </c>
      <c r="Z30" s="8">
        <f t="shared" ref="Z30:Z31" si="6">X30*1.23</f>
        <v>0</v>
      </c>
    </row>
    <row r="31" spans="1:29">
      <c r="A31" s="35" t="s">
        <v>19</v>
      </c>
      <c r="B31" s="7">
        <v>3</v>
      </c>
      <c r="C31" s="7">
        <v>1</v>
      </c>
      <c r="D31" s="7">
        <v>154</v>
      </c>
      <c r="E31" s="25">
        <v>682426</v>
      </c>
      <c r="F31" s="48"/>
      <c r="G31" s="49"/>
      <c r="H31" s="19"/>
      <c r="I31" s="52"/>
      <c r="J31" s="53"/>
      <c r="K31" s="8">
        <f t="shared" si="4"/>
        <v>0</v>
      </c>
      <c r="L31" s="21"/>
      <c r="M31" s="56"/>
      <c r="N31" s="57"/>
      <c r="O31" s="21"/>
      <c r="P31" s="21"/>
      <c r="Q31" s="21"/>
      <c r="R31" s="21"/>
      <c r="S31" s="21"/>
      <c r="T31" s="21"/>
      <c r="U31" s="21"/>
      <c r="V31" s="21"/>
      <c r="W31" s="8">
        <f>(L31*E31+M31*F31+N31*G31)+(O31+P31)*(E31+F31+G31)+(D31*(R31+Q31)+S31*B31+(T31*B31)+(U31*B31)+(V31*B31))*12</f>
        <v>0</v>
      </c>
      <c r="X31" s="8">
        <f t="shared" si="5"/>
        <v>0</v>
      </c>
      <c r="Y31" s="9">
        <v>0.23</v>
      </c>
      <c r="Z31" s="8">
        <f t="shared" si="6"/>
        <v>0</v>
      </c>
    </row>
    <row r="32" spans="1:29">
      <c r="A32" s="35" t="s">
        <v>20</v>
      </c>
      <c r="B32" s="7">
        <v>2</v>
      </c>
      <c r="C32" s="7">
        <v>1</v>
      </c>
      <c r="D32" s="7">
        <v>235</v>
      </c>
      <c r="E32" s="27">
        <v>1077689</v>
      </c>
      <c r="F32" s="17">
        <f>52%*E32</f>
        <v>560398.28</v>
      </c>
      <c r="G32" s="17">
        <f>48%*E32</f>
        <v>517290.72</v>
      </c>
      <c r="H32" s="19"/>
      <c r="I32" s="19"/>
      <c r="J32" s="19"/>
      <c r="K32" s="8">
        <f t="shared" si="4"/>
        <v>0</v>
      </c>
      <c r="L32" s="21"/>
      <c r="M32" s="31"/>
      <c r="N32" s="31"/>
      <c r="O32" s="21"/>
      <c r="P32" s="21"/>
      <c r="Q32" s="23"/>
      <c r="R32" s="23"/>
      <c r="S32" s="23"/>
      <c r="T32" s="23"/>
      <c r="U32" s="23"/>
      <c r="V32" s="23"/>
      <c r="W32" s="8">
        <f>(L32*E32+M32*F32+N32*G32)+(O32+P32)*(E32+F32+G32)+(D32*(R32+Q32)+S32*B32+(T32*B32)+(U32*B32)+(V32*B32))*12</f>
        <v>0</v>
      </c>
      <c r="X32" s="8">
        <f t="shared" si="5"/>
        <v>0</v>
      </c>
      <c r="Y32" s="9">
        <v>0.23</v>
      </c>
      <c r="Z32" s="8">
        <f>X32*1.23</f>
        <v>0</v>
      </c>
    </row>
    <row r="33" spans="2:26">
      <c r="B33" s="13">
        <f>SUM(B30:B32)</f>
        <v>6</v>
      </c>
      <c r="E33" s="14"/>
      <c r="K33" s="15">
        <f>SUM(K30:K32)</f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 t="s">
        <v>21</v>
      </c>
      <c r="X33" s="12">
        <f>SUM(X30:X32)</f>
        <v>0</v>
      </c>
      <c r="Y33" s="9">
        <v>0.23</v>
      </c>
      <c r="Z33" s="8">
        <f>X33*1.23</f>
        <v>0</v>
      </c>
    </row>
  </sheetData>
  <mergeCells count="50">
    <mergeCell ref="M8:N10"/>
    <mergeCell ref="F12:G12"/>
    <mergeCell ref="I12:J12"/>
    <mergeCell ref="M12:N12"/>
    <mergeCell ref="L3:W3"/>
    <mergeCell ref="O4:O5"/>
    <mergeCell ref="Q4:Q5"/>
    <mergeCell ref="R4:R5"/>
    <mergeCell ref="F8:G10"/>
    <mergeCell ref="I8:J10"/>
    <mergeCell ref="T4:T5"/>
    <mergeCell ref="A1:Z1"/>
    <mergeCell ref="A2:D2"/>
    <mergeCell ref="H6:J6"/>
    <mergeCell ref="S4:S5"/>
    <mergeCell ref="P4:P5"/>
    <mergeCell ref="A3:A5"/>
    <mergeCell ref="B3:B5"/>
    <mergeCell ref="D3:D5"/>
    <mergeCell ref="X3:X5"/>
    <mergeCell ref="Y3:Y5"/>
    <mergeCell ref="W4:W5"/>
    <mergeCell ref="L4:N4"/>
    <mergeCell ref="H3:K4"/>
    <mergeCell ref="E3:G4"/>
    <mergeCell ref="C3:C5"/>
    <mergeCell ref="Z3:Z5"/>
    <mergeCell ref="Z26:Z28"/>
    <mergeCell ref="L27:N27"/>
    <mergeCell ref="O27:O28"/>
    <mergeCell ref="P27:P28"/>
    <mergeCell ref="Q27:Q28"/>
    <mergeCell ref="R27:R28"/>
    <mergeCell ref="S27:S28"/>
    <mergeCell ref="T27:T28"/>
    <mergeCell ref="W27:W28"/>
    <mergeCell ref="L26:W26"/>
    <mergeCell ref="X26:X28"/>
    <mergeCell ref="Y26:Y28"/>
    <mergeCell ref="A24:E25"/>
    <mergeCell ref="H29:J29"/>
    <mergeCell ref="F30:G31"/>
    <mergeCell ref="I30:J31"/>
    <mergeCell ref="M30:N31"/>
    <mergeCell ref="E26:G27"/>
    <mergeCell ref="H26:K27"/>
    <mergeCell ref="A26:A28"/>
    <mergeCell ref="B26:B28"/>
    <mergeCell ref="C26:C28"/>
    <mergeCell ref="D26:D28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08.09.2015 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Seidler</cp:lastModifiedBy>
  <cp:lastPrinted>2020-09-18T11:09:56Z</cp:lastPrinted>
  <dcterms:created xsi:type="dcterms:W3CDTF">2015-09-09T09:24:59Z</dcterms:created>
  <dcterms:modified xsi:type="dcterms:W3CDTF">2022-10-07T10:54:25Z</dcterms:modified>
</cp:coreProperties>
</file>