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BACKUP\Desktop\OFERTY\2024\Poznań,PN-10024\"/>
    </mc:Choice>
  </mc:AlternateContent>
  <xr:revisionPtr revIDLastSave="0" documentId="13_ncr:1_{06528B13-6E4C-439C-972E-5DFF49612062}" xr6:coauthVersionLast="47" xr6:coauthVersionMax="47" xr10:uidLastSave="{00000000-0000-0000-0000-000000000000}"/>
  <bookViews>
    <workbookView xWindow="-120" yWindow="-120" windowWidth="20730" windowHeight="11160" firstSheet="2" activeTab="2" xr2:uid="{00000000-000D-0000-FFFF-FFFF00000000}"/>
  </bookViews>
  <sheets>
    <sheet name="Igły do portów i zestawy CYTO" sheetId="3" state="hidden" r:id="rId1"/>
    <sheet name="do przetargu (2)" sheetId="2" state="hidden" r:id="rId2"/>
    <sheet name=" do przetargu WM 19 cz." sheetId="1" r:id="rId3"/>
  </sheets>
  <definedNames>
    <definedName name="_xlnm.Print_Area" localSheetId="2">' do przetargu WM 19 cz.'!$A$1:$M$9</definedName>
    <definedName name="_xlnm.Print_Area" localSheetId="1">'do przetargu (2)'!$A$1:$K$238</definedName>
    <definedName name="_xlnm.Print_Area" localSheetId="0">'Igły do portów i zestawy CYTO'!$A$1:$K$17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" i="1" l="1"/>
  <c r="K5" i="1"/>
  <c r="J5" i="1"/>
  <c r="L5" i="1" s="1"/>
  <c r="H13" i="3" l="1"/>
  <c r="H14" i="3" s="1"/>
  <c r="G13" i="3"/>
  <c r="H8" i="3"/>
  <c r="G8" i="3"/>
  <c r="H7" i="3"/>
  <c r="I7" i="3" s="1"/>
  <c r="G7" i="3"/>
  <c r="H6" i="3"/>
  <c r="I6" i="3" s="1"/>
  <c r="G6" i="3"/>
  <c r="H5" i="3"/>
  <c r="I5" i="3" s="1"/>
  <c r="G5" i="3"/>
  <c r="H225" i="2"/>
  <c r="I225" i="2" s="1"/>
  <c r="J225" i="2" s="1"/>
  <c r="G225" i="2"/>
  <c r="H224" i="2"/>
  <c r="I224" i="2" s="1"/>
  <c r="J224" i="2" s="1"/>
  <c r="G224" i="2"/>
  <c r="H223" i="2"/>
  <c r="I223" i="2" s="1"/>
  <c r="J223" i="2" s="1"/>
  <c r="G223" i="2"/>
  <c r="H222" i="2"/>
  <c r="I222" i="2" s="1"/>
  <c r="J222" i="2" s="1"/>
  <c r="G222" i="2"/>
  <c r="H221" i="2"/>
  <c r="I221" i="2" s="1"/>
  <c r="G221" i="2"/>
  <c r="H216" i="2"/>
  <c r="H217" i="2" s="1"/>
  <c r="G216" i="2"/>
  <c r="H211" i="2"/>
  <c r="I211" i="2" s="1"/>
  <c r="I212" i="2" s="1"/>
  <c r="G211" i="2"/>
  <c r="H206" i="2"/>
  <c r="I206" i="2" s="1"/>
  <c r="I207" i="2" s="1"/>
  <c r="G206" i="2"/>
  <c r="H201" i="2"/>
  <c r="I201" i="2" s="1"/>
  <c r="G201" i="2"/>
  <c r="H196" i="2"/>
  <c r="H197" i="2" s="1"/>
  <c r="G196" i="2"/>
  <c r="H191" i="2"/>
  <c r="I191" i="2" s="1"/>
  <c r="I192" i="2" s="1"/>
  <c r="G191" i="2"/>
  <c r="H185" i="2"/>
  <c r="I185" i="2" s="1"/>
  <c r="G185" i="2"/>
  <c r="H184" i="2"/>
  <c r="I184" i="2" s="1"/>
  <c r="G184" i="2"/>
  <c r="H183" i="2"/>
  <c r="I183" i="2" s="1"/>
  <c r="G183" i="2"/>
  <c r="H182" i="2"/>
  <c r="I182" i="2" s="1"/>
  <c r="G182" i="2"/>
  <c r="H176" i="2"/>
  <c r="G176" i="2"/>
  <c r="H175" i="2"/>
  <c r="G175" i="2"/>
  <c r="H167" i="2"/>
  <c r="G167" i="2"/>
  <c r="H166" i="2"/>
  <c r="G166" i="2"/>
  <c r="H165" i="2"/>
  <c r="G165" i="2"/>
  <c r="H164" i="2"/>
  <c r="G164" i="2"/>
  <c r="I163" i="2"/>
  <c r="H163" i="2"/>
  <c r="G163" i="2"/>
  <c r="H162" i="2"/>
  <c r="G162" i="2"/>
  <c r="H161" i="2"/>
  <c r="I161" i="2" s="1"/>
  <c r="G161" i="2"/>
  <c r="H160" i="2"/>
  <c r="G160" i="2"/>
  <c r="H159" i="2"/>
  <c r="I159" i="2" s="1"/>
  <c r="G159" i="2"/>
  <c r="H154" i="2"/>
  <c r="I154" i="2" s="1"/>
  <c r="G154" i="2"/>
  <c r="H153" i="2"/>
  <c r="I153" i="2" s="1"/>
  <c r="G153" i="2"/>
  <c r="H152" i="2"/>
  <c r="G152" i="2"/>
  <c r="H147" i="2"/>
  <c r="I147" i="2" s="1"/>
  <c r="G147" i="2"/>
  <c r="H146" i="2"/>
  <c r="I146" i="2" s="1"/>
  <c r="G146" i="2"/>
  <c r="H145" i="2"/>
  <c r="I145" i="2" s="1"/>
  <c r="G145" i="2"/>
  <c r="H144" i="2"/>
  <c r="I144" i="2" s="1"/>
  <c r="G144" i="2"/>
  <c r="H143" i="2"/>
  <c r="I143" i="2" s="1"/>
  <c r="G143" i="2"/>
  <c r="H139" i="2"/>
  <c r="H138" i="2"/>
  <c r="I138" i="2" s="1"/>
  <c r="G138" i="2"/>
  <c r="H133" i="2"/>
  <c r="H134" i="2" s="1"/>
  <c r="G133" i="2"/>
  <c r="H128" i="2"/>
  <c r="G128" i="2"/>
  <c r="H123" i="2"/>
  <c r="I123" i="2" s="1"/>
  <c r="G123" i="2"/>
  <c r="H122" i="2"/>
  <c r="I122" i="2" s="1"/>
  <c r="G122" i="2"/>
  <c r="H117" i="2"/>
  <c r="I117" i="2" s="1"/>
  <c r="G117" i="2"/>
  <c r="H112" i="2"/>
  <c r="H113" i="2" s="1"/>
  <c r="G112" i="2"/>
  <c r="H107" i="2"/>
  <c r="I107" i="2" s="1"/>
  <c r="I108" i="2" s="1"/>
  <c r="G107" i="2"/>
  <c r="H102" i="2"/>
  <c r="I102" i="2" s="1"/>
  <c r="G102" i="2"/>
  <c r="H101" i="2"/>
  <c r="I101" i="2" s="1"/>
  <c r="G101" i="2"/>
  <c r="H97" i="2"/>
  <c r="H96" i="2"/>
  <c r="I96" i="2" s="1"/>
  <c r="G96" i="2"/>
  <c r="H91" i="2"/>
  <c r="G91" i="2"/>
  <c r="H90" i="2"/>
  <c r="H92" i="2" s="1"/>
  <c r="G90" i="2"/>
  <c r="H85" i="2"/>
  <c r="G85" i="2"/>
  <c r="H84" i="2"/>
  <c r="I84" i="2" s="1"/>
  <c r="G84" i="2"/>
  <c r="H79" i="2"/>
  <c r="I79" i="2" s="1"/>
  <c r="I80" i="2" s="1"/>
  <c r="G79" i="2"/>
  <c r="H74" i="2"/>
  <c r="I74" i="2" s="1"/>
  <c r="G74" i="2"/>
  <c r="H69" i="2"/>
  <c r="I69" i="2" s="1"/>
  <c r="J69" i="2" s="1"/>
  <c r="G69" i="2"/>
  <c r="H68" i="2"/>
  <c r="G68" i="2"/>
  <c r="H63" i="2"/>
  <c r="I63" i="2" s="1"/>
  <c r="I64" i="2" s="1"/>
  <c r="G63" i="2"/>
  <c r="H58" i="2"/>
  <c r="I58" i="2" s="1"/>
  <c r="I59" i="2" s="1"/>
  <c r="G58" i="2"/>
  <c r="H53" i="2"/>
  <c r="I53" i="2" s="1"/>
  <c r="I54" i="2" s="1"/>
  <c r="G53" i="2"/>
  <c r="H48" i="2"/>
  <c r="I48" i="2" s="1"/>
  <c r="J48" i="2" s="1"/>
  <c r="G48" i="2"/>
  <c r="H47" i="2"/>
  <c r="I47" i="2" s="1"/>
  <c r="J47" i="2" s="1"/>
  <c r="G47" i="2"/>
  <c r="H46" i="2"/>
  <c r="I46" i="2" s="1"/>
  <c r="J46" i="2" s="1"/>
  <c r="G46" i="2"/>
  <c r="H45" i="2"/>
  <c r="G45" i="2"/>
  <c r="H40" i="2"/>
  <c r="I40" i="2" s="1"/>
  <c r="J40" i="2" s="1"/>
  <c r="G40" i="2"/>
  <c r="H39" i="2"/>
  <c r="I39" i="2" s="1"/>
  <c r="J39" i="2" s="1"/>
  <c r="G39" i="2"/>
  <c r="H38" i="2"/>
  <c r="I38" i="2" s="1"/>
  <c r="J38" i="2" s="1"/>
  <c r="G38" i="2"/>
  <c r="H37" i="2"/>
  <c r="G37" i="2"/>
  <c r="H32" i="2"/>
  <c r="I32" i="2" s="1"/>
  <c r="G32" i="2"/>
  <c r="H27" i="2"/>
  <c r="I27" i="2" s="1"/>
  <c r="G27" i="2"/>
  <c r="H22" i="2"/>
  <c r="I22" i="2" s="1"/>
  <c r="J22" i="2" s="1"/>
  <c r="G22" i="2"/>
  <c r="H21" i="2"/>
  <c r="G21" i="2"/>
  <c r="H20" i="2"/>
  <c r="G20" i="2"/>
  <c r="H15" i="2"/>
  <c r="G15" i="2"/>
  <c r="H14" i="2"/>
  <c r="G14" i="2"/>
  <c r="H13" i="2"/>
  <c r="I13" i="2" s="1"/>
  <c r="G13" i="2"/>
  <c r="H8" i="2"/>
  <c r="I8" i="2" s="1"/>
  <c r="G8" i="2"/>
  <c r="H7" i="2"/>
  <c r="I7" i="2" s="1"/>
  <c r="G7" i="2"/>
  <c r="H6" i="2"/>
  <c r="I6" i="2" s="1"/>
  <c r="G6" i="2"/>
  <c r="H5" i="2"/>
  <c r="I5" i="2" s="1"/>
  <c r="G5" i="2"/>
  <c r="I176" i="2" l="1"/>
  <c r="J176" i="2" s="1"/>
  <c r="H202" i="2"/>
  <c r="J167" i="2"/>
  <c r="J168" i="2" s="1"/>
  <c r="H23" i="2"/>
  <c r="H118" i="2"/>
  <c r="I167" i="2"/>
  <c r="H226" i="2"/>
  <c r="J160" i="2"/>
  <c r="I165" i="2"/>
  <c r="J165" i="2" s="1"/>
  <c r="H177" i="2"/>
  <c r="I112" i="2"/>
  <c r="I113" i="2" s="1"/>
  <c r="J161" i="2"/>
  <c r="I166" i="2"/>
  <c r="J166" i="2" s="1"/>
  <c r="I216" i="2"/>
  <c r="I217" i="2" s="1"/>
  <c r="H168" i="2"/>
  <c r="I164" i="2"/>
  <c r="J164" i="2" s="1"/>
  <c r="I133" i="2"/>
  <c r="I134" i="2" s="1"/>
  <c r="I162" i="2"/>
  <c r="J162" i="2" s="1"/>
  <c r="I160" i="2"/>
  <c r="I168" i="2" s="1"/>
  <c r="J163" i="2"/>
  <c r="I175" i="2"/>
  <c r="I196" i="2"/>
  <c r="I197" i="2" s="1"/>
  <c r="J15" i="2"/>
  <c r="I20" i="2"/>
  <c r="J20" i="2" s="1"/>
  <c r="I21" i="2"/>
  <c r="J21" i="2" s="1"/>
  <c r="J112" i="2"/>
  <c r="J113" i="2" s="1"/>
  <c r="J153" i="2"/>
  <c r="J159" i="2"/>
  <c r="J175" i="2"/>
  <c r="J216" i="2"/>
  <c r="J217" i="2" s="1"/>
  <c r="J107" i="2"/>
  <c r="J108" i="2" s="1"/>
  <c r="J154" i="2"/>
  <c r="J191" i="2"/>
  <c r="J192" i="2" s="1"/>
  <c r="J211" i="2"/>
  <c r="J212" i="2" s="1"/>
  <c r="I15" i="2"/>
  <c r="H41" i="2"/>
  <c r="H49" i="2"/>
  <c r="H70" i="2"/>
  <c r="I90" i="2"/>
  <c r="J90" i="2" s="1"/>
  <c r="I91" i="2"/>
  <c r="J91" i="2" s="1"/>
  <c r="I124" i="2"/>
  <c r="J152" i="2"/>
  <c r="I13" i="3"/>
  <c r="I14" i="3" s="1"/>
  <c r="J13" i="2"/>
  <c r="I14" i="2"/>
  <c r="J14" i="2" s="1"/>
  <c r="I37" i="2"/>
  <c r="J37" i="2" s="1"/>
  <c r="J41" i="2" s="1"/>
  <c r="I45" i="2"/>
  <c r="J45" i="2" s="1"/>
  <c r="J49" i="2" s="1"/>
  <c r="H54" i="2"/>
  <c r="J63" i="2"/>
  <c r="J64" i="2" s="1"/>
  <c r="H75" i="2"/>
  <c r="J84" i="2"/>
  <c r="I85" i="2"/>
  <c r="J85" i="2" s="1"/>
  <c r="J86" i="2" s="1"/>
  <c r="I128" i="2"/>
  <c r="I129" i="2" s="1"/>
  <c r="J133" i="2"/>
  <c r="J134" i="2" s="1"/>
  <c r="I152" i="2"/>
  <c r="I155" i="2" s="1"/>
  <c r="J6" i="3"/>
  <c r="J7" i="3"/>
  <c r="I8" i="3"/>
  <c r="J8" i="3" s="1"/>
  <c r="J13" i="3"/>
  <c r="J14" i="3" s="1"/>
  <c r="J5" i="3"/>
  <c r="H9" i="3"/>
  <c r="I103" i="2"/>
  <c r="I148" i="2"/>
  <c r="I186" i="2"/>
  <c r="I9" i="2"/>
  <c r="I118" i="2"/>
  <c r="J117" i="2"/>
  <c r="J118" i="2" s="1"/>
  <c r="I202" i="2"/>
  <c r="J201" i="2"/>
  <c r="J202" i="2" s="1"/>
  <c r="I226" i="2"/>
  <c r="J221" i="2"/>
  <c r="J226" i="2" s="1"/>
  <c r="I75" i="2"/>
  <c r="J74" i="2"/>
  <c r="J75" i="2" s="1"/>
  <c r="I97" i="2"/>
  <c r="J96" i="2"/>
  <c r="J97" i="2" s="1"/>
  <c r="I139" i="2"/>
  <c r="J138" i="2"/>
  <c r="J139" i="2" s="1"/>
  <c r="H9" i="2"/>
  <c r="J27" i="2"/>
  <c r="J53" i="2"/>
  <c r="J54" i="2" s="1"/>
  <c r="H59" i="2"/>
  <c r="I68" i="2"/>
  <c r="H80" i="2"/>
  <c r="H103" i="2"/>
  <c r="H124" i="2"/>
  <c r="H148" i="2"/>
  <c r="H186" i="2"/>
  <c r="H207" i="2"/>
  <c r="J5" i="2"/>
  <c r="J6" i="2"/>
  <c r="J7" i="2"/>
  <c r="J8" i="2"/>
  <c r="H16" i="2"/>
  <c r="J32" i="2"/>
  <c r="J58" i="2"/>
  <c r="J59" i="2" s="1"/>
  <c r="H64" i="2"/>
  <c r="J79" i="2"/>
  <c r="J80" i="2" s="1"/>
  <c r="H86" i="2"/>
  <c r="J101" i="2"/>
  <c r="J102" i="2"/>
  <c r="H108" i="2"/>
  <c r="J122" i="2"/>
  <c r="J123" i="2"/>
  <c r="H129" i="2"/>
  <c r="J143" i="2"/>
  <c r="J144" i="2"/>
  <c r="J145" i="2"/>
  <c r="J146" i="2"/>
  <c r="J147" i="2"/>
  <c r="H155" i="2"/>
  <c r="J182" i="2"/>
  <c r="J183" i="2"/>
  <c r="J184" i="2"/>
  <c r="J185" i="2"/>
  <c r="H192" i="2"/>
  <c r="J206" i="2"/>
  <c r="J207" i="2" s="1"/>
  <c r="H212" i="2"/>
  <c r="H28" i="2" l="1"/>
  <c r="I49" i="2"/>
  <c r="J177" i="2"/>
  <c r="J128" i="2"/>
  <c r="J129" i="2" s="1"/>
  <c r="I92" i="2"/>
  <c r="I41" i="2"/>
  <c r="J196" i="2"/>
  <c r="J197" i="2" s="1"/>
  <c r="I23" i="2"/>
  <c r="J155" i="2"/>
  <c r="I177" i="2"/>
  <c r="J16" i="2"/>
  <c r="J92" i="2"/>
  <c r="J23" i="2"/>
  <c r="I16" i="2"/>
  <c r="I86" i="2"/>
  <c r="J186" i="2"/>
  <c r="J103" i="2"/>
  <c r="I9" i="3"/>
  <c r="J9" i="3"/>
  <c r="H229" i="2"/>
  <c r="J9" i="2"/>
  <c r="J28" i="2" s="1"/>
  <c r="J33" i="2" s="1"/>
  <c r="J148" i="2"/>
  <c r="I70" i="2"/>
  <c r="J68" i="2"/>
  <c r="J70" i="2" s="1"/>
  <c r="J124" i="2"/>
  <c r="H33" i="2"/>
  <c r="I28" i="2" l="1"/>
  <c r="I33" i="2" s="1"/>
  <c r="J229" i="2"/>
</calcChain>
</file>

<file path=xl/sharedStrings.xml><?xml version="1.0" encoding="utf-8"?>
<sst xmlns="http://schemas.openxmlformats.org/spreadsheetml/2006/main" count="796" uniqueCount="230">
  <si>
    <t>Lp.</t>
  </si>
  <si>
    <t>Opis wyrobu medycznego, parametry, cechy szczególne, rodzaj opakowania, ilość w opakowaniu jednostkowym.</t>
  </si>
  <si>
    <t>j.m.</t>
  </si>
  <si>
    <t>1.</t>
  </si>
  <si>
    <t>op.</t>
  </si>
  <si>
    <t>2.</t>
  </si>
  <si>
    <t>3.</t>
  </si>
  <si>
    <t>4.</t>
  </si>
  <si>
    <t>Część 3.</t>
  </si>
  <si>
    <t>Wyroby medyczne różne.</t>
  </si>
  <si>
    <t xml:space="preserve">Ilość </t>
  </si>
  <si>
    <t>Cena  jedn. netto w PLN</t>
  </si>
  <si>
    <t>szt.</t>
  </si>
  <si>
    <t>5.</t>
  </si>
  <si>
    <t>Razem netto w zł.</t>
  </si>
  <si>
    <t>Część 7.</t>
  </si>
  <si>
    <t>6.</t>
  </si>
  <si>
    <t>Część 12.</t>
  </si>
  <si>
    <t>Część 15.</t>
  </si>
  <si>
    <t>Część 17.</t>
  </si>
  <si>
    <t>Część 21.</t>
  </si>
  <si>
    <t>Część 24.</t>
  </si>
  <si>
    <t xml:space="preserve">Część 32. </t>
  </si>
  <si>
    <t xml:space="preserve">Część 33. </t>
  </si>
  <si>
    <t>Część 25.</t>
  </si>
  <si>
    <t>PRÓBKI</t>
  </si>
  <si>
    <t>7.</t>
  </si>
  <si>
    <t>Część 1.</t>
  </si>
  <si>
    <t>op. / 100 szt.</t>
  </si>
  <si>
    <t>8.</t>
  </si>
  <si>
    <t>9.</t>
  </si>
  <si>
    <t>Część 2.</t>
  </si>
  <si>
    <t>Część 4.</t>
  </si>
  <si>
    <t>Część 5.</t>
  </si>
  <si>
    <t>Kranik trójdrożny i kranik trójdrożny z przedłużaczem.</t>
  </si>
  <si>
    <t>Igła iniekcyjna jałowa</t>
  </si>
  <si>
    <t>op./     10szt.</t>
  </si>
  <si>
    <t>Bezigłowy port dostepu naczyniowego.</t>
  </si>
  <si>
    <t>Układ oddechowy do resuscytacji noworodka do stanowiska do resuscytacji Panda. Zestaw infuzyjny do pompy PLUM</t>
  </si>
  <si>
    <t>op./ 2 szt.</t>
  </si>
  <si>
    <t>Aerozol do usuwania przylepca. Opatrunek z jonami srebra.</t>
  </si>
  <si>
    <t>Część 10.</t>
  </si>
  <si>
    <t>Razem zł.</t>
  </si>
  <si>
    <t>Żel poślizgowy sterylny.</t>
  </si>
  <si>
    <t>Sterylny żel poślizgowy, lubrykant, wyprodukowany na bazie wody, odtłuszczony, bezzapachowy i bezbarwny, nie powoduje podrażnień, przeznaczony do cewnikowania pęcherza moczowego, wymiany cewników, rurek intubacyjnych i tracheostomijnych, a także zabegów endoskopowych, pakowany pojedynczo, saszetka 5 g op. 150 szt.</t>
  </si>
  <si>
    <t>Optilube wyrób medyczny</t>
  </si>
  <si>
    <t>szt</t>
  </si>
  <si>
    <t>Część 18.</t>
  </si>
  <si>
    <t>Część 19.</t>
  </si>
  <si>
    <t>Kaniule donosowe do aparatu do wysokich przepływów Vapotherm</t>
  </si>
  <si>
    <t>(nr kat. NM-271-T265-001)</t>
  </si>
  <si>
    <t xml:space="preserve"> (nr kat. NM-271-T265-002)</t>
  </si>
  <si>
    <t xml:space="preserve"> (nr kat. NM-271-T435-001)</t>
  </si>
  <si>
    <t xml:space="preserve"> (nr kat. NM-271-T635-003)</t>
  </si>
  <si>
    <t>(nr kat.Dallop  MA-271TNMU-001 i 002)</t>
  </si>
  <si>
    <t>Siatki i taśmy do leczenia zaburzeń statyki narządów płciowych metodą minimalnie inwazyjną.</t>
  </si>
  <si>
    <t>ABSTack15</t>
  </si>
  <si>
    <t>VLOCM2115</t>
  </si>
  <si>
    <t>LigaSure LF3225</t>
  </si>
  <si>
    <t>Część 22.</t>
  </si>
  <si>
    <t>Kranik trójdrożny kompatybilny ze strzykawkami, cewnikami i pozostałymi akcesoriami do żywienia enteralnego, jałowy, pokrętło trójramienne, obracane w zakresie 360˚, dwa zakończenia męskie i jedno zakończenie żeńskie, bez lateksu, bez DEHP, kolor fioletowy. Pakowany pojedynczo.</t>
  </si>
  <si>
    <t>Dren do pobierania leków  z fiolek i ampułek, kompatybilny z systemem do żywienia enteralnego noworodków, sterylny, długość ok. 5 cm, zakończenie męskie, kolor fioletowy. Pakowany pojedynczo.</t>
  </si>
  <si>
    <t>Razem  w zł.</t>
  </si>
  <si>
    <t>LeaderFlex 1212.04-1212.20</t>
  </si>
  <si>
    <t>Muliticarth 2 157.064</t>
  </si>
  <si>
    <t>Cewniki do wkłuć centralnych dla noworodków jedno- i dwuświatłowy katater moczowodowy dla noworodków.</t>
  </si>
  <si>
    <t>Zestawy jednorazowe do ciągłej terapii nerkozastępczej do aparatu Prismaflex. Linia do podaży wapnia. Zestaw do eliminacji CO2.</t>
  </si>
  <si>
    <t>zestaw</t>
  </si>
  <si>
    <t>Prismaflex ST100, ST150</t>
  </si>
  <si>
    <t>Oxiris S</t>
  </si>
  <si>
    <t>Prismaflex Ca</t>
  </si>
  <si>
    <t>Prismaflex Tpe 1000 i Tpe 2000</t>
  </si>
  <si>
    <t>* Zamawiający zastrzega sobie prawo swobodnego wyboru pomiędzy zestawami o różnych wielkościach filtra</t>
  </si>
  <si>
    <t>Część 29.</t>
  </si>
  <si>
    <t>Akcesoria do filtracji i do nawilżania stosowane w anestezji i intensywnej terapii. Zestawy do nebulizacji leków.</t>
  </si>
  <si>
    <t xml:space="preserve">Część 31. </t>
  </si>
  <si>
    <t>Razem wartość:</t>
  </si>
  <si>
    <t>Akcesoria do żywienia enteralnego dla nowrodków. Akcesoria do sporządzania leków do podania enteralnego*.</t>
  </si>
  <si>
    <t xml:space="preserve">* wszystkie akcesoria z pozycji 1-9 wzajemnie ze sobą współpracujące bez koniecznosci użycia dodatkowych produktów a każdy z nich stanowi element  tego samego systemu do przegotowania </t>
  </si>
  <si>
    <t xml:space="preserve">dotyczące systemów żywienia dojelitowego obejmujących zestawy do podawania dojelitowego, dojelitowe zestawy infuzyjne, strzykawki dojelitowe, cewniki do żywienia dojelitowego i akcesoria dojelitowe.  </t>
  </si>
  <si>
    <t>Kompres gazowy sterylny z gazy opatrunkowej bielonej, 17-nt. 16 warstwowe, rozmiar 10cm x 10cm z podwijanymi do wewnątrz brzegami, z nitką Rtg opakowanie do stosowania na sali operacyjnej op.10 szt.</t>
  </si>
  <si>
    <t>Linia do podaży wapnia kompatybilna z zestawami do CRRT z poz. 1. i 2.  do urządzenia Prismaflex Control Unit, do przeprowadzania zabiegów cytynianowo-wapniowych metodą antykoagulacji, dren PCV, wolny od DEHP, łączniki Luer-lock po obu stronach, z zatyczkami, zawór bezpieczeństwa, zacisk na drenie, jednorazowego użytku, sterylna, pakowana pojedynczo.</t>
  </si>
  <si>
    <t>Narzędzie do fuzji tkankowej-elektroda (nakładka)o długości 25mm jednorazowego użytku z przewodem, sterylna, zatrzaskowa, wpinana do wielorazowych kleszczyków do zamykania/rozdzielania dla procedur otwartych. Narzędzie o długości 25cm, zagięte pod katem 34 stopni, kompatybilne z systemem zamykania naczyń w technologii LigaSure, dedykowane do naczyń o średnicy do 7mm, włącznie z nożem wbudowanym w elektrodę. Długość linii cięcia 22,3mm</t>
  </si>
  <si>
    <t>Narzędzie do fiksacji permanentnej- urządzenie jednorazowego użytku, do mocowania siatek z wchłanialnymi klamrami/wkrętami, do stosowania w zabiegach laparoskopowych. Długość 36cm, średnica 5mm, czas wchałaniania zszywek ok. 12 m-cy, 15 zszywek/wkrętów w instrumencie.</t>
  </si>
  <si>
    <t>Opatrunek o działaniu bakteriobójczym typu Aquacel Ag Hydrofiber (lub równoważny) na rany głębokie, zagrożone infekcją, sterylny, zbudowany z włókien karboksymetylocelulozy sodowej z dodatkiem 1,2% jonów srebra, rekomendowany maksymalny czas pozostawienia na ranie do 7 dni rozmiar:10cm x 10cm op. 1 szt.</t>
  </si>
  <si>
    <t>Opatrunek o działaniu bakteriobójczym typu Aquacel Ag Hydrofiber (lub równoważny) na rany głębokie, zagrożone infekcją, sterylny, zbudowany z włókien karboksymetylocelulozy sodowej z dodatkiem 1,2% jonów srebra, rekomendowany maksymalny czas pozostawienia na ranie do 7 dni rozmiar: 5cm x 5cm op. 1 szt.</t>
  </si>
  <si>
    <t>Kaniula dotętnicza z zaworem odcinającym ze skrzydełkami do inwazyjnego pomiaru ciśnienia tętniczego oraz do pobierania próbek krwi tętniczej, rozmiar 20G x 1,1mm x 45mm, cewnik kaniuli wykonany z teflonu, zawór odcinający on/off w kolorze czerwonym, sterylna z końcówką Luer-lock, pakowana pojedynczo</t>
  </si>
  <si>
    <t>Kateter moczowodowy, zakończenie proste typu Nelaton, rozmiar 4F długość 70 cm z końcówką zamkniętą oraz z dwoma otworami bocznymi drenującymi, sterylny, do czasowego drenażu zewnętrznego dróg moczowych oraz do wykonywania kontrastowych badań radiologicznych układu moczowodowego wykonany z miękkiego, plastycznego materiału jakości medycznej, posiada sklalę oraz znacznik widoczny w promieniach RtG, wyposażony w stalowy prowadnik, ułatwiający wprowadzenie oraz łącznik do strzykawki, pakowany pojedynczo po 1 szt. w podwójne opakowanie</t>
  </si>
  <si>
    <t xml:space="preserve">Rurka ustno gardłowa Guedela dla noworodków i dorosłych, jednorazowego użytku, sterylna, o chrakterystycznym anatomicznym wygięciu, który pozwala na udrożnienie górnych dróg oddechowych, z blokerem zgryzu,  dostępna w 8 rozmiarach o długości od 40mm do 110mm (co 10mm), rozmiar kodowany kolorem zgodnie z ISO, gładko zaokrąglone krawędzie, wykonana z medycznego PVC lub innego materiału medycznego bez zawartości lateksu i ftalanów, pakowana pojedynczo. </t>
  </si>
  <si>
    <t>Krótka linia do przygotowania i podaży leków cytostatycznych w systemie zamkniętym, dren bursztynowy wykonany z poliuretanu lub innego elastycznego materiału, bez zawartości lateksu kauczuku nauturalnego, PVC i DEHP. Średnica wewnętrzna drenu 3mm±1mm, długość 38-41cm do podłączania do linii infuzyjnej. Na drenie jeden bezigłowy port LuerLock bez nakrętki, do dostrzykiwania leków, z gładką i płaską powierzchnią do dezynfekcji, membrana portu zamyka się samoczynnie po odłączeniu strzykawki, połączenie LuerLock trwałe, bezpieczne i szczelne (strzykawka/ korek LuerLock nie odkręca się samoczynnie), bezigłowy port umiejscowiony na drenie w sposób gwarantujący łatwy i bezkolizyjny dostęp nawet przy zastosowaniu strzykawek o dużych pojemnościach ( tzn.  dostęp bezigłowy LuerLock- nie może być przysłoniety przez dren lub inne elementy tego zestawu co pozwala na uniknięcie przypadkowego kontaktu i zachowanie warunków aseptyki w trakcie pracy). Ponadto dren wyposażony w zastawkę antyzwrotną oraz kolec biorczy z odpowietrznikiem z filtrem bakteryjnym oraz minimum jeden zacisk zamykający światło drenu, koniec dystalny drenu ze złączem LuerLock, zabezpieczony nakładką/ nakrętką z filtrem hydrofobowym, zapobiegającym wydostawaniu się płynu podczas wypełniania. Dren zgodny ze standardem NIOSH. Zestaw jednorazowego użytku, sterylny, pakowany pojedynczo.</t>
  </si>
  <si>
    <t>Stawka VAT</t>
  </si>
  <si>
    <t>Cena  jedn. brutto w PLN</t>
  </si>
  <si>
    <t>wartość pozycji netto w PLN</t>
  </si>
  <si>
    <t>kwota Vat</t>
  </si>
  <si>
    <t>wartość brutto w PLN</t>
  </si>
  <si>
    <r>
      <t xml:space="preserve">Krótka linia do przygotowania i podaży leków cytostatycznych w systemie zamkniętym, </t>
    </r>
    <r>
      <rPr>
        <b/>
        <sz val="9"/>
        <rFont val="Arial"/>
        <family val="2"/>
        <charset val="238"/>
      </rPr>
      <t>z filtrem 0,2µm do przygotowania leku typu Paklitaxel</t>
    </r>
    <r>
      <rPr>
        <sz val="9"/>
        <rFont val="Arial"/>
        <family val="2"/>
        <charset val="238"/>
      </rPr>
      <t>, dren wykonany z poliuretanu lub innego elastycznego materiału, bez zawartości lateksu kauczuku nauturalnego, PVC i DEHP. Średnica wewnętrzna drenu 3mm±1mm, długość 40-55cm do podłączania do linii infuzyjnej. Na drenie jeden bezigłowy port LuerLock bez nakrętki, do dostrzykiwania leków, z gładką i płaską powirzchnią do dezynfekcji, dostęp zamyka się samoczynnie po odłączeniu strzykawki, połączenie LuerLock trwałe, bezpieczne i szczelne (strzykawka/ korek LuerLock nie odkręca się samoczynnie). bezigłowy port  umiejscowiony na drenie w sposób gwarantujący łatwy i bezkolizyjny dostęp do zaworu nawet przy zastosowaniu strzykawek o dużych pojemnościach ( tzn.  dostęp bezigłowy LuerLock- nie może być przysłoniety przez dren lub inne elementy tego zestawu co pozwala na uniknięcie przypadkowego kontaktu i zachowanie warunków aseptyki w trakcie pracy). Ponadto dren wyposazony w zastawkę antyzwrotną oraz kolec biorczy z odpowietrznikiem z filtrem bakteryjnym i minimum jeden zacisk zamykający światło drenu, koniec dystalny drenu ze złączem LuerLock, zabezpieczony nakładką/ nakrętką z filtrem hydrofobowym, zapobiegającym wydostawaniu się płynu podczas wypełniania. Dren zgodny ze standardem NIOSH. Zestaw jednorazowego użytku, sterylny, pakowany pojedynczo.</t>
    </r>
  </si>
  <si>
    <r>
      <t xml:space="preserve">Zestaw infuzyjny wielodrożny z </t>
    </r>
    <r>
      <rPr>
        <b/>
        <sz val="9"/>
        <rFont val="Arial"/>
        <family val="2"/>
        <charset val="238"/>
      </rPr>
      <t>trzema bezigłowymi dostępami LuerLock</t>
    </r>
    <r>
      <rPr>
        <sz val="9"/>
        <rFont val="Arial"/>
        <family val="2"/>
        <charset val="238"/>
      </rPr>
      <t xml:space="preserve"> bez nakrętek, do grawitacyjnej  podaży leków cytotoksycznych w systemie zamkniętym. Dren bursztynowy, wykonany z poliuretanu lub innego elastycznego materiału, bez zawartości lateksu kauczuku naturalnego, PVC i DEHP.  Długość zestawu 180-195cm. W skład zestawu wchodzi: kolec biorczy, zabezpieczony nasadką, wyposażony w odpowietrznik z filtrem bakteryjnym, zacisk zatrzaskowy zamykający światło drenu, zacisk rolkowy, dwa porty LuerLock bezigłowe z membraną, z gładką i płaską powierzchnią do dezynfekcji, umiejscowione nad komorą kroplową, do podłączania krótkich linii z przygotowanym lekiem cytotoksycznym, trzeci port LuerLock bezigłowy z membraną od strony pacjenta do wielokrotnej aktywacji, bez nakrętki- do podaży bolusa, komora kroplowa z filtrem 15</t>
    </r>
    <r>
      <rPr>
        <sz val="9"/>
        <rFont val="Czcionka tekstu podstawowego"/>
        <charset val="238"/>
      </rPr>
      <t>µ</t>
    </r>
    <r>
      <rPr>
        <sz val="9"/>
        <rFont val="Arial"/>
        <family val="2"/>
        <charset val="238"/>
      </rPr>
      <t>m, zastawka antyzwrotna. Koniec dystalny drenu ze złączem LuerLock, zabezpieczony nakładką/ nakrętką z filtrem hydrofobowym, zapobiegającym wydostawaniu się płynu podczas wypełniania. Dren zgodny ze standardem NIOSH. Zestaw jednorazowego użytku, sterylny, pakowany pojedynczo, kompatybilny z drenami do przygotowania leków cytostatycznych z poz. 1. i 2.  op. 1 szt.</t>
    </r>
  </si>
  <si>
    <r>
      <t xml:space="preserve">Zestaw infuzyjny wielodrożny z </t>
    </r>
    <r>
      <rPr>
        <b/>
        <sz val="9"/>
        <rFont val="Arial"/>
        <family val="2"/>
        <charset val="238"/>
      </rPr>
      <t>pięcioma bezigłowymi dostępami LuerLock</t>
    </r>
    <r>
      <rPr>
        <sz val="9"/>
        <rFont val="Arial"/>
        <family val="2"/>
        <charset val="238"/>
      </rPr>
      <t xml:space="preserve"> bez nakrętek, do grawitacyjnej  podaży leków cytotoksycznych w systemie zamkniętym. Dren bursztynowy, wykonany z poliuretanu lub innego elastycznego materiału, bez zawartości lateksu kauczuku naturalnego, PVC i DEHP.  Długość zestawu 188-195cm. W skład zestawu wchodzi: kolec biorczy, zabezpieczony nasadką, wyposażony w odpowietrznik z filtrem bakteryjnym, zacisk zatrzaskowy zamykający światło drenu, zacisk rolkowy, cztery porty LuerLock bezigłowe z membraną, z gładką i płaską powierzchnią do dezynfekcji, umiejscowione nad komorą kroplową, do podłączania krótkich linii z przygotowanym lekiem cytotoksycznym, piąty port LuerLock bezigłowy z membraną od strony pacjenta do wielokrotnej aktywacji, bez nakrętki- do podaży bolusa, komora kroplowa z filtrem 15</t>
    </r>
    <r>
      <rPr>
        <sz val="9"/>
        <rFont val="Czcionka tekstu podstawowego"/>
        <charset val="238"/>
      </rPr>
      <t>µ</t>
    </r>
    <r>
      <rPr>
        <sz val="9"/>
        <rFont val="Arial"/>
        <family val="2"/>
        <charset val="238"/>
      </rPr>
      <t>m, zastawka antyzwrotna. Koniec dystalny drenu ze złączem LuerLock, zabezpieczony nakładką/ nakrętką z filtrem hydrofobowym, zapobiegającym wydostawaniu się płynu podczas wypełniania. Dren zgodny ze standardem NIOSH. Zestaw jednorazowego użytku, sterylny, pakowany pojedynczo, kompatybilny z drenami do przygotowania leków cytostatycznych z poz. 1. i 2.  op. 1 szt.</t>
    </r>
  </si>
  <si>
    <t>NEU 2030BLI, MFX2300EV, Ref: 011-H1225</t>
  </si>
  <si>
    <t>NEU 2030SLI, MFX2302EV, Ref: 011-H1922</t>
  </si>
  <si>
    <t>REU 4200DEI, Ref: 011-H1286, MFX2312E</t>
  </si>
  <si>
    <t>REU 6200DEI, Ref: 011-H1208, MFX2310EV</t>
  </si>
  <si>
    <t>Barwne oznaczniki chirurgiczne do odciągania i podtrzymania narządów podczas operacji, wytwarzane z włókien poliestrowych lub silikonowych o krwędziach zwiniętych do wewnątrz, sterylne, kolor żółty- dedykowane do moczowodów, rozmiar 2,5x1,2 mm długość 900 mm lub 2x450 mm op. 10 szt.</t>
  </si>
  <si>
    <t>Cewnik urologiczny z zakończeniem typu Pezzer długość 35-40cm rozmiar: CH32, CH34, CH36, sterylny, leteksowy silikonowany , samoutrzymujący się, prosty z zakończeniem w postaci główki z 2-3  otworami, do drenażu moczu u osób po zabiegach operacyjnych, pakowany pojedynczo op. 1 szt.</t>
  </si>
  <si>
    <t xml:space="preserve">Cewnik urologiczny Foleya dwudrożny silikonowany rozmiar 6Fr balon 3-5ml długość 27cm, 12Fr balon 5-10ml długość 40cm,  sterylny, balon mocny, symetryczny, wypełniający się równomiernie od początku wypełniania, atraumatyczna, lekko zaoblona końcówka. Cewnik wykonany z lateksu pokrytego silikonem. Cewnik posiada kod barwny oznaczajacy rozmiar. Pakowany pojedynczo op. 1 szt. </t>
  </si>
  <si>
    <t xml:space="preserve">Cewnik urologiczny z zakończeniem typu Nelaton, sterylny rozmiary: 10Ch-20Ch, długość 40cm, prosty, z otworami bocznymi, zaoblony, gładki koniec, wykonany z miękkniego i elastycznego PCV o jakości medycznej, nasadka barwna, odpowiednia dla rozmiaru, pakowany pojedynczo. </t>
  </si>
  <si>
    <t>Cewniki urologiczne. Katetery moczowodowe dla dorosłych.</t>
  </si>
  <si>
    <t>Kanka doodbytnicza sterylna, rozmiar 24CH x 400mm i 16CH x 200mm  wykonana z elastycznego PCV jakości medycznej, powierzchnia satynowa, końcówki zaoblone. Pakowana pojedynczo.</t>
  </si>
  <si>
    <t>Zgłębnik żołądkowy długość min. 1050 mm rozmiar 14Fr, 16Fr i 18Fr kodowany kolorystycznie na łączniku, znaczniki głębokości na 50, 60 i 70cm od końca dystalnego, wykonany z miękkiego PCV bez zawartości lateksu i DEHP, odpornego na zgięcia i skręcanie się, sterylny, atraumatyczna, zaoblona, koniec dystalny, lekko zaokrąglony, zamknięty, otwory boczne o łagodnych krawędziach, pakowany pojedynczo.</t>
  </si>
  <si>
    <t>Kaniula dotętnicza z zaworem.</t>
  </si>
  <si>
    <t>Flo Switch</t>
  </si>
  <si>
    <t>Igły do portów naczyniowych</t>
  </si>
  <si>
    <t>Zestaw infuzyjny, uniwersalny do przetoczeń leków wrażliwych na światło (bursztynowy) do pomp infuzyjnych PLUM A+; Lifecare 5000, sterylny. Długość 272cm. Filtr powietrza 3µm, filtr w linii 15µm, kaseta 3,5ml, 20kropli/ml. Port do podłączenia drugiego kanału. Pakowany pojedynczo.</t>
  </si>
  <si>
    <t xml:space="preserve">Przedłużacz "T" z końcówką żeńską, z adapterem SL z końcówką męską, długość całkowita 13cm z łącznikiem, objetość wypełnienia 0,5ml, średnica zewn. 2,13mm, średnica wewn. 1,37mm, zacisk na drenie, port do dodatkowych wstrzyknięć, końcówka LuerLock, sterylny, pakowany pojedynczo. </t>
  </si>
  <si>
    <t>Kranik trójdrożny, sterylny, jednorazowego użytku: dwie końcówki LuerLock żeńskie  i jedna końcówka LuerLock męska. Dwa wejścia kranika zabezpieczone nakrętkami, jedno nasadką, pokrętło obracane osiowo i promieniście w zakresie 360˚. Bez lateksu, obudowa przezroczysta, bezwzględnie szczelna, zarówno przy niskich i wysokich ciśnieniach przepływu, gwarantująca zamknięty system do podawania leków i płynów przy wielokrotnej regulacji przepływu, pakowany pojedynczo.</t>
  </si>
  <si>
    <t>Igła do cystoskopowego ostrzykiwania ścian pęcherza.</t>
  </si>
  <si>
    <t>Igła iniekcyjna do cystoskopowego ostrzykiwania ścian pęcherza typu injeTAK (lub równoważna), do podawania botoksu rozmiar igły 23G, długość 70cm do cystoskopów gietkich, długich. Chowana   igła   z   regulowaną   końcówką do wysunięcia na 0, 2, 3, 4, i 5mm w zależności od grubości ścian pęcherza, stożkowa końcówka igły zaprojektowana, by minimalizować siłę potrzebną do wkłucia, łatwa   w   użyciu, ergonomiczna budowa pozwala na łatwą regulację jedną  ręką. Współpracuje ze sztywnymi cystoskopami. Sterylna, jednorazowego użytku. Pakowana po 2 szt.</t>
  </si>
  <si>
    <t>P. Liwerska</t>
  </si>
  <si>
    <t>op./ 150 szt.</t>
  </si>
  <si>
    <t>Wymiennik ciepła i wilgoci dla dorosłych, sterylny, jednorazowgo użytku, celulozowy lub piankowy dla pacjentów z tracheostomią, z portem do podawania tlenu, wymiennik umożliwia ogrzewanie i nawilżanie wdychanych gazów, z zamykanym portem do odsysania i pobierania próbek, wydajność nawilżenia co najmniej 24 mg przy Vt500, masa poniżej 10g, przestrzeń martwa ok. 16ml, złącza 15F</t>
  </si>
  <si>
    <t>tracheolife II 353/19004 lub carere CRR402HT</t>
  </si>
  <si>
    <t>Barierbac S 350/5879/ Carere CRR403BF</t>
  </si>
  <si>
    <t>Zestaw do nebulizacji leków.</t>
  </si>
  <si>
    <t>Zestaw do nebulizacji, jednorazowego użytku, skład: nebulizator do aerozoloterapii pojemnik skalowany z  trójnikiem „T”, ustnikiem i odpornym na zgniatanie przewodem tlenowym dł. 210-213 cm – nie zawiera lateksu, pakowany pojedynczo</t>
  </si>
  <si>
    <t>Igła iniekcyjna, jałowa rozmiary: 25G (0,5x25mm)-pomarańczowa, 23G ( 0,6x30-32mm) – niebieska,  22G (0,7 x 30-32mm) czarna, 21G (0,8x40 mm) – zielona , 20G (0,9x40mm)- żółta , 19G (1,1x40mm) – kremowa, 18G (1,2x40mm)- różowa, wykona ze stali nierdzewnej, ostrze standardowe możliwość podłączenia do złącznika Luer lub Luer Lck. Osłonka i nasadka wykonana z polipropylenu (dopuszczamy osłonkę polietylenową). Końcówka igły ostrzona w trzech płaszczyznach. Powierzchnia pokryta środkiem poślizgowym (silikon) Nasadki barwione zgodnie z kodem ISO ułatwiające szybkie rozpoznanie igły. Opakowanie typu blister-pack. Nietoksyczna, niepirogenna. Sterylizowana tlenkiem etylenu. Op/ 100 szt</t>
  </si>
  <si>
    <t>Kranik trójdrożny z przedłużaczem, sterylny, jednorazowego użytku: dwie końcówki LuerLock żeńskie z nakrętkami trzecia końcówka zakończona drenem-przedłużaczem o długości 7-10cm zamkniętym nakrętką, z optycznie zaznaczonym kierunkiem przepływu w formie strzałki,  pokrętło obracane osiowo i promieniście w zakresie 360˚. Bez lateksu, obudowa przezroczysta, bezwzględnie szczelna, zarówno przy niskich i wysokich ciśnieniach przepływu, gwarantująca zamknięty system do podawania leków i płynów przy wielokrotnej regulacji przepływu, pakowany pojedynczo.</t>
  </si>
  <si>
    <t>Lignina biała arkusze 400mm x 600mm, wyrób medyczny op. 5kg</t>
  </si>
  <si>
    <t>Cewniki do karmienia enteralnego sterylne, rozmiar 5 Fr, 6Fr i 8Fr długość min. 90 cm, wykonane z PVC bez DEHP, bez lateksu, z linią RTG, skala od 5cm do co najmniej 25cm, z podziałką- opisem co 1cm. Koncówka proksymalna cewnika zaoblona, z otworami bocznymi, naprzemianległymi, odcinek dystalny cewnika zakończony zatyczką. Do użycia przez minimum 3 dni. Opakowanie typu papier folia. Pakowane pojedynczo.</t>
  </si>
  <si>
    <t xml:space="preserve">Kaniule donosowe jednorazowego użytku przystosowane do terapii tlenowej do przepływów w zakresie 1-8L/min, do współpracy z aparatem Vapotherm Precision Flow. Wykonana z PCV, o przekroju 1,5mm-1,8mm, w zestawie adapter tlenowy 15mm. Końcówki donosowe miękkie, zakrzywione anatomicznie, wykonane z PCV, kształt  stożkowy, co gwarantuje optymalny strumień gazów wdechowych w otwartym systemie oddychania. Rozmiary kodowane kolorystycznie, określone odległością miedzy noskami/ i średnicą: wcześniacza żółta- poniżej 1000g  ( 2,0mm/0,5mm),neonatologiczna(noworodkowa) biała-poniżej 1200g (4,0mm/1mm), niemowlęca niebieska- poniżej 1500g (6mm/1,5mm), pediatryczna zielona- powyżej 1500g (8mm/2mm), nie zawiera lateksu, DEHP. Pakowana pojedynczo. </t>
  </si>
  <si>
    <r>
      <t xml:space="preserve">Dreny do przygotowania i </t>
    </r>
    <r>
      <rPr>
        <sz val="9"/>
        <color rgb="FFFF0000"/>
        <rFont val="Arial"/>
        <family val="2"/>
        <charset val="238"/>
      </rPr>
      <t xml:space="preserve">podaży grawitacyjnej </t>
    </r>
    <r>
      <rPr>
        <sz val="9"/>
        <rFont val="Arial"/>
        <family val="2"/>
        <charset val="238"/>
      </rPr>
      <t>leków cytostatycznych.</t>
    </r>
  </si>
  <si>
    <r>
      <t>Igła do portów naczyniowych standardowych i niskoprofilowych, zagięta pod kątem 90</t>
    </r>
    <r>
      <rPr>
        <sz val="9"/>
        <rFont val="Czcionka tekstu podstawowego"/>
        <charset val="238"/>
      </rPr>
      <t>º</t>
    </r>
    <r>
      <rPr>
        <sz val="9"/>
        <rFont val="Arial"/>
        <family val="2"/>
        <charset val="238"/>
      </rPr>
      <t>, specjalnie zaprojektowany szlif igły (typu Hubera) zapewnia bezpieczną penetrację silikonowej membrany portu, nie powodując jej uszkodzenia, z okrągłą płytką mocującą lub elastycznymi skrzydełkami (gwarancja dobrego chwytu i stabilności), z drenem o długości 19-25cm</t>
    </r>
    <r>
      <rPr>
        <sz val="9"/>
        <rFont val="Czcionka tekstu podstawowego"/>
        <charset val="238"/>
      </rPr>
      <t>±</t>
    </r>
    <r>
      <rPr>
        <sz val="9"/>
        <rFont val="Arial"/>
        <family val="2"/>
        <charset val="238"/>
      </rPr>
      <t>10mm i zaciskiem, sterylna, do długotrwałych wlewów z lekami cytotoksycznymi, rozmiary: 19G, 20G i 22G długość kaniuli 15mm, 20mm i 25mm, nie zwiera lateksu i DEHP. Pakowana pojedynczo.</t>
    </r>
  </si>
  <si>
    <r>
      <t>Zamknięty bezigłowy port dostępu naczyniowego</t>
    </r>
    <r>
      <rPr>
        <sz val="9"/>
        <color rgb="FFFF0000"/>
        <rFont val="Czcionka tekstu podstawowego"/>
        <charset val="238"/>
      </rPr>
      <t xml:space="preserve"> </t>
    </r>
    <r>
      <rPr>
        <sz val="9"/>
        <rFont val="Czcionka tekstu podstawowego"/>
        <charset val="238"/>
      </rPr>
      <t xml:space="preserve">z </t>
    </r>
    <r>
      <rPr>
        <sz val="9"/>
        <color theme="1"/>
        <rFont val="Czcionka tekstu podstawowego"/>
        <charset val="238"/>
      </rPr>
      <t>silikonową membraną, sterylny. Wysokiej jakości membrana pozwala na wielokrotne użycie w kontakcie z krwią, lipidami, chemioterapeutykami gwaratnując jej całkowitą szczelność. Konstrukacja membrany umożliwia łatwe oczyszczanie i odkażanie przy użyciu nasączonego gazika, idealne dopasowanie membrany i obudowy zapobiega dostępowi powietrza i mikroorganizmów z otoczenia. Aktywacja membrany za pomoca koncówki Luer i LuerLock, dostęp zamyka się automatycznie po wyjęciu strzykawki. Długość</t>
    </r>
    <r>
      <rPr>
        <sz val="9"/>
        <rFont val="Czcionka tekstu podstawowego"/>
        <charset val="238"/>
      </rPr>
      <t xml:space="preserve"> ≤ 2,7cm</t>
    </r>
    <r>
      <rPr>
        <sz val="9"/>
        <color theme="1"/>
        <rFont val="Czcionka tekstu podstawowego"/>
        <charset val="238"/>
      </rPr>
      <t xml:space="preserve">, lekki, przeznaczony również dla pacjentów neonatologicznych, obudowa przejrzysta, bezbarwna, bezpośredni, prosty tor przepływu, stosowany do podawania lub pobierania leków, pobierania krwi, do infuzji ciągłej lub przerywanej. Nie zawiera lateksu i DEHP, dostosowany do użytku z krwią, tłuszczami oraz lekami cytotoksycznymi. Objętość wypełnienia  </t>
    </r>
    <r>
      <rPr>
        <sz val="9"/>
        <color theme="1"/>
        <rFont val="Ebrima"/>
        <charset val="238"/>
      </rPr>
      <t>&lt;</t>
    </r>
    <r>
      <rPr>
        <sz val="9"/>
        <color theme="1"/>
        <rFont val="Czcionka tekstu podstawowego"/>
        <charset val="238"/>
      </rPr>
      <t xml:space="preserve"> 0,1ml, prędkość przepływu min</t>
    </r>
    <r>
      <rPr>
        <sz val="9"/>
        <color rgb="FFFF0000"/>
        <rFont val="Czcionka tekstu podstawowego"/>
        <charset val="238"/>
      </rPr>
      <t xml:space="preserve">. </t>
    </r>
    <r>
      <rPr>
        <sz val="9"/>
        <rFont val="Czcionka tekstu podstawowego"/>
        <charset val="238"/>
      </rPr>
      <t>140ml/min</t>
    </r>
    <r>
      <rPr>
        <sz val="9"/>
        <color theme="1"/>
        <rFont val="Czcionka tekstu podstawowego"/>
        <charset val="238"/>
      </rPr>
      <t>, odporny na ciśnienie infuzyjne, niski wypływ zwrotny poniżej 0,03ml. Pakowany pojedynczo.</t>
    </r>
  </si>
  <si>
    <r>
      <t xml:space="preserve">Filtr elektrostatyczny bakteryjno-wirusowy z portem do kapnografii, sterylny, filtr niewielki o masie </t>
    </r>
    <r>
      <rPr>
        <sz val="9"/>
        <rFont val="Czcionka tekstu podstawowego"/>
        <charset val="238"/>
      </rPr>
      <t xml:space="preserve">≤ </t>
    </r>
    <r>
      <rPr>
        <sz val="9"/>
        <rFont val="Czcionka "/>
        <charset val="238"/>
      </rPr>
      <t>23g, skuteczność filtracji p/ bakteryjnej min. 99,999% i p/wirusowej 99,999%, zakres objętości 150-1500ml, bez wymiennika ciepła i wilgoci, membrana filtrująca wykonana z materiału hydrofobowego, czas stowania dla pojedynczego pacjenta do 24h. Złącza 22F/ 15M i 22M/ 15F. Pakowany pojedynczo.</t>
    </r>
  </si>
  <si>
    <r>
      <t xml:space="preserve">Siatka chirurgiczna z monofilamentowych włókien polipropylenowych z kowalencyjnie związaną powłoką zawierającą tytan, </t>
    </r>
    <r>
      <rPr>
        <b/>
        <sz val="9"/>
        <rFont val="Arial"/>
        <family val="2"/>
        <charset val="238"/>
      </rPr>
      <t>dwuramienna</t>
    </r>
    <r>
      <rPr>
        <sz val="9"/>
        <rFont val="Arial"/>
        <family val="2"/>
        <charset val="238"/>
      </rPr>
      <t xml:space="preserve"> do laparoskopowej plastyki dna miednicy, dedykowana do zabiegów metodą Dubuissona (LLS). Rozmiar 51,5cm x 9cm, wielkość oczek 1mm, gramatura 65g/m2, sterylna, pakowana pojedynczo. </t>
    </r>
  </si>
  <si>
    <r>
      <t xml:space="preserve">Siatka chirurgiczna z monofilamentowych włókien polipropylenowych z kowalencyjnie związaną powłoką zawierającą tytan </t>
    </r>
    <r>
      <rPr>
        <b/>
        <sz val="9"/>
        <rFont val="Arial"/>
        <family val="2"/>
        <charset val="238"/>
      </rPr>
      <t>dwuramienna z wydłużoną częścią centraln</t>
    </r>
    <r>
      <rPr>
        <sz val="9"/>
        <rFont val="Arial"/>
        <family val="2"/>
        <charset val="238"/>
      </rPr>
      <t>ą do laparoskopowej plastyki dna miednicy, dedykowana do zabiegów metodą Dubuissona (LLS) z przeznaczeniem do użycia u pacjentek po histerektomii. Długość 51,5cm, wielkość oczek 1mm, gramatura 65g/m2, sterylna, pakowana pojedynczo.</t>
    </r>
  </si>
  <si>
    <r>
      <t xml:space="preserve">Siatka chirurgiczna (z zestawem do aplikacji), wykonana z monofilamentowych włókien polipropylenowych z kowalencyjnie związaną powłoką zawierającą tytan (grubość warstwy tytanu ok. 30nm, gwarantowana elastyczność polimeru), </t>
    </r>
    <r>
      <rPr>
        <b/>
        <sz val="9"/>
        <rFont val="Arial"/>
        <family val="2"/>
        <charset val="238"/>
      </rPr>
      <t>czteroramienna</t>
    </r>
    <r>
      <rPr>
        <sz val="9"/>
        <rFont val="Arial"/>
        <family val="2"/>
        <charset val="238"/>
      </rPr>
      <t xml:space="preserve">, masa powyżej 35g/m2, właściwości hydrofilowe, ultralekka, stosowana do operacyjnego leczenia wypadnia narządu moczowo-płciowego, ścian pochwy i wypadania sklepienia pochwy. Zestaw składa sie z implantu siatkowego </t>
    </r>
    <r>
      <rPr>
        <b/>
        <sz val="9"/>
        <rFont val="Arial"/>
        <family val="2"/>
        <charset val="238"/>
      </rPr>
      <t>czteroramiennego</t>
    </r>
    <r>
      <rPr>
        <sz val="9"/>
        <rFont val="Arial"/>
        <family val="2"/>
        <charset val="238"/>
      </rPr>
      <t xml:space="preserve"> oraz zestawu do aplikacji zawiarajacego</t>
    </r>
    <r>
      <rPr>
        <b/>
        <sz val="9"/>
        <rFont val="Arial"/>
        <family val="2"/>
        <charset val="238"/>
      </rPr>
      <t xml:space="preserve"> 4 cewniki i 4 sidła</t>
    </r>
    <r>
      <rPr>
        <sz val="9"/>
        <rFont val="Arial"/>
        <family val="2"/>
        <charset val="238"/>
      </rPr>
      <t>,sterylna pakowana pojedynczo</t>
    </r>
  </si>
  <si>
    <r>
      <t xml:space="preserve">Siatka chirurgiczna ( z zestawem do aplikacji), wykonana z monofilamentowych włókien polipropylenowych z kowalencyjnie związaną powłoką zawierającą tytan (grubość warstwy tytanu ok. 30nm, gwarantowana elastyczność polimeru), </t>
    </r>
    <r>
      <rPr>
        <b/>
        <sz val="9"/>
        <rFont val="Arial"/>
        <family val="2"/>
        <charset val="238"/>
      </rPr>
      <t>sześcioramienna</t>
    </r>
    <r>
      <rPr>
        <sz val="9"/>
        <rFont val="Arial"/>
        <family val="2"/>
        <charset val="238"/>
      </rPr>
      <t xml:space="preserve">, masa powyżej 35g/m2, właściwości hydrofilowe, ultralekka, stosowana do rekonstrukcji dna miednicy- Cystocele, Rectocele, Enterocele, Prolapse (wypadanie organów). Zestaw składa sie z implantu siatkowego </t>
    </r>
    <r>
      <rPr>
        <b/>
        <sz val="9"/>
        <rFont val="Arial"/>
        <family val="2"/>
        <charset val="238"/>
      </rPr>
      <t>sześcioramiennego</t>
    </r>
    <r>
      <rPr>
        <sz val="9"/>
        <rFont val="Arial"/>
        <family val="2"/>
        <charset val="238"/>
      </rPr>
      <t xml:space="preserve"> oraz zestawu do aplikacji zawiarajacego</t>
    </r>
    <r>
      <rPr>
        <b/>
        <sz val="9"/>
        <rFont val="Arial"/>
        <family val="2"/>
        <charset val="238"/>
      </rPr>
      <t xml:space="preserve"> 6 cewników i 6 sideł</t>
    </r>
    <r>
      <rPr>
        <sz val="9"/>
        <rFont val="Arial"/>
        <family val="2"/>
        <charset val="238"/>
      </rPr>
      <t>,sterylna pakowana pojedynczo</t>
    </r>
  </si>
  <si>
    <r>
      <t>Taśma do wysiłkowego nietrzymania moczu ultralekka, sterylna, do metod implantacyjnych TOT, TVT, TVT-O, monofilament polipropylenowy niewchłanialny, transparentny i niebieski, gramatura 27g/m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, szerokość taśmy 1,3cm, niebieskie linie orientujące wzdłuż brzegów taśmy, rozmiar porów 0,7mm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, stopień porowatości 62%, długość taśmy bez uchwytów </t>
    </r>
    <r>
      <rPr>
        <b/>
        <sz val="9"/>
        <rFont val="Arial"/>
        <family val="2"/>
        <charset val="238"/>
      </rPr>
      <t>30cm lub 45cm</t>
    </r>
    <r>
      <rPr>
        <sz val="9"/>
        <rFont val="Arial"/>
        <family val="2"/>
        <charset val="238"/>
      </rPr>
      <t xml:space="preserve"> (do wyboru przez zamawiającego), bez osłonki, niebieskie uchwyty do zamocowania taśmy na aplikatorze, zabezpieczone termokurczliwą rurką w miejscu łączenia uchwytu z taśmą, pakowana pojedynczo, 4 etykiety identyfikujące wyrób (baby tag) </t>
    </r>
  </si>
  <si>
    <t>Systemy stosowane w oparacjach do mocowania, zamykania ran i naczyń</t>
  </si>
  <si>
    <t>Wchłanialny system zamykania ran w oparciu o technologię  zaczepów typu V-Loc lub podobny, składający się z igły z nicią zaopatrzoną w jednokierunkowe zaczepy, zakończoną zgrzewaną petlą chwytakową, wykonany z glikolidu, dioksanonu i węglanu trimetylenu, czas wchłaniania 90-110 dni, podtrzymanie tkankowe w 7-ym dniu 90%, w 14-tym dniu 75%. Igła okrągła 1/2 koła dł. 27mm, nitka 2/0 o dł. 30cm, pakowany pojedynczo.</t>
  </si>
  <si>
    <r>
      <t xml:space="preserve">Strzykawka do żywienia enteralnego pojemność </t>
    </r>
    <r>
      <rPr>
        <b/>
        <sz val="9"/>
        <color indexed="8"/>
        <rFont val="Czcionka "/>
        <charset val="238"/>
      </rPr>
      <t>5ml</t>
    </r>
    <r>
      <rPr>
        <sz val="9"/>
        <color indexed="8"/>
        <rFont val="Czcionka "/>
        <charset val="238"/>
      </rPr>
      <t>, skala 0,1- 0,2ml, końcówka centryczna doustno-dojelitowa, uniemożliwiająca przypadkowe podłączenie do wkłuć centralnych, podłączeń typu Luer lub LuerLock, kompatybilna z cewnikami do żywienia enteralnego i koreczkami do żywienia enteralnego z poz. 4 i poz. 5., kolor tłoka fioletowy i napis "enteral", sterylna, jednorazowego użycia, bez lateksu i ftalanów, pakowana pojedynczo.</t>
    </r>
  </si>
  <si>
    <r>
      <t xml:space="preserve">Strzykawka do żywienia enteralnego pojemność </t>
    </r>
    <r>
      <rPr>
        <b/>
        <sz val="9"/>
        <color indexed="8"/>
        <rFont val="Czcionka "/>
        <charset val="238"/>
      </rPr>
      <t xml:space="preserve">20ml, </t>
    </r>
    <r>
      <rPr>
        <sz val="9"/>
        <color indexed="8"/>
        <rFont val="Czcionka "/>
        <charset val="238"/>
      </rPr>
      <t>skala co 1ml, końcówka centryczna doustno-dojelitowa, uniemożliwiająca przypadkowe podłączenie do wkłuć centralnych, podłączeń typu Luer lub LuerLock, kompatybilna z cewnikami do żywienia enteralnego i koreczkami do żywienia enteralnego z poz. 4 i poz. 5., kolor tłoka fioletowy i napis "enteral", sterylna, jednorazowego użycia, bez lateksu i ftalanów, pakowana pojedynczo.</t>
    </r>
  </si>
  <si>
    <r>
      <t xml:space="preserve">Strzykawka do żywienia enteralnego pojemność </t>
    </r>
    <r>
      <rPr>
        <b/>
        <sz val="9"/>
        <color indexed="8"/>
        <rFont val="Czcionka "/>
        <charset val="238"/>
      </rPr>
      <t>60ml</t>
    </r>
    <r>
      <rPr>
        <sz val="9"/>
        <color indexed="8"/>
        <rFont val="Czcionka "/>
        <charset val="238"/>
      </rPr>
      <t>,skala co 1ml, końcówka centryczna doustno-dojelitowa, uniemożliwiająca przypadkowe podłączenie do wkłuć centralnych, podłączeń typu Luer lub LuerLock, kompatybilna z cewnikami do żywienia enteralnego i koreczkami do żywienia enteralnego, kolor tłoka fioletowy i napis "enteral", sterylna, jednorazowego użycia, bez lateksu i ftalanów, pakowana pojedynczo.</t>
    </r>
  </si>
  <si>
    <t>Koreczek do zamykania strzykawki do żywienia enteralnego, nakręcany na końcówkę strzykawki, kompatybilny z wszystkimi pojemnościami strzykawek do żywienia enteralnego, kolor fioletowy, sterylny, jednorazowego użycia, bez lateksu i ftalanów, pakowany pojedynczo.</t>
  </si>
  <si>
    <t>Łącznik/ kranik z min. dwoma złączami enteralnymi męskimi- połączenie międzystrzykawkowe dwóch strzykawek z żeńskimi złączami enteralnymi umożliwiający rozprowadzania płynów w systemie zamkniętym, kompatybilny ze strzykawkami do żywienia enteralnego, sterylny, kolor fioletowy, bez lateksu i ftalanów, pakowana pojedynczo.</t>
  </si>
  <si>
    <r>
      <t xml:space="preserve">Strzykawka do sporządzania leków do podania enteralnego pojemność </t>
    </r>
    <r>
      <rPr>
        <b/>
        <sz val="9"/>
        <color indexed="8"/>
        <rFont val="Czcionka "/>
        <charset val="238"/>
      </rPr>
      <t>1ml,</t>
    </r>
    <r>
      <rPr>
        <sz val="9"/>
        <color indexed="8"/>
        <rFont val="Czcionka "/>
        <charset val="238"/>
      </rPr>
      <t xml:space="preserve"> skala co 0,01ml, końcówka centryczna doustno-dojelitowa, uniemożliwiająca przypadkowe podłączenie do wkłuć centralnych, podłączeń typu Luer lub LuerLock, kompatybilna z cewnikami do żywienia enteralnego i koreczkami do żywienia enteralnego, kolor tłoka fioletowy i napis "enteral", sterylna, jednorazowego użycia, bez lateksu i ftalanów, pakowana pojedynczo.</t>
    </r>
  </si>
  <si>
    <r>
      <t xml:space="preserve">i podaży leków i produktów dla pacjenta drogą enteralną. Wymagane jest oświadczenie, że </t>
    </r>
    <r>
      <rPr>
        <b/>
        <sz val="9"/>
        <color rgb="FFFF0000"/>
        <rFont val="Arial"/>
        <family val="2"/>
        <charset val="238"/>
      </rPr>
      <t>wszystkie</t>
    </r>
    <r>
      <rPr>
        <sz val="9"/>
        <color rgb="FFFF0000"/>
        <rFont val="Arial"/>
        <family val="2"/>
        <charset val="238"/>
      </rPr>
      <t xml:space="preserve"> zaoferowane w poz. 1-9 produkty są zgodne z normą ISO 80369-1 lub ISO 80369-3, które określają wymagania </t>
    </r>
  </si>
  <si>
    <r>
      <t xml:space="preserve">Cewnik do wkłuć centralnych 1-światłowy wprowadzany metoda Seldingera do nakłucia wewnetrznej żyły szyjnej lub podobojczykowej u noworodków, bądź do monitorowania ciśnienia tętniczego u noworodków, kontrastujący w promieniach Rtg, wykonany z poliuretanu. Skład zestawu: cewnik z integralnym drenem przedłużającym o długości 4,5 cm i skrzydełkami do mocowania, igła do nakłucia, prowadnik o średnicy 0,5mm z elastyczna końcówką, opatrunek. Cewnik 2Fr (22G), śr. 05-07mm do wyboru w różnych długościach: </t>
    </r>
    <r>
      <rPr>
        <b/>
        <sz val="9"/>
        <color theme="1"/>
        <rFont val="Czcionka "/>
        <charset val="238"/>
      </rPr>
      <t>4, 6, 8, 10 i 20 cm</t>
    </r>
    <r>
      <rPr>
        <sz val="9"/>
        <color theme="1"/>
        <rFont val="Czcionka "/>
        <charset val="238"/>
      </rPr>
      <t xml:space="preserve"> </t>
    </r>
  </si>
  <si>
    <r>
      <t xml:space="preserve">Cewnik do wkłuć centralnych 2-światłowy wprowadzany metoda Seldingera do jednoczesnego podawania lub przetaczania roztworów li/lub lekarstw. Oznaczniki odległości co 1 cm od 4cm końca dystalnego, średnica światła proksymalnego i dystalnego 20G. Cewnik kontrastujący w promieniach Rtg, wykonany z poliuretanu. Skład zestawu: cewnik 3F, igła do nakłucia 22G, kaniula I.V. 24G, prowadnik o średnicy 0,3mm i długości 50cm, 2 dylatatory 3Fr od długości 3 i 5cm, podwójne skrzydełko mocujące, zatyczki, skalpel, strzykawka 5ml. Cewnik 3Fr  do wyboru w różnych długościach: </t>
    </r>
    <r>
      <rPr>
        <b/>
        <sz val="9"/>
        <color rgb="FFFF0000"/>
        <rFont val="Czcionka "/>
        <charset val="238"/>
      </rPr>
      <t>6, 10, 12,5  15 i 20 cm</t>
    </r>
    <r>
      <rPr>
        <sz val="9"/>
        <color rgb="FFFF0000"/>
        <rFont val="Czcionka "/>
        <charset val="238"/>
      </rPr>
      <t xml:space="preserve"> </t>
    </r>
  </si>
  <si>
    <r>
      <t>Zestaw do ciagłych zabiegów nerkozastępczych (CRRT). Skład zestawu*: hemofiltr o powierzchni 1,0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lub</t>
    </r>
    <r>
      <rPr>
        <sz val="9"/>
        <rFont val="Arial"/>
        <family val="2"/>
        <charset val="238"/>
      </rPr>
      <t xml:space="preserve"> 1,5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,</t>
    </r>
    <r>
      <rPr>
        <vertAlign val="superscript"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zestaw linii tętniczo-żylnej, komora odpowietrzająca niskoobjetościowa, dren do heparyny, worek ściekowy z dolnym odpływem poj. 5 L. Zestaw kompatybilny z aparatem Prismaflex, apirogenny, nie zawiera lateksu, PVC i  DEHP. Jednorazowego użytku, sterylny, pakowany pojedynczo.</t>
    </r>
  </si>
  <si>
    <r>
      <t xml:space="preserve">Zestaw do ciagłych zabiegów nerkozastępczych (CRRT) </t>
    </r>
    <r>
      <rPr>
        <b/>
        <sz val="9"/>
        <rFont val="Arial"/>
        <family val="2"/>
        <charset val="238"/>
      </rPr>
      <t>dla pacjentów septycznych</t>
    </r>
    <r>
      <rPr>
        <sz val="9"/>
        <rFont val="Arial"/>
        <family val="2"/>
        <charset val="238"/>
      </rPr>
      <t>. Skład zestawu: hemofiltr o powierzchni  1,5 m</t>
    </r>
    <r>
      <rPr>
        <vertAlign val="superscript"/>
        <sz val="9"/>
        <rFont val="Arial"/>
        <family val="2"/>
        <charset val="238"/>
      </rPr>
      <t xml:space="preserve">2 </t>
    </r>
    <r>
      <rPr>
        <sz val="9"/>
        <rFont val="Arial"/>
        <family val="2"/>
        <charset val="238"/>
      </rPr>
      <t>powleczony heparyną</t>
    </r>
    <r>
      <rPr>
        <vertAlign val="superscript"/>
        <sz val="9"/>
        <rFont val="Arial"/>
        <family val="2"/>
        <charset val="238"/>
      </rPr>
      <t xml:space="preserve">, </t>
    </r>
    <r>
      <rPr>
        <sz val="9"/>
        <rFont val="Arial"/>
        <family val="2"/>
        <charset val="238"/>
      </rPr>
      <t>zestaw linii tętniczo-żylnej, komora odpowietrzająca niskoobjetościowa, dren do heparyny, worek ściekowy z dolnym odpływem poj. 5 L. Zestaw kompatybilny z aparatem Prismaflex, apirogenny, nie zawiera lateksu, PVC i  DEHP.  Jednorazowego użytku, sterylny, pakowany pojedynczo.</t>
    </r>
  </si>
  <si>
    <r>
      <t>Zestaw do prowadzenia terapeutycznej wymiany osocza, jednorazowego użytku, sterylny. Skład zestawu*: plazmafiltr 0,15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lub</t>
    </r>
    <r>
      <rPr>
        <sz val="9"/>
        <rFont val="Arial"/>
        <family val="2"/>
        <charset val="238"/>
      </rPr>
      <t xml:space="preserve"> 0,35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, zestaw linii tetniczo-żylnej komora odpowietrzająca niskoobjętościowa, dren do heparyny, worek ściekowy z dolnym odpływem poj. 5 L. Zestaw kompatybilny z aparatem Prismaflex, apirogenny, nie zawiera lateksu, PVC i  DEHP.</t>
    </r>
  </si>
  <si>
    <t>Producent Westmed 0557, 0558, 0559, 0569,  lub prod. Vapotherm MN1100A,1100B, MI1300, 1300B, MPS1500</t>
  </si>
  <si>
    <t>Cewnik do podawania tlenu donosowy, rozmiar dla noworodków, dren o długości 210-215cm, końcówki donosowe zakrzywione lub proste, stożkowe, zmniejszające ryzyko traumatyzacji tkanek, anatomicznie zaokrąglone, dla zmniejszenia drażnienia górnej wargi, wykonane z miękkiego PCV, bez lateksu i DEHP, przewód tlenowy o przekroju gwiazdkowym lub o innej konstrukcji, zapewniającej przepływ tlenu nawet w przypadku zagięcia przewodu, przepływ do 3L/min, sterylny lub mikrobiologicznie czysty, pakowany pojedynczo.</t>
  </si>
  <si>
    <t>Zestaw do konikotomii.</t>
  </si>
  <si>
    <t>Zestaw do bezpiecznej i szybkiej konikotomii z biezpieczną igłą Veressa wyposażoną we wskaźnik sygnalizujący wejście do światła tchawicy, z rurką tracheostomijną 6mm z mankietem uszczelniajacym Soft Seal oraz z łącznikiem 15mm. Ponadto w zestawie skalpel, strzykawka poj. 10ml, nici chirurgiczne, wymiennik ciepła i wilgoci, żel poślizgowy. Zestaw sterylny, pakowany pojedynczo, jednorazowego użytku.</t>
  </si>
  <si>
    <t>Opatrunek włókninowy z wkładem chłonnym.</t>
  </si>
  <si>
    <t>Opatrunek jałowy z hydrofobowej włókniny, samoprzylepny z wkładem chłonnym umieszczonym centralnie, który chłonie wysięk i zabezpiecza przed przywieraniem do rany, zaokrąglone brzegi  wymiary 5 x7-8 cm, pokryty klejem akrylowym hypoalergicznym, paroprzepuszczalny, pakowany pojedynczo op. 100 szt.</t>
  </si>
  <si>
    <t>Lignina.</t>
  </si>
  <si>
    <t>Kompres gazowy jałowy.</t>
  </si>
  <si>
    <t>Ładunek do staplera linowego z nożem</t>
  </si>
  <si>
    <t>Ładunek do staplera linowego z nożem (nóż w ładunku) producenta Grena rozmiar staplera 80mm grubość tkanki standard 1,5mm, jednorazowego użytku op. 10 szt.. Zamawiający wymaga aby zaoferowane ładunki wymienne były kompatybilne z staplerem stosowanym w jednostce producenta Grena.</t>
  </si>
  <si>
    <t>1 rok</t>
  </si>
  <si>
    <t>Układy oddechowe do respiratora dla noworodków.</t>
  </si>
  <si>
    <t>Układ oddechowy dla noworodków do respiratora  przystosowany do współpracy z nawilżaczem oddechowym F&amp;P 950  podwójnie ogrzewany. Ramię wydechowe długość 1,6m zbudowane w technologii umożliwiającej łatwe przenikanie wilgotności na zewnatrz natomiast ramię wdechowe długość 1,75m, ze spiralą grzejną o konstrukcji zapewniajacej jednoczesne ogrzewanie dwóch stref, dla ochrony nawilżonych gazów przed warunkami zmiennego otoczenia i mnimalizacji powstawania kondensatu pary wodnej . W komplecie: komora nawilżacza posiadająca wbudowane osłonki czujników temperatury i przepływu, linia osuszająca, linia ciśnieniowa, zestaw adapterów i łączników. Czas użytkowania do 14 dni. Pakowany pojedynczo, jednorazowego użytku</t>
  </si>
  <si>
    <t>Zestaw akcesoriów do podawania tlenku azotu dla noworodków przystosowany do współpracy z nawilżaczem oddechowym F&amp;P 950, w komplecie niepodgrzewane przedłużenie i zestaw adapterów. Pakowane pojedynczo, jednorazowego użytku.</t>
  </si>
  <si>
    <r>
      <t>Układ oddechowy do resuscytacji noworodka  z maską kombatybilny ze stanowiskiem do resustytacji  Panda GE Healtcare. Układ śr. 10mm o długości 1,2m z podwójnie obrtową złączka i zastawką PEEP. System "klik" uniemożliwia przypadkowe zmiany ustawień. Maski do resustytacji okrągłe, silkonowe o kształcie cylindrycznym. Maska do wyboru w</t>
    </r>
    <r>
      <rPr>
        <u/>
        <sz val="9"/>
        <rFont val="Arial"/>
        <family val="2"/>
        <charset val="238"/>
      </rPr>
      <t xml:space="preserve"> roz. 0</t>
    </r>
    <r>
      <rPr>
        <sz val="9"/>
        <rFont val="Arial"/>
        <family val="2"/>
        <charset val="238"/>
      </rPr>
      <t xml:space="preserve">  52x42mm i </t>
    </r>
    <r>
      <rPr>
        <u/>
        <sz val="9"/>
        <rFont val="Arial"/>
        <family val="2"/>
        <charset val="238"/>
      </rPr>
      <t>w roz.1.</t>
    </r>
    <r>
      <rPr>
        <sz val="9"/>
        <rFont val="Arial"/>
        <family val="2"/>
        <charset val="238"/>
      </rPr>
      <t xml:space="preserve"> 69x54mm (konstrukcja maski zapewniajaca bezwzgledną szczelność układu). Wymóg konieczny- układ pozwala na bezproblemowe ustawienie dodatniego ciśnienia końcowo-wydechowego PEEP na urządzeniu do resuscytacji Panda GE Healthcare. Pakowany pojedynczo, jednorazowego użytku.</t>
    </r>
  </si>
  <si>
    <t>Układ oddechowy usztywniony, podwójnie podgrzewany rekomendowany do pracy w trybie HFOV, średnica rur 15mm, kompatybilny z respiratorem Maquet Servo-n. Skład: odcinek wdechowy i wydechowy podgrzewany, zestaw adapterów umożliwiający podłączenie tlenku azotu podczas wentylacji HFOV, komora nawilżania z drenem zasilającym wodę, dren ciśnieniowy. Pakowany pojedynczo</t>
  </si>
  <si>
    <t>Układ oddechowy do respiratora Maquet Servo-N</t>
  </si>
  <si>
    <t>Ref: 6887336</t>
  </si>
  <si>
    <t>Igły do wstrzykiwaczy do podawania insuliny, rozmiar 31G (0,25x8mm) lub 30G (0,30 x 8mm) zgodnie z bieżącymi zapotrzebowaniami, sterylne, jednorazowego użytku. Kompatybilne z penami wszystkich wiodących producentów insulin. Pakowane pojedynczo [op. zawiera 100,0 szt]</t>
  </si>
  <si>
    <t>op./ 100szt.</t>
  </si>
  <si>
    <t>Igła do wstrzykiwaczy do podawania insuliny.</t>
  </si>
  <si>
    <t>Zestaw do znieczuleń PP Skład zestawu: igła pokryta cienka warstwa silikonu o szlifie zmniejszającym poziom bólu przy iniekcji 0,55 x 25 mm, igła pokryta cienka warstwa silikonu o szlifie zmniejszającym poziom bólu przy iniekcji 0,80 x 40 mm, strzykawka 5 ml, luer lock, chusta z otworem 75 x 110 cm, kleszczyki do gazików proste, kompresy 7,7cm x 7,5cm – 10 sztuk, miska 20 x 14,8 x 4 cm, chusta 75 x 90 cm, niewchłanialny szew monofilamentowy 3/0 75 cm, fartuch jałowy L</t>
  </si>
  <si>
    <t>Akcesoria do cewnikowania żył centralnych i do znieczuleń podpajęczynówkowych</t>
  </si>
  <si>
    <r>
      <t xml:space="preserve">Zestaw do cewnikowania żył centralnych metodą Seldingera z cewnikiem antybakteryjnym </t>
    </r>
    <r>
      <rPr>
        <b/>
        <sz val="9"/>
        <color theme="1"/>
        <rFont val="Czcionka "/>
        <charset val="238"/>
      </rPr>
      <t>trójkanałowym</t>
    </r>
    <r>
      <rPr>
        <sz val="9"/>
        <color theme="1"/>
        <rFont val="Czcionka "/>
        <charset val="238"/>
      </rPr>
      <t xml:space="preserve"> 7F o długości 15, 20, 30 cm (do wyboru), z kablem umożliwiającym identyfikację położenia cewnika przy pomocy EKG oraz z zastawkami zabezpieczającymi przed wnikaniem powietrza do systemu i wypływem krwi, w zestawie prowadnica niklowo-tytanowa odporna na załamania, igła V Selingera na stałe zamontowanym zaworem bocznym, skalpel.Pakowany pojedynczo, jednorazowego użytku.</t>
    </r>
  </si>
  <si>
    <r>
      <t xml:space="preserve">Zestaw do cewnikowania żył centralnych metodą Seldingera z cewnikiem antybakteryjnym </t>
    </r>
    <r>
      <rPr>
        <b/>
        <sz val="9"/>
        <color theme="1"/>
        <rFont val="Czcionka "/>
        <charset val="238"/>
      </rPr>
      <t>czterokanałowym</t>
    </r>
    <r>
      <rPr>
        <sz val="9"/>
        <color theme="1"/>
        <rFont val="Czcionka "/>
        <charset val="238"/>
      </rPr>
      <t xml:space="preserve"> 8F o długości 15, 20, 30 cm (do wyboru), z kablem umożliwiającym identyfikację położenia cewnika przy pomocy EKG oraz z zastawkami zabezpieczającymi przed wnikaniem powietrza do systemu i wypływem krwi, w zestawie prowadnica niklowo-tytanowa odporna na załamania, igła V Selingera na stałe zamontowanym zaworem bocznym, skalpel. Pakowany pojedynczo, jednorazowego użytku</t>
    </r>
  </si>
  <si>
    <r>
      <t>Kranik trójdrożny , do infuzji , wykonany z poliamidu materiału odpornego na działanie nawet bardzo agresywnych leków , z pokrętłem w kolorze niebieskim. Wyczuwalna zmiana położenia pokrętła kranika co 45</t>
    </r>
    <r>
      <rPr>
        <sz val="9"/>
        <color theme="1"/>
        <rFont val="Czcionka tekstu podstawowego"/>
        <charset val="238"/>
      </rPr>
      <t>º</t>
    </r>
    <r>
      <rPr>
        <sz val="9"/>
        <color theme="1"/>
        <rFont val="Czcionka "/>
        <charset val="238"/>
      </rPr>
      <t xml:space="preserve"> . Wszystkie ramiona kranika zabezpieczone koreczkami. Na jednym z ramion kranika musi znajdować się zamocowana na stałe zastawka dostępu bezigłowego , umożliwiająca swobodny dostęp strzykawką z końcówka luer lub luer lock. Drugie ramię kranika musi posiadać łącznik rotacyjny, który po połączeniu z linią infuzyjna musi zapewnić swobodny obrót kranika wokół osi linii infuzyjnej bez możliwości skręcania jej. Produkt pakowany pojedynczo, sterylnie.</t>
    </r>
  </si>
  <si>
    <t>Zespół 3. kraników z zastawkami bezigłowymi, na płytce, wielokolorowe, wykonane z poliamidu, z łącznikiem rotacyjnym i przedłużaczem o długości 150 cm. Zespół kraników tworzących rampę trwale połączony ze sobą i zintegrowany z białą podstawą, umożliwiającą mocowanie jej do stojaków pionowych.</t>
  </si>
  <si>
    <t>Zespół 5. kraników z zastawkami bezigłowymi, na płytce, wielokolorowe, wykonane z poliamidu, z łącznikiem rotacyjnym i przedłużaczem o długości 150 cm. Zespół kraników tworzących rampę trwale połączony ze sobą i zintegrowany z białą podstawą, umożliwiającą mocowanie jej do stojaków pionowych.</t>
  </si>
  <si>
    <t>Akcesoria do infuzji.</t>
  </si>
  <si>
    <t>Nylon 0(DKO93PA) Nylon 1(DKO94PA) Dafilon C0935484, Premilene C2095200</t>
  </si>
  <si>
    <t>Szew chirurgiczny niewchłanialny, syntetyczny, monofilament niepowlekany, grubość 1, długość 70-90 cm, igła 35-37 mm, 1/2 koła okrągła, trwale podtrzymujący tkanki. Pakowany po jednym szwie, każdy szew w podwójnym opakowaniu.</t>
  </si>
  <si>
    <t>Nylon RS128PA, Nylon RS56PA</t>
  </si>
  <si>
    <t>Szew chirurgiczny niewchłanialny, syntetyczny, plecionka powlekana, grubość 1, długość 75cm, igła 36-37 mm, 1/2 koła okrągła, trwale podtrzymujący tkanki. Pakowany po jednym szwie, każdy szew w podwójnym opakowaniu.</t>
  </si>
  <si>
    <t>Poliester  RS 68PE</t>
  </si>
  <si>
    <t>Poliester P14PE/2</t>
  </si>
  <si>
    <r>
      <t xml:space="preserve">Szew chirurgiczny niewchłanialny, syntetyczny, monofilament niepowlekany, </t>
    </r>
    <r>
      <rPr>
        <b/>
        <sz val="9"/>
        <color theme="1"/>
        <rFont val="Czcionka tekstu podstawowego"/>
        <charset val="238"/>
      </rPr>
      <t>grubość 1 (lub 0), długość 70-90 cm, igła 30 mm, 3/8 koła odwrotnie tnąca</t>
    </r>
    <r>
      <rPr>
        <sz val="9"/>
        <color theme="1"/>
        <rFont val="Czcionka tekstu podstawowego"/>
        <charset val="238"/>
      </rPr>
      <t>, trwale podtrzymujący tkanki. Pakowany po jednym szwie, każdy szew w podwójnym opakowaniu.</t>
    </r>
  </si>
  <si>
    <r>
      <rPr>
        <b/>
        <sz val="9"/>
        <color theme="1"/>
        <rFont val="Czcionka tekstu podstawowego"/>
        <charset val="238"/>
      </rPr>
      <t>Podwiązka</t>
    </r>
    <r>
      <rPr>
        <sz val="9"/>
        <color theme="1"/>
        <rFont val="Czcionka tekstu podstawowego"/>
        <charset val="238"/>
      </rPr>
      <t xml:space="preserve"> chirurgiczna niewchłanialna pleciona powlekana silikonem, trwale podtrzymująca tkankę, grubość 3/0 długość 150 cm. Pakowana pojedynczo, po jednym szwie, każdy szew w podwójnym opakowaniu.</t>
    </r>
  </si>
  <si>
    <t>Gąbka chłonna hemostatyczna.</t>
  </si>
  <si>
    <t>Gąbka chłonna żelatynowa sterylna, hemostatyczna do stosowania do jam ciała, nierozpuszczalna w wodzie rozmiar 70-80mm x 50mm x 10mm. Pakowana w podwójne niepylące opakowanie umożliwiające jałowe wyjęcie gąbki w warunkach sali operacyjnej. Wewnętrzne opakowanie gąbki z wyraźnie zaznaczonym miejscem otwarcia, umożliwiającym otwieranie bez tworzenia cząstek stałych w polu operacyjnym. Pakowana pojedynczo.</t>
  </si>
  <si>
    <t>Przyrząd do przetaczania płynów infuzyjnych.</t>
  </si>
  <si>
    <t>Przyrząd do przetaczania płynów infuzyjnych, posiadający dwukanałowy kolec komory kroplowej. Elastyczna komora kroplowa o wielkości 6cm zaopatrzona w odpowietrznik z filtrem przeciwbakteryjnym zamykany niebieską klapką. Dodatkowe skrzydełka dociskowe ułatwiają wkłucie zestawu do pojemnika z płynem. Filtr 15μm, kroplomierz komory 20 kropli = 1ml +\- 0.1ml. Dren o długości min. 150cm zakończony Luer Lock, wyposażony w zacisk rolkowy posiadający pochewkę na igłę biorczą oraz zaczep do podwieszania drenu. Oba końce przyrządu zabezpieczone dodatkowo ochronnymi kapturkami. Opakowanie typu blister-pack z informacjami identyfikującym rodzaj przyrządu. Sterylny, bez ftalanów, pakowany pojedynczo..</t>
  </si>
  <si>
    <t>Monofast RS19PC</t>
  </si>
  <si>
    <r>
      <t xml:space="preserve">Szew chirurgiczny </t>
    </r>
    <r>
      <rPr>
        <b/>
        <sz val="9"/>
        <rFont val="Arial"/>
        <family val="2"/>
        <charset val="238"/>
      </rPr>
      <t>wchłanialny</t>
    </r>
    <r>
      <rPr>
        <sz val="9"/>
        <rFont val="Arial"/>
        <family val="2"/>
        <charset val="238"/>
      </rPr>
      <t>, syntetyczny,</t>
    </r>
    <r>
      <rPr>
        <b/>
        <sz val="9"/>
        <rFont val="Arial"/>
        <family val="2"/>
        <charset val="238"/>
      </rPr>
      <t xml:space="preserve"> monofilamentowy</t>
    </r>
    <r>
      <rPr>
        <sz val="9"/>
        <rFont val="Arial"/>
        <family val="2"/>
        <charset val="238"/>
      </rPr>
      <t xml:space="preserve">, powlekany, barwiony, </t>
    </r>
    <r>
      <rPr>
        <b/>
        <sz val="9"/>
        <rFont val="Arial"/>
        <family val="2"/>
        <charset val="238"/>
      </rPr>
      <t>grubość 0</t>
    </r>
    <r>
      <rPr>
        <sz val="9"/>
        <rFont val="Arial"/>
        <family val="2"/>
        <charset val="238"/>
      </rPr>
      <t xml:space="preserve">, długość 70-90cm, </t>
    </r>
    <r>
      <rPr>
        <b/>
        <sz val="9"/>
        <rFont val="Arial"/>
        <family val="2"/>
        <charset val="238"/>
      </rPr>
      <t>igła 26 mm</t>
    </r>
    <r>
      <rPr>
        <sz val="9"/>
        <rFont val="Arial"/>
        <family val="2"/>
        <charset val="238"/>
      </rPr>
      <t xml:space="preserve">, 1/2 koła okrągła,  efektywny okres podtrzymania tkankowego 28-35 dni, </t>
    </r>
    <r>
      <rPr>
        <b/>
        <sz val="9"/>
        <rFont val="Arial"/>
        <family val="2"/>
        <charset val="238"/>
      </rPr>
      <t>absorpcja 90-120 dni,</t>
    </r>
    <r>
      <rPr>
        <sz val="9"/>
        <rFont val="Arial"/>
        <family val="2"/>
        <charset val="238"/>
      </rPr>
      <t xml:space="preserve"> każdy szew w podwójnym opakowaniu.</t>
    </r>
  </si>
  <si>
    <t>Szwy chirurgiczne wchłanialne i niewchłanialne</t>
  </si>
  <si>
    <t>Obwód oddechowy do respiratora dla dorosłych.</t>
  </si>
  <si>
    <t>Układ oddechowy jednorurowy, dwuświatłowy do respiratora, o śr. 22 mm i dł.  1,8 m, z kolankiem z portem luer i kapturkiem zabezpieczającym. Opór wdechowy 0,29 mbar i wydechowy 0,38 mbar przy przepływie 15 l/min. Rura wydechowa do podłączenia do respiratora 50 cm. Tester szczelności pozwalający zweryfikować integralność przegrody. Układ jednorazowego użytku, mikrobiologicznie czysty, bez DEHP i PVC, pakowany pojedynczo, opakowanie foliowe.</t>
  </si>
  <si>
    <t>AL.-11100.V002</t>
  </si>
  <si>
    <t>Część 6.</t>
  </si>
  <si>
    <t>Część 8.</t>
  </si>
  <si>
    <t>Część 9.</t>
  </si>
  <si>
    <t>Część 11.</t>
  </si>
  <si>
    <t>Część 13.</t>
  </si>
  <si>
    <t>Część 14.</t>
  </si>
  <si>
    <t>Część 16.</t>
  </si>
  <si>
    <t>Część 20.</t>
  </si>
  <si>
    <t>Część 23.</t>
  </si>
  <si>
    <t>Część 26.</t>
  </si>
  <si>
    <t>Część 27.</t>
  </si>
  <si>
    <t>Część 28.</t>
  </si>
  <si>
    <t xml:space="preserve">Część 30. </t>
  </si>
  <si>
    <t xml:space="preserve">Część 34. </t>
  </si>
  <si>
    <t xml:space="preserve">Część 35. </t>
  </si>
  <si>
    <t xml:space="preserve">Część 36. </t>
  </si>
  <si>
    <t>Igły do portów naczyniowych z drenem.</t>
  </si>
  <si>
    <t>Lp</t>
  </si>
  <si>
    <t>Ilość</t>
  </si>
  <si>
    <t>Wartość pozycji                                          netto w zł.</t>
  </si>
  <si>
    <r>
      <t>Igła do portów naczyniowych standardowych i niskoprofilowych, zagięta pod kątem 90</t>
    </r>
    <r>
      <rPr>
        <sz val="9"/>
        <rFont val="Czcionka tekstu podstawowego"/>
        <charset val="238"/>
      </rPr>
      <t>º</t>
    </r>
    <r>
      <rPr>
        <sz val="9"/>
        <rFont val="Arial"/>
        <family val="2"/>
        <charset val="238"/>
      </rPr>
      <t>,  typu Hubera, bez systemu zabezieczajacego  przed zakłuciem, specjalnie zaprojektowany szlif igły zapewnia bezpieczną penetrację silikonowej membrany portu, nie powodując jej uszkodzenia, z owalną płytką/ pianką, na której umieszczona jest igła, gwarantującą dobry chwyt podczas wkłuwania i wykłuwania igły umożliwiającą stabilne zamocowanie, z drenem o długości 18-25cm,  zaciskiem i końcówką LuerLock, sterylna, do długotrwałych wlewów z lekami cytotoksycznymi, rozmiary do wyboru przez zamawiającego: 19G, 20G i 22G długość kaniuli 15mm, 20mm i 25mm, nie zwiera lateksu i DEHP. Pakowana pojedynczo.</t>
    </r>
  </si>
  <si>
    <t>Opis i parametry oferowanego wyrobu,
Nazwa handlowa, Nazwa producenta, Numer katalogowy</t>
  </si>
  <si>
    <t>Ilość opakowań</t>
  </si>
  <si>
    <t>Ilość sztuk w opakowaniu</t>
  </si>
  <si>
    <t>Cena opak. netto w zł.</t>
  </si>
  <si>
    <t>Stawka VAT %</t>
  </si>
  <si>
    <t>Cena opak. brutto w zł.</t>
  </si>
  <si>
    <t>Kwota Vat w zł</t>
  </si>
  <si>
    <t>Wartość pozycji brutto w zł</t>
  </si>
  <si>
    <t xml:space="preserve">UWAGA!
Wykonawca wypełnia oraz podpisuje i załącza do oferty tylko te formularze, które dotyczą części na które wykonawca składa ofertę.									</t>
  </si>
  <si>
    <t>Igła do portów naczyniowych standardowych i niskoprofilowych, zagięta pod kątem 90º,  typu Hubera, bez systemu zabezieczajacego  przed zakłuciem, specjalnie zaprojektowany szlif igły zapewnia bezpieczną penetrację silikonowej membrany portu, nie powodując jej uszkodzenia, z owalną płytką/ pianką, na której umieszczona jest igła, gwarantującą dobry chwyt podczas wkłuwania i wykłuwania igły umożliwiającą stabilne zamocowanie, z drenem o długości 18-25cm,  zaciskiem i końcówką LuerLock, sterylna, do długotrwałych wlewów z lekami cytotoksycznymi, rozmiary do wyboru przez zamawiającego: 19G, 20G i 22G długość kaniuli 15mm, 20mm i 25mm, nie zwiera lateksu i DEHP. Pakowana pojedynczo., /ONCO-GRIP, igła Hubera/ IsoMed                   GN1915CT                GN1920CT             GN1925CT             GN2015CT            GN2020CT            GN2025CT                 GN2215                      GN2220                      GN2225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</si>
</sst>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1"/>
      <name val="Czcionka tekstu podstawowego"/>
      <family val="2"/>
      <charset val="238"/>
    </font>
    <font>
      <sz val="10"/>
      <color theme="1"/>
      <name val="Czcionka "/>
      <charset val="238"/>
    </font>
    <font>
      <sz val="10"/>
      <name val="Czcionka tekstu podstawowego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i/>
      <sz val="9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Czcionka tekstu podstawowego"/>
      <family val="2"/>
      <charset val="238"/>
    </font>
    <font>
      <sz val="9"/>
      <name val="Czcionka tekstu podstawowego"/>
      <charset val="238"/>
    </font>
    <font>
      <sz val="9"/>
      <color theme="1"/>
      <name val="Czcionka "/>
      <charset val="238"/>
    </font>
    <font>
      <sz val="9"/>
      <color theme="1"/>
      <name val="Czcionka tekstu podstawowego"/>
      <charset val="238"/>
    </font>
    <font>
      <sz val="9"/>
      <name val="Czcionka "/>
      <charset val="238"/>
    </font>
    <font>
      <sz val="9"/>
      <color rgb="FFFF0000"/>
      <name val="Arial"/>
      <family val="2"/>
      <charset val="238"/>
    </font>
    <font>
      <sz val="9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sz val="9"/>
      <color theme="1"/>
      <name val="Arial"/>
      <family val="2"/>
      <charset val="238"/>
    </font>
    <font>
      <u/>
      <sz val="9"/>
      <name val="Arial"/>
      <family val="2"/>
      <charset val="238"/>
    </font>
    <font>
      <sz val="9"/>
      <color rgb="FFFF0000"/>
      <name val="Czcionka tekstu podstawowego"/>
      <charset val="238"/>
    </font>
    <font>
      <sz val="9"/>
      <color theme="1"/>
      <name val="Ebrima"/>
      <charset val="238"/>
    </font>
    <font>
      <vertAlign val="superscript"/>
      <sz val="9"/>
      <name val="Arial"/>
      <family val="2"/>
      <charset val="238"/>
    </font>
    <font>
      <sz val="8"/>
      <color theme="1"/>
      <name val="Czcionka tekstu podstawowego"/>
      <charset val="238"/>
    </font>
    <font>
      <b/>
      <sz val="9"/>
      <color indexed="8"/>
      <name val="Czcionka "/>
      <charset val="238"/>
    </font>
    <font>
      <sz val="9"/>
      <color indexed="8"/>
      <name val="Czcionka "/>
      <charset val="238"/>
    </font>
    <font>
      <b/>
      <sz val="9"/>
      <color rgb="FFFF0000"/>
      <name val="Arial"/>
      <family val="2"/>
      <charset val="238"/>
    </font>
    <font>
      <b/>
      <sz val="9"/>
      <color theme="1"/>
      <name val="Czcionka "/>
      <charset val="238"/>
    </font>
    <font>
      <b/>
      <sz val="9"/>
      <color rgb="FFFF0000"/>
      <name val="Czcionka "/>
      <charset val="238"/>
    </font>
    <font>
      <sz val="9"/>
      <color rgb="FFFF0000"/>
      <name val="Czcionka "/>
      <charset val="238"/>
    </font>
    <font>
      <b/>
      <sz val="9"/>
      <color theme="1"/>
      <name val="Czcionka tekstu podstawowego"/>
      <charset val="238"/>
    </font>
    <font>
      <b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29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3" xfId="0" applyBorder="1"/>
    <xf numFmtId="4" fontId="0" fillId="0" borderId="0" xfId="0" applyNumberFormat="1"/>
    <xf numFmtId="0" fontId="0" fillId="0" borderId="0" xfId="0" applyAlignment="1">
      <alignment horizontal="right"/>
    </xf>
    <xf numFmtId="0" fontId="6" fillId="0" borderId="0" xfId="0" applyFont="1"/>
    <xf numFmtId="0" fontId="6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wrapText="1"/>
    </xf>
    <xf numFmtId="1" fontId="6" fillId="0" borderId="0" xfId="0" applyNumberFormat="1" applyFont="1"/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2" fillId="2" borderId="0" xfId="0" applyFont="1" applyFill="1"/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49" fontId="3" fillId="0" borderId="0" xfId="0" applyNumberFormat="1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12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4" fontId="2" fillId="0" borderId="0" xfId="0" applyNumberFormat="1" applyFont="1"/>
    <xf numFmtId="0" fontId="0" fillId="0" borderId="0" xfId="1" applyFont="1"/>
    <xf numFmtId="0" fontId="0" fillId="0" borderId="9" xfId="0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49" fontId="8" fillId="0" borderId="0" xfId="0" applyNumberFormat="1" applyFont="1" applyAlignment="1">
      <alignment wrapText="1"/>
    </xf>
    <xf numFmtId="0" fontId="18" fillId="0" borderId="0" xfId="0" applyFont="1"/>
    <xf numFmtId="0" fontId="18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right" vertical="center"/>
    </xf>
    <xf numFmtId="4" fontId="8" fillId="0" borderId="0" xfId="0" applyNumberFormat="1" applyFont="1"/>
    <xf numFmtId="0" fontId="15" fillId="0" borderId="0" xfId="0" applyFont="1" applyAlignment="1">
      <alignment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/>
    <xf numFmtId="1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0" xfId="1" applyFont="1"/>
    <xf numFmtId="0" fontId="8" fillId="0" borderId="1" xfId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19" fillId="0" borderId="4" xfId="0" applyNumberFormat="1" applyFont="1" applyBorder="1" applyAlignment="1">
      <alignment horizontal="center" vertical="center"/>
    </xf>
    <xf numFmtId="1" fontId="8" fillId="0" borderId="1" xfId="1" applyNumberFormat="1" applyFont="1" applyBorder="1" applyAlignment="1">
      <alignment horizontal="center" vertical="center"/>
    </xf>
    <xf numFmtId="2" fontId="8" fillId="0" borderId="1" xfId="1" applyNumberFormat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4" fontId="8" fillId="0" borderId="1" xfId="0" applyNumberFormat="1" applyFont="1" applyBorder="1"/>
    <xf numFmtId="0" fontId="15" fillId="0" borderId="3" xfId="0" applyFont="1" applyBorder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/>
    </xf>
    <xf numFmtId="0" fontId="16" fillId="0" borderId="1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" fontId="3" fillId="0" borderId="0" xfId="0" applyNumberFormat="1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4" fontId="20" fillId="0" borderId="1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wrapText="1"/>
    </xf>
    <xf numFmtId="0" fontId="8" fillId="0" borderId="0" xfId="0" applyFont="1" applyAlignment="1">
      <alignment horizontal="left" wrapText="1"/>
    </xf>
    <xf numFmtId="0" fontId="1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8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 wrapText="1"/>
    </xf>
    <xf numFmtId="1" fontId="18" fillId="0" borderId="0" xfId="0" applyNumberFormat="1" applyFont="1"/>
    <xf numFmtId="0" fontId="14" fillId="3" borderId="1" xfId="0" applyFont="1" applyFill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center"/>
    </xf>
    <xf numFmtId="0" fontId="8" fillId="3" borderId="1" xfId="1" applyFont="1" applyFill="1" applyBorder="1" applyAlignment="1">
      <alignment horizontal="left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16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3" borderId="0" xfId="0" applyFont="1" applyFill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4" fontId="14" fillId="0" borderId="4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wrapText="1"/>
    </xf>
    <xf numFmtId="0" fontId="2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15" fillId="3" borderId="1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wrapText="1"/>
    </xf>
    <xf numFmtId="0" fontId="17" fillId="0" borderId="0" xfId="0" applyFont="1" applyAlignment="1">
      <alignment horizontal="left" vertical="center"/>
    </xf>
    <xf numFmtId="0" fontId="8" fillId="3" borderId="7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vertical="center" wrapText="1"/>
    </xf>
    <xf numFmtId="1" fontId="8" fillId="3" borderId="1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wrapText="1"/>
    </xf>
    <xf numFmtId="0" fontId="19" fillId="0" borderId="3" xfId="0" applyFont="1" applyBorder="1"/>
    <xf numFmtId="0" fontId="8" fillId="0" borderId="3" xfId="0" applyFont="1" applyBorder="1" applyAlignment="1">
      <alignment wrapText="1"/>
    </xf>
    <xf numFmtId="0" fontId="20" fillId="0" borderId="8" xfId="0" applyFont="1" applyBorder="1" applyAlignment="1">
      <alignment horizontal="center" vertical="center"/>
    </xf>
    <xf numFmtId="3" fontId="20" fillId="0" borderId="8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wrapText="1"/>
    </xf>
    <xf numFmtId="0" fontId="8" fillId="4" borderId="9" xfId="0" applyFont="1" applyFill="1" applyBorder="1" applyAlignment="1">
      <alignment horizontal="center" vertical="center" wrapText="1"/>
    </xf>
    <xf numFmtId="0" fontId="11" fillId="0" borderId="0" xfId="0" applyFont="1"/>
    <xf numFmtId="4" fontId="16" fillId="0" borderId="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9" fontId="8" fillId="0" borderId="1" xfId="1" applyNumberFormat="1" applyFont="1" applyBorder="1" applyAlignment="1">
      <alignment horizontal="center" vertical="center" wrapText="1"/>
    </xf>
    <xf numFmtId="4" fontId="8" fillId="0" borderId="1" xfId="1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14" fontId="0" fillId="0" borderId="0" xfId="0" applyNumberFormat="1" applyAlignment="1">
      <alignment wrapText="1"/>
    </xf>
    <xf numFmtId="0" fontId="8" fillId="0" borderId="0" xfId="0" applyFont="1" applyAlignment="1">
      <alignment horizontal="right" vertical="center" wrapText="1"/>
    </xf>
    <xf numFmtId="4" fontId="8" fillId="0" borderId="0" xfId="0" applyNumberFormat="1" applyFont="1" applyAlignment="1">
      <alignment wrapText="1"/>
    </xf>
    <xf numFmtId="0" fontId="8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horizontal="right"/>
    </xf>
    <xf numFmtId="1" fontId="8" fillId="0" borderId="1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/>
    </xf>
    <xf numFmtId="0" fontId="8" fillId="0" borderId="5" xfId="0" applyFont="1" applyBorder="1" applyAlignment="1">
      <alignment horizontal="right"/>
    </xf>
    <xf numFmtId="0" fontId="8" fillId="0" borderId="6" xfId="0" applyFont="1" applyBorder="1" applyAlignment="1">
      <alignment horizontal="right"/>
    </xf>
    <xf numFmtId="0" fontId="33" fillId="0" borderId="0" xfId="0" applyFont="1" applyAlignment="1">
      <alignment horizontal="center" wrapText="1"/>
    </xf>
    <xf numFmtId="0" fontId="8" fillId="0" borderId="3" xfId="0" applyFont="1" applyBorder="1" applyAlignment="1">
      <alignment horizontal="left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K25"/>
  <sheetViews>
    <sheetView zoomScaleNormal="100" workbookViewId="0">
      <selection activeCell="B7" sqref="B7"/>
    </sheetView>
  </sheetViews>
  <sheetFormatPr defaultColWidth="11.5703125" defaultRowHeight="12.75"/>
  <cols>
    <col min="2" max="2" width="98.7109375" style="1" customWidth="1"/>
    <col min="3" max="3" width="8.7109375" customWidth="1"/>
    <col min="4" max="4" width="9.28515625" style="1" customWidth="1"/>
    <col min="6" max="6" width="8.42578125" customWidth="1"/>
    <col min="7" max="7" width="14.85546875" customWidth="1"/>
    <col min="8" max="8" width="13.140625" customWidth="1"/>
    <col min="9" max="9" width="11.7109375" customWidth="1"/>
    <col min="10" max="10" width="16.28515625" customWidth="1"/>
    <col min="11" max="11" width="14.5703125" customWidth="1"/>
  </cols>
  <sheetData>
    <row r="1" spans="1:11" ht="15.75">
      <c r="B1" s="18"/>
      <c r="H1" s="16"/>
      <c r="I1" s="29">
        <v>44883</v>
      </c>
    </row>
    <row r="3" spans="1:11">
      <c r="A3" s="51" t="s">
        <v>27</v>
      </c>
      <c r="B3" s="40" t="s">
        <v>129</v>
      </c>
      <c r="C3" s="41"/>
      <c r="D3" s="42"/>
      <c r="E3" s="41"/>
      <c r="F3" s="41"/>
      <c r="G3" s="41"/>
      <c r="H3" s="41"/>
      <c r="I3" s="41"/>
      <c r="J3" s="43"/>
    </row>
    <row r="4" spans="1:11" ht="24">
      <c r="A4" s="33" t="s">
        <v>0</v>
      </c>
      <c r="B4" s="32" t="s">
        <v>1</v>
      </c>
      <c r="C4" s="11" t="s">
        <v>2</v>
      </c>
      <c r="D4" s="32" t="s">
        <v>10</v>
      </c>
      <c r="E4" s="33" t="s">
        <v>11</v>
      </c>
      <c r="F4" s="33" t="s">
        <v>90</v>
      </c>
      <c r="G4" s="33" t="s">
        <v>91</v>
      </c>
      <c r="H4" s="33" t="s">
        <v>92</v>
      </c>
      <c r="I4" s="33" t="s">
        <v>93</v>
      </c>
      <c r="J4" s="33" t="s">
        <v>94</v>
      </c>
    </row>
    <row r="5" spans="1:11" ht="138.6" customHeight="1">
      <c r="A5" s="38" t="s">
        <v>3</v>
      </c>
      <c r="B5" s="100" t="s">
        <v>89</v>
      </c>
      <c r="C5" s="38" t="s">
        <v>12</v>
      </c>
      <c r="D5" s="32">
        <v>2400</v>
      </c>
      <c r="E5" s="37">
        <v>9.5</v>
      </c>
      <c r="F5" s="34">
        <v>0.08</v>
      </c>
      <c r="G5" s="35">
        <f>ROUND(E5+E5*F5,2)</f>
        <v>10.26</v>
      </c>
      <c r="H5" s="36">
        <f>D5*E5</f>
        <v>22800</v>
      </c>
      <c r="I5" s="37">
        <f>ROUND(H5*F5,2)</f>
        <v>1824</v>
      </c>
      <c r="J5" s="37">
        <f>ROUND(H5+I5,2)</f>
        <v>24624</v>
      </c>
      <c r="K5" s="10" t="s">
        <v>98</v>
      </c>
    </row>
    <row r="6" spans="1:11" ht="148.9" customHeight="1">
      <c r="A6" s="38" t="s">
        <v>5</v>
      </c>
      <c r="B6" s="100" t="s">
        <v>95</v>
      </c>
      <c r="C6" s="38" t="s">
        <v>12</v>
      </c>
      <c r="D6" s="32">
        <v>1000</v>
      </c>
      <c r="E6" s="37">
        <v>15</v>
      </c>
      <c r="F6" s="34">
        <v>0.08</v>
      </c>
      <c r="G6" s="35">
        <f t="shared" ref="G6:G8" si="0">ROUND(E6+E6*F6,2)</f>
        <v>16.2</v>
      </c>
      <c r="H6" s="36">
        <f t="shared" ref="H6:H8" si="1">D6*E6</f>
        <v>15000</v>
      </c>
      <c r="I6" s="37">
        <f t="shared" ref="I6:I8" si="2">ROUND(H6*F6,2)</f>
        <v>1200</v>
      </c>
      <c r="J6" s="37">
        <f t="shared" ref="J6:J8" si="3">ROUND(H6+I6,2)</f>
        <v>16200</v>
      </c>
      <c r="K6" s="10" t="s">
        <v>99</v>
      </c>
    </row>
    <row r="7" spans="1:11" ht="120" customHeight="1">
      <c r="A7" s="38" t="s">
        <v>6</v>
      </c>
      <c r="B7" s="100" t="s">
        <v>96</v>
      </c>
      <c r="C7" s="38" t="s">
        <v>12</v>
      </c>
      <c r="D7" s="32">
        <v>120</v>
      </c>
      <c r="E7" s="37">
        <v>19</v>
      </c>
      <c r="F7" s="34">
        <v>0.08</v>
      </c>
      <c r="G7" s="35">
        <f t="shared" si="0"/>
        <v>20.52</v>
      </c>
      <c r="H7" s="36">
        <f t="shared" si="1"/>
        <v>2280</v>
      </c>
      <c r="I7" s="37">
        <f t="shared" si="2"/>
        <v>182.4</v>
      </c>
      <c r="J7" s="37">
        <f t="shared" si="3"/>
        <v>2462.4</v>
      </c>
      <c r="K7" s="10" t="s">
        <v>100</v>
      </c>
    </row>
    <row r="8" spans="1:11" ht="123" customHeight="1">
      <c r="A8" s="38" t="s">
        <v>7</v>
      </c>
      <c r="B8" s="100" t="s">
        <v>97</v>
      </c>
      <c r="C8" s="38" t="s">
        <v>12</v>
      </c>
      <c r="D8" s="32">
        <v>100</v>
      </c>
      <c r="E8" s="37">
        <v>25.5</v>
      </c>
      <c r="F8" s="34">
        <v>0.08</v>
      </c>
      <c r="G8" s="35">
        <f t="shared" si="0"/>
        <v>27.54</v>
      </c>
      <c r="H8" s="36">
        <f t="shared" si="1"/>
        <v>2550</v>
      </c>
      <c r="I8" s="37">
        <f t="shared" si="2"/>
        <v>204</v>
      </c>
      <c r="J8" s="37">
        <f t="shared" si="3"/>
        <v>2754</v>
      </c>
      <c r="K8" s="39" t="s">
        <v>101</v>
      </c>
    </row>
    <row r="9" spans="1:11">
      <c r="A9" s="121"/>
      <c r="B9" s="121"/>
      <c r="C9" s="121"/>
      <c r="D9" s="121"/>
      <c r="E9" s="121"/>
      <c r="F9" s="121"/>
      <c r="G9" s="121"/>
      <c r="H9" s="36">
        <f>SUM(H5:H8)</f>
        <v>42630</v>
      </c>
      <c r="I9" s="37">
        <f>SUM(I5:I8)</f>
        <v>3410.4</v>
      </c>
      <c r="J9" s="37">
        <f>SUM(J5:J8)</f>
        <v>46040.4</v>
      </c>
    </row>
    <row r="10" spans="1:11">
      <c r="A10" s="44"/>
      <c r="B10" s="44"/>
      <c r="C10" s="44"/>
      <c r="D10" s="44"/>
      <c r="E10" s="44"/>
      <c r="F10" s="44"/>
      <c r="G10" s="44"/>
      <c r="H10" s="45"/>
      <c r="I10" s="45"/>
      <c r="J10" s="43"/>
    </row>
    <row r="11" spans="1:11">
      <c r="A11" s="71" t="s">
        <v>31</v>
      </c>
      <c r="B11" s="72" t="s">
        <v>111</v>
      </c>
      <c r="C11" s="43"/>
      <c r="D11" s="59"/>
      <c r="E11" s="43"/>
      <c r="F11" s="43"/>
      <c r="G11" s="43"/>
      <c r="H11" s="43"/>
      <c r="I11" s="43"/>
      <c r="J11" s="43"/>
    </row>
    <row r="12" spans="1:11" ht="24">
      <c r="A12" s="33" t="s">
        <v>0</v>
      </c>
      <c r="B12" s="32" t="s">
        <v>1</v>
      </c>
      <c r="C12" s="11" t="s">
        <v>2</v>
      </c>
      <c r="D12" s="32" t="s">
        <v>10</v>
      </c>
      <c r="E12" s="33" t="s">
        <v>11</v>
      </c>
      <c r="F12" s="33" t="s">
        <v>90</v>
      </c>
      <c r="G12" s="33" t="s">
        <v>91</v>
      </c>
      <c r="H12" s="33" t="s">
        <v>92</v>
      </c>
      <c r="I12" s="33" t="s">
        <v>93</v>
      </c>
      <c r="J12" s="33" t="s">
        <v>94</v>
      </c>
    </row>
    <row r="13" spans="1:11" ht="60">
      <c r="A13" s="38" t="s">
        <v>3</v>
      </c>
      <c r="B13" s="85" t="s">
        <v>130</v>
      </c>
      <c r="C13" s="33" t="s">
        <v>12</v>
      </c>
      <c r="D13" s="32">
        <v>5000</v>
      </c>
      <c r="E13" s="35">
        <v>10</v>
      </c>
      <c r="F13" s="34">
        <v>0.08</v>
      </c>
      <c r="G13" s="35">
        <f t="shared" ref="G13" si="4">ROUND(E13+E13*F13,2)</f>
        <v>10.8</v>
      </c>
      <c r="H13" s="36">
        <f t="shared" ref="H13" si="5">D13*E13</f>
        <v>50000</v>
      </c>
      <c r="I13" s="37">
        <f t="shared" ref="I13" si="6">ROUND(H13*F13,2)</f>
        <v>4000</v>
      </c>
      <c r="J13" s="37">
        <f t="shared" ref="J13" si="7">ROUND(H13+I13,2)</f>
        <v>54000</v>
      </c>
    </row>
    <row r="14" spans="1:11">
      <c r="A14" s="122" t="s">
        <v>76</v>
      </c>
      <c r="B14" s="122"/>
      <c r="C14" s="122"/>
      <c r="D14" s="122"/>
      <c r="E14" s="122"/>
      <c r="F14" s="122"/>
      <c r="G14" s="122"/>
      <c r="H14" s="60">
        <f>SUM(H12:H13)</f>
        <v>50000</v>
      </c>
      <c r="I14" s="60">
        <f>SUM(I12:I13)</f>
        <v>4000</v>
      </c>
      <c r="J14" s="60">
        <f>SUM(J12:J13)</f>
        <v>54000</v>
      </c>
    </row>
    <row r="15" spans="1:11">
      <c r="A15" s="44"/>
      <c r="B15" s="44"/>
      <c r="C15" s="44"/>
      <c r="D15" s="44"/>
      <c r="E15" s="44"/>
      <c r="F15" s="44"/>
      <c r="G15" s="44"/>
      <c r="H15" s="45"/>
      <c r="I15" s="45"/>
      <c r="J15" s="43"/>
    </row>
    <row r="22" spans="11:11">
      <c r="K22">
        <v>46040.4</v>
      </c>
    </row>
    <row r="23" spans="11:11">
      <c r="K23">
        <v>28620</v>
      </c>
    </row>
    <row r="24" spans="11:11">
      <c r="K24">
        <v>9396</v>
      </c>
    </row>
    <row r="25" spans="11:11">
      <c r="K25">
        <v>14154</v>
      </c>
    </row>
  </sheetData>
  <sheetProtection selectLockedCells="1" selectUnlockedCells="1"/>
  <mergeCells count="2">
    <mergeCell ref="A9:G9"/>
    <mergeCell ref="A14:G14"/>
  </mergeCells>
  <pageMargins left="0.23622047244094491" right="0.23622047244094491" top="0.74803149606299213" bottom="0.74803149606299213" header="0.31496062992125984" footer="0.31496062992125984"/>
  <pageSetup paperSize="9" scale="60" firstPageNumber="0" fitToHeight="8" orientation="landscape" horizontalDpi="300" verticalDpi="300" r:id="rId1"/>
  <headerFooter alignWithMargins="0">
    <oddHeader>&amp;C&amp;"Times New Roman,Normalny"&amp;12&amp;A</oddHeader>
    <oddFooter>&amp;C&amp;"Times New Roman,Normalny"&amp;12Strona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46"/>
  <sheetViews>
    <sheetView topLeftCell="A58" zoomScaleNormal="100" workbookViewId="0">
      <selection activeCell="B39" sqref="B39"/>
    </sheetView>
  </sheetViews>
  <sheetFormatPr defaultColWidth="11.5703125" defaultRowHeight="12.75"/>
  <cols>
    <col min="2" max="2" width="98.7109375" style="1" customWidth="1"/>
    <col min="3" max="3" width="8.7109375" customWidth="1"/>
    <col min="4" max="4" width="9.28515625" style="1" customWidth="1"/>
    <col min="6" max="6" width="8.42578125" customWidth="1"/>
    <col min="7" max="7" width="14.85546875" customWidth="1"/>
    <col min="8" max="8" width="13.140625" customWidth="1"/>
    <col min="9" max="9" width="11.7109375" customWidth="1"/>
    <col min="10" max="10" width="16.28515625" customWidth="1"/>
    <col min="11" max="11" width="14.5703125" customWidth="1"/>
  </cols>
  <sheetData>
    <row r="1" spans="1:11" ht="15.75">
      <c r="B1" s="18"/>
      <c r="H1" s="16"/>
      <c r="I1" s="29">
        <v>44883</v>
      </c>
    </row>
    <row r="3" spans="1:11">
      <c r="A3" s="51" t="s">
        <v>27</v>
      </c>
      <c r="B3" s="40" t="s">
        <v>129</v>
      </c>
      <c r="C3" s="41"/>
      <c r="D3" s="42"/>
      <c r="E3" s="41"/>
      <c r="F3" s="41"/>
      <c r="G3" s="41"/>
      <c r="H3" s="41"/>
      <c r="I3" s="41"/>
      <c r="J3" s="43"/>
    </row>
    <row r="4" spans="1:11" ht="24">
      <c r="A4" s="33" t="s">
        <v>0</v>
      </c>
      <c r="B4" s="32" t="s">
        <v>1</v>
      </c>
      <c r="C4" s="11" t="s">
        <v>2</v>
      </c>
      <c r="D4" s="32" t="s">
        <v>10</v>
      </c>
      <c r="E4" s="33" t="s">
        <v>11</v>
      </c>
      <c r="F4" s="33" t="s">
        <v>90</v>
      </c>
      <c r="G4" s="33" t="s">
        <v>91</v>
      </c>
      <c r="H4" s="33" t="s">
        <v>92</v>
      </c>
      <c r="I4" s="33" t="s">
        <v>93</v>
      </c>
      <c r="J4" s="33" t="s">
        <v>94</v>
      </c>
    </row>
    <row r="5" spans="1:11" ht="138.6" customHeight="1">
      <c r="A5" s="38" t="s">
        <v>3</v>
      </c>
      <c r="B5" s="100" t="s">
        <v>89</v>
      </c>
      <c r="C5" s="38" t="s">
        <v>12</v>
      </c>
      <c r="D5" s="32">
        <v>2400</v>
      </c>
      <c r="E5" s="37">
        <v>9.5</v>
      </c>
      <c r="F5" s="34">
        <v>0.08</v>
      </c>
      <c r="G5" s="35">
        <f>ROUND(E5+E5*F5,2)</f>
        <v>10.26</v>
      </c>
      <c r="H5" s="36">
        <f>D5*E5</f>
        <v>22800</v>
      </c>
      <c r="I5" s="37">
        <f>ROUND(H5*F5,2)</f>
        <v>1824</v>
      </c>
      <c r="J5" s="37">
        <f>ROUND(H5+I5,2)</f>
        <v>24624</v>
      </c>
      <c r="K5" s="10" t="s">
        <v>98</v>
      </c>
    </row>
    <row r="6" spans="1:11" ht="148.9" customHeight="1">
      <c r="A6" s="38" t="s">
        <v>5</v>
      </c>
      <c r="B6" s="100" t="s">
        <v>95</v>
      </c>
      <c r="C6" s="38" t="s">
        <v>12</v>
      </c>
      <c r="D6" s="32">
        <v>1000</v>
      </c>
      <c r="E6" s="37">
        <v>15</v>
      </c>
      <c r="F6" s="34">
        <v>0.08</v>
      </c>
      <c r="G6" s="35">
        <f t="shared" ref="G6:G8" si="0">ROUND(E6+E6*F6,2)</f>
        <v>16.2</v>
      </c>
      <c r="H6" s="36">
        <f t="shared" ref="H6:H8" si="1">D6*E6</f>
        <v>15000</v>
      </c>
      <c r="I6" s="37">
        <f t="shared" ref="I6:I8" si="2">ROUND(H6*F6,2)</f>
        <v>1200</v>
      </c>
      <c r="J6" s="37">
        <f t="shared" ref="J6:J8" si="3">ROUND(H6+I6,2)</f>
        <v>16200</v>
      </c>
      <c r="K6" s="10" t="s">
        <v>99</v>
      </c>
    </row>
    <row r="7" spans="1:11" ht="120" customHeight="1">
      <c r="A7" s="38" t="s">
        <v>6</v>
      </c>
      <c r="B7" s="100" t="s">
        <v>96</v>
      </c>
      <c r="C7" s="38" t="s">
        <v>12</v>
      </c>
      <c r="D7" s="32">
        <v>120</v>
      </c>
      <c r="E7" s="37">
        <v>19</v>
      </c>
      <c r="F7" s="34">
        <v>0.08</v>
      </c>
      <c r="G7" s="35">
        <f t="shared" si="0"/>
        <v>20.52</v>
      </c>
      <c r="H7" s="36">
        <f t="shared" si="1"/>
        <v>2280</v>
      </c>
      <c r="I7" s="37">
        <f t="shared" si="2"/>
        <v>182.4</v>
      </c>
      <c r="J7" s="37">
        <f t="shared" si="3"/>
        <v>2462.4</v>
      </c>
      <c r="K7" s="10" t="s">
        <v>100</v>
      </c>
    </row>
    <row r="8" spans="1:11" ht="123" customHeight="1">
      <c r="A8" s="38" t="s">
        <v>7</v>
      </c>
      <c r="B8" s="100" t="s">
        <v>97</v>
      </c>
      <c r="C8" s="38" t="s">
        <v>12</v>
      </c>
      <c r="D8" s="32">
        <v>100</v>
      </c>
      <c r="E8" s="37">
        <v>25.5</v>
      </c>
      <c r="F8" s="34">
        <v>0.08</v>
      </c>
      <c r="G8" s="35">
        <f t="shared" si="0"/>
        <v>27.54</v>
      </c>
      <c r="H8" s="36">
        <f t="shared" si="1"/>
        <v>2550</v>
      </c>
      <c r="I8" s="37">
        <f t="shared" si="2"/>
        <v>204</v>
      </c>
      <c r="J8" s="37">
        <f t="shared" si="3"/>
        <v>2754</v>
      </c>
      <c r="K8" s="39" t="s">
        <v>101</v>
      </c>
    </row>
    <row r="9" spans="1:11">
      <c r="A9" s="121"/>
      <c r="B9" s="121"/>
      <c r="C9" s="121"/>
      <c r="D9" s="121"/>
      <c r="E9" s="121"/>
      <c r="F9" s="121"/>
      <c r="G9" s="121"/>
      <c r="H9" s="36">
        <f>SUM(H5:H8)</f>
        <v>42630</v>
      </c>
      <c r="I9" s="37">
        <f>SUM(I5:I8)</f>
        <v>3410.4</v>
      </c>
      <c r="J9" s="37">
        <f>SUM(J5:J8)</f>
        <v>46040.4</v>
      </c>
    </row>
    <row r="10" spans="1:11">
      <c r="A10" s="44"/>
      <c r="B10" s="44"/>
      <c r="C10" s="44"/>
      <c r="D10" s="44"/>
      <c r="E10" s="44"/>
      <c r="F10" s="44"/>
      <c r="G10" s="44"/>
      <c r="H10" s="45"/>
      <c r="I10" s="45"/>
      <c r="J10" s="43"/>
    </row>
    <row r="11" spans="1:11">
      <c r="A11" s="51" t="s">
        <v>31</v>
      </c>
      <c r="B11" s="40" t="s">
        <v>174</v>
      </c>
      <c r="C11" s="41"/>
      <c r="D11" s="42"/>
      <c r="E11" s="41"/>
      <c r="F11" s="41"/>
      <c r="G11" s="41"/>
      <c r="H11" s="41"/>
      <c r="I11" s="41"/>
      <c r="J11" s="43"/>
    </row>
    <row r="12" spans="1:11" ht="24">
      <c r="A12" s="33" t="s">
        <v>0</v>
      </c>
      <c r="B12" s="32" t="s">
        <v>1</v>
      </c>
      <c r="C12" s="11" t="s">
        <v>2</v>
      </c>
      <c r="D12" s="32" t="s">
        <v>10</v>
      </c>
      <c r="E12" s="33" t="s">
        <v>11</v>
      </c>
      <c r="F12" s="33" t="s">
        <v>90</v>
      </c>
      <c r="G12" s="33" t="s">
        <v>91</v>
      </c>
      <c r="H12" s="33" t="s">
        <v>92</v>
      </c>
      <c r="I12" s="33" t="s">
        <v>93</v>
      </c>
      <c r="J12" s="33" t="s">
        <v>94</v>
      </c>
    </row>
    <row r="13" spans="1:11" ht="60">
      <c r="A13" s="38" t="s">
        <v>3</v>
      </c>
      <c r="B13" s="80" t="s">
        <v>175</v>
      </c>
      <c r="C13" s="52" t="s">
        <v>12</v>
      </c>
      <c r="D13" s="32">
        <v>50</v>
      </c>
      <c r="E13" s="36">
        <v>130</v>
      </c>
      <c r="F13" s="34">
        <v>0.08</v>
      </c>
      <c r="G13" s="35">
        <f t="shared" ref="G13:G15" si="4">ROUND(E13+E13*F13,2)</f>
        <v>140.4</v>
      </c>
      <c r="H13" s="36">
        <f t="shared" ref="H13:H15" si="5">D13*E13</f>
        <v>6500</v>
      </c>
      <c r="I13" s="37">
        <f t="shared" ref="I13:I15" si="6">ROUND(H13*F13,2)</f>
        <v>520</v>
      </c>
      <c r="J13" s="37">
        <f t="shared" ref="J13:J15" si="7">ROUND(H13+I13,2)</f>
        <v>7020</v>
      </c>
    </row>
    <row r="14" spans="1:11" ht="60">
      <c r="A14" s="38" t="s">
        <v>5</v>
      </c>
      <c r="B14" s="80" t="s">
        <v>176</v>
      </c>
      <c r="C14" s="52" t="s">
        <v>12</v>
      </c>
      <c r="D14" s="53">
        <v>100</v>
      </c>
      <c r="E14" s="54">
        <v>160</v>
      </c>
      <c r="F14" s="34">
        <v>0.08</v>
      </c>
      <c r="G14" s="35">
        <f t="shared" si="4"/>
        <v>172.8</v>
      </c>
      <c r="H14" s="36">
        <f t="shared" si="5"/>
        <v>16000</v>
      </c>
      <c r="I14" s="37">
        <f t="shared" si="6"/>
        <v>1280</v>
      </c>
      <c r="J14" s="37">
        <f t="shared" si="7"/>
        <v>17280</v>
      </c>
    </row>
    <row r="15" spans="1:11" ht="48">
      <c r="A15" s="38" t="s">
        <v>6</v>
      </c>
      <c r="B15" s="80" t="s">
        <v>173</v>
      </c>
      <c r="C15" s="52" t="s">
        <v>12</v>
      </c>
      <c r="D15" s="55">
        <v>100</v>
      </c>
      <c r="E15" s="56">
        <v>40</v>
      </c>
      <c r="F15" s="34">
        <v>0.08</v>
      </c>
      <c r="G15" s="35">
        <f t="shared" si="4"/>
        <v>43.2</v>
      </c>
      <c r="H15" s="36">
        <f t="shared" si="5"/>
        <v>4000</v>
      </c>
      <c r="I15" s="37">
        <f t="shared" si="6"/>
        <v>320</v>
      </c>
      <c r="J15" s="37">
        <f t="shared" si="7"/>
        <v>4320</v>
      </c>
    </row>
    <row r="16" spans="1:11">
      <c r="A16" s="121"/>
      <c r="B16" s="121"/>
      <c r="C16" s="121"/>
      <c r="D16" s="121"/>
      <c r="E16" s="121"/>
      <c r="F16" s="121"/>
      <c r="G16" s="121"/>
      <c r="H16" s="36">
        <f>SUM(H13:H15)</f>
        <v>26500</v>
      </c>
      <c r="I16" s="37">
        <f>SUM(I13:I15)</f>
        <v>2120</v>
      </c>
      <c r="J16" s="37">
        <f>SUM(J13:J15)</f>
        <v>28620</v>
      </c>
    </row>
    <row r="17" spans="1:11">
      <c r="A17" s="44"/>
      <c r="B17" s="44"/>
      <c r="C17" s="44"/>
      <c r="D17" s="44"/>
      <c r="E17" s="44"/>
      <c r="F17" s="44"/>
      <c r="G17" s="44"/>
      <c r="H17" s="45"/>
      <c r="I17" s="45"/>
      <c r="J17" s="43"/>
    </row>
    <row r="18" spans="1:11">
      <c r="A18" s="51" t="s">
        <v>8</v>
      </c>
      <c r="B18" s="40" t="s">
        <v>180</v>
      </c>
      <c r="C18" s="41"/>
      <c r="D18" s="42"/>
      <c r="E18" s="41"/>
      <c r="F18" s="41"/>
      <c r="G18" s="41"/>
      <c r="H18" s="41"/>
      <c r="I18" s="41"/>
      <c r="J18" s="43"/>
    </row>
    <row r="19" spans="1:11" ht="24">
      <c r="A19" s="33" t="s">
        <v>0</v>
      </c>
      <c r="B19" s="32" t="s">
        <v>1</v>
      </c>
      <c r="C19" s="11" t="s">
        <v>2</v>
      </c>
      <c r="D19" s="32" t="s">
        <v>10</v>
      </c>
      <c r="E19" s="33" t="s">
        <v>11</v>
      </c>
      <c r="F19" s="33" t="s">
        <v>90</v>
      </c>
      <c r="G19" s="33" t="s">
        <v>91</v>
      </c>
      <c r="H19" s="33" t="s">
        <v>92</v>
      </c>
      <c r="I19" s="33" t="s">
        <v>93</v>
      </c>
      <c r="J19" s="33" t="s">
        <v>94</v>
      </c>
    </row>
    <row r="20" spans="1:11" ht="72">
      <c r="A20" s="38" t="s">
        <v>3</v>
      </c>
      <c r="B20" s="80" t="s">
        <v>177</v>
      </c>
      <c r="C20" s="52" t="s">
        <v>12</v>
      </c>
      <c r="D20" s="32">
        <v>500</v>
      </c>
      <c r="E20" s="36">
        <v>5</v>
      </c>
      <c r="F20" s="34">
        <v>0.08</v>
      </c>
      <c r="G20" s="35">
        <f t="shared" ref="G20:G22" si="8">ROUND(E20+E20*F20,2)</f>
        <v>5.4</v>
      </c>
      <c r="H20" s="36">
        <f t="shared" ref="H20:H22" si="9">D20*E20</f>
        <v>2500</v>
      </c>
      <c r="I20" s="37">
        <f t="shared" ref="I20:I22" si="10">ROUND(H20*F20,2)</f>
        <v>200</v>
      </c>
      <c r="J20" s="37">
        <f t="shared" ref="J20:J22" si="11">ROUND(H20+I20,2)</f>
        <v>2700</v>
      </c>
    </row>
    <row r="21" spans="1:11" ht="36">
      <c r="A21" s="38" t="s">
        <v>5</v>
      </c>
      <c r="B21" s="80" t="s">
        <v>178</v>
      </c>
      <c r="C21" s="52" t="s">
        <v>12</v>
      </c>
      <c r="D21" s="53">
        <v>100</v>
      </c>
      <c r="E21" s="54">
        <v>25</v>
      </c>
      <c r="F21" s="34">
        <v>0.08</v>
      </c>
      <c r="G21" s="35">
        <f t="shared" si="8"/>
        <v>27</v>
      </c>
      <c r="H21" s="36">
        <f t="shared" si="9"/>
        <v>2500</v>
      </c>
      <c r="I21" s="37">
        <f t="shared" si="10"/>
        <v>200</v>
      </c>
      <c r="J21" s="37">
        <f t="shared" si="11"/>
        <v>2700</v>
      </c>
    </row>
    <row r="22" spans="1:11" ht="36">
      <c r="A22" s="38" t="s">
        <v>6</v>
      </c>
      <c r="B22" s="80" t="s">
        <v>179</v>
      </c>
      <c r="C22" s="52" t="s">
        <v>12</v>
      </c>
      <c r="D22" s="55">
        <v>100</v>
      </c>
      <c r="E22" s="56">
        <v>37</v>
      </c>
      <c r="F22" s="34">
        <v>0.08</v>
      </c>
      <c r="G22" s="35">
        <f t="shared" si="8"/>
        <v>39.96</v>
      </c>
      <c r="H22" s="36">
        <f t="shared" si="9"/>
        <v>3700</v>
      </c>
      <c r="I22" s="37">
        <f t="shared" si="10"/>
        <v>296</v>
      </c>
      <c r="J22" s="37">
        <f t="shared" si="11"/>
        <v>3996</v>
      </c>
    </row>
    <row r="23" spans="1:11">
      <c r="A23" s="121"/>
      <c r="B23" s="121"/>
      <c r="C23" s="121"/>
      <c r="D23" s="121"/>
      <c r="E23" s="121"/>
      <c r="F23" s="121"/>
      <c r="G23" s="121"/>
      <c r="H23" s="36">
        <f>SUM(H20:H22)</f>
        <v>8700</v>
      </c>
      <c r="I23" s="37">
        <f>SUM(I20:I22)</f>
        <v>696</v>
      </c>
      <c r="J23" s="37">
        <f>SUM(J20:J22)</f>
        <v>9396</v>
      </c>
    </row>
    <row r="24" spans="1:11">
      <c r="A24" s="44"/>
      <c r="B24" s="44"/>
      <c r="C24" s="44"/>
      <c r="D24" s="44"/>
      <c r="E24" s="44"/>
      <c r="F24" s="44"/>
      <c r="G24" s="44"/>
      <c r="H24" s="45"/>
      <c r="I24" s="45"/>
      <c r="J24" s="43"/>
    </row>
    <row r="25" spans="1:11">
      <c r="A25" s="46" t="s">
        <v>32</v>
      </c>
      <c r="B25" s="47" t="s">
        <v>191</v>
      </c>
      <c r="C25" s="48"/>
      <c r="D25" s="49"/>
      <c r="E25" s="48"/>
      <c r="F25" s="48"/>
      <c r="G25" s="50"/>
      <c r="H25" s="48"/>
      <c r="I25" s="43"/>
      <c r="J25" s="43"/>
    </row>
    <row r="26" spans="1:11" ht="24">
      <c r="A26" s="33" t="s">
        <v>0</v>
      </c>
      <c r="B26" s="32" t="s">
        <v>1</v>
      </c>
      <c r="C26" s="11" t="s">
        <v>2</v>
      </c>
      <c r="D26" s="32" t="s">
        <v>10</v>
      </c>
      <c r="E26" s="33" t="s">
        <v>11</v>
      </c>
      <c r="F26" s="33" t="s">
        <v>90</v>
      </c>
      <c r="G26" s="33" t="s">
        <v>91</v>
      </c>
      <c r="H26" s="33" t="s">
        <v>92</v>
      </c>
      <c r="I26" s="33" t="s">
        <v>93</v>
      </c>
      <c r="J26" s="33" t="s">
        <v>94</v>
      </c>
    </row>
    <row r="27" spans="1:11" ht="67.900000000000006" customHeight="1">
      <c r="A27" s="38" t="s">
        <v>3</v>
      </c>
      <c r="B27" s="85" t="s">
        <v>192</v>
      </c>
      <c r="C27" s="33" t="s">
        <v>12</v>
      </c>
      <c r="D27" s="32">
        <v>225000</v>
      </c>
      <c r="E27" s="36">
        <v>0.5</v>
      </c>
      <c r="F27" s="34">
        <v>0.08</v>
      </c>
      <c r="G27" s="35">
        <f t="shared" ref="G27" si="12">ROUND(E27+E27*F27,2)</f>
        <v>0.54</v>
      </c>
      <c r="H27" s="36">
        <f t="shared" ref="H27" si="13">D27*E27</f>
        <v>112500</v>
      </c>
      <c r="I27" s="37">
        <f t="shared" ref="I27" si="14">ROUND(H27*F27,2)</f>
        <v>9000</v>
      </c>
      <c r="J27" s="37">
        <f t="shared" ref="J27" si="15">ROUND(H27+I27,2)</f>
        <v>121500</v>
      </c>
    </row>
    <row r="28" spans="1:11">
      <c r="A28" s="121"/>
      <c r="B28" s="121"/>
      <c r="C28" s="121"/>
      <c r="D28" s="121"/>
      <c r="E28" s="121"/>
      <c r="F28" s="121"/>
      <c r="G28" s="121"/>
      <c r="H28" s="36">
        <f>SUM(H3:H27)</f>
        <v>268160</v>
      </c>
      <c r="I28" s="37">
        <f>SUM(I3:I27)</f>
        <v>21452.799999999999</v>
      </c>
      <c r="J28" s="37">
        <f>SUM(J3:J27)</f>
        <v>289612.79999999999</v>
      </c>
    </row>
    <row r="29" spans="1:11">
      <c r="A29" s="44"/>
      <c r="B29" s="44"/>
      <c r="C29" s="44"/>
      <c r="D29" s="44"/>
      <c r="E29" s="44"/>
      <c r="F29" s="44"/>
      <c r="G29" s="44"/>
      <c r="H29" s="45"/>
      <c r="I29" s="45"/>
      <c r="J29" s="43"/>
    </row>
    <row r="30" spans="1:11">
      <c r="A30" s="46" t="s">
        <v>33</v>
      </c>
      <c r="B30" s="47" t="s">
        <v>9</v>
      </c>
      <c r="C30" s="48"/>
      <c r="D30" s="49"/>
      <c r="E30" s="48"/>
      <c r="F30" s="48"/>
      <c r="G30" s="50"/>
      <c r="H30" s="48"/>
      <c r="I30" s="43"/>
      <c r="J30" s="43"/>
    </row>
    <row r="31" spans="1:11" ht="38.25" customHeight="1">
      <c r="A31" s="33" t="s">
        <v>0</v>
      </c>
      <c r="B31" s="32" t="s">
        <v>1</v>
      </c>
      <c r="C31" s="11" t="s">
        <v>2</v>
      </c>
      <c r="D31" s="32" t="s">
        <v>10</v>
      </c>
      <c r="E31" s="33" t="s">
        <v>11</v>
      </c>
      <c r="F31" s="33" t="s">
        <v>90</v>
      </c>
      <c r="G31" s="33" t="s">
        <v>91</v>
      </c>
      <c r="H31" s="33" t="s">
        <v>92</v>
      </c>
      <c r="I31" s="33" t="s">
        <v>93</v>
      </c>
      <c r="J31" s="33" t="s">
        <v>94</v>
      </c>
    </row>
    <row r="32" spans="1:11" ht="36">
      <c r="A32" s="38" t="s">
        <v>3</v>
      </c>
      <c r="B32" s="85" t="s">
        <v>102</v>
      </c>
      <c r="C32" s="33" t="s">
        <v>36</v>
      </c>
      <c r="D32" s="32">
        <v>100</v>
      </c>
      <c r="E32" s="36">
        <v>70</v>
      </c>
      <c r="F32" s="34">
        <v>0.08</v>
      </c>
      <c r="G32" s="35">
        <f t="shared" ref="G32" si="16">ROUND(E32+E32*F32,2)</f>
        <v>75.599999999999994</v>
      </c>
      <c r="H32" s="36">
        <f t="shared" ref="H32" si="17">D32*E32</f>
        <v>7000</v>
      </c>
      <c r="I32" s="37">
        <f t="shared" ref="I32" si="18">ROUND(H32*F32,2)</f>
        <v>560</v>
      </c>
      <c r="J32" s="37">
        <f t="shared" ref="J32" si="19">ROUND(H32+I32,2)</f>
        <v>7560</v>
      </c>
      <c r="K32" t="s">
        <v>117</v>
      </c>
    </row>
    <row r="33" spans="1:11">
      <c r="A33" s="121"/>
      <c r="B33" s="121"/>
      <c r="C33" s="121"/>
      <c r="D33" s="121"/>
      <c r="E33" s="121"/>
      <c r="F33" s="121"/>
      <c r="G33" s="121"/>
      <c r="H33" s="36">
        <f>SUM(H10:H32)</f>
        <v>458060</v>
      </c>
      <c r="I33" s="37">
        <f>SUM(I10:I32)</f>
        <v>36644.800000000003</v>
      </c>
      <c r="J33" s="37">
        <f>SUM(J10:J32)</f>
        <v>494704.8</v>
      </c>
    </row>
    <row r="34" spans="1:11">
      <c r="A34" s="44"/>
      <c r="B34" s="44"/>
      <c r="C34" s="44"/>
      <c r="D34" s="44"/>
      <c r="E34" s="44"/>
      <c r="F34" s="44"/>
      <c r="G34" s="44"/>
      <c r="H34" s="45"/>
      <c r="I34" s="45"/>
      <c r="J34" s="43"/>
    </row>
    <row r="35" spans="1:11">
      <c r="A35" s="51" t="s">
        <v>199</v>
      </c>
      <c r="B35" s="40" t="s">
        <v>106</v>
      </c>
      <c r="C35" s="41"/>
      <c r="D35" s="42"/>
      <c r="E35" s="41"/>
      <c r="F35" s="41"/>
      <c r="G35" s="41"/>
      <c r="H35" s="41"/>
      <c r="I35" s="41"/>
      <c r="J35" s="43"/>
    </row>
    <row r="36" spans="1:11" ht="24">
      <c r="A36" s="33" t="s">
        <v>0</v>
      </c>
      <c r="B36" s="32" t="s">
        <v>1</v>
      </c>
      <c r="C36" s="11" t="s">
        <v>2</v>
      </c>
      <c r="D36" s="32" t="s">
        <v>10</v>
      </c>
      <c r="E36" s="33" t="s">
        <v>11</v>
      </c>
      <c r="F36" s="33" t="s">
        <v>90</v>
      </c>
      <c r="G36" s="33" t="s">
        <v>91</v>
      </c>
      <c r="H36" s="33" t="s">
        <v>92</v>
      </c>
      <c r="I36" s="33" t="s">
        <v>93</v>
      </c>
      <c r="J36" s="33" t="s">
        <v>94</v>
      </c>
    </row>
    <row r="37" spans="1:11" ht="48">
      <c r="A37" s="38" t="s">
        <v>3</v>
      </c>
      <c r="B37" s="100" t="s">
        <v>104</v>
      </c>
      <c r="C37" s="52" t="s">
        <v>12</v>
      </c>
      <c r="D37" s="32">
        <v>200</v>
      </c>
      <c r="E37" s="36">
        <v>2</v>
      </c>
      <c r="F37" s="34">
        <v>0.08</v>
      </c>
      <c r="G37" s="35">
        <f t="shared" ref="G37:G48" si="20">ROUND(E37+E37*F37,2)</f>
        <v>2.16</v>
      </c>
      <c r="H37" s="36">
        <f t="shared" ref="H37:H48" si="21">D37*E37</f>
        <v>400</v>
      </c>
      <c r="I37" s="37">
        <f t="shared" ref="I37:I48" si="22">ROUND(H37*F37,2)</f>
        <v>32</v>
      </c>
      <c r="J37" s="37">
        <f t="shared" ref="J37:J48" si="23">ROUND(H37+I37,2)</f>
        <v>432</v>
      </c>
      <c r="K37" t="s">
        <v>117</v>
      </c>
    </row>
    <row r="38" spans="1:11" ht="36">
      <c r="A38" s="38" t="s">
        <v>5</v>
      </c>
      <c r="B38" s="100" t="s">
        <v>103</v>
      </c>
      <c r="C38" s="52" t="s">
        <v>12</v>
      </c>
      <c r="D38" s="53">
        <v>160</v>
      </c>
      <c r="E38" s="54">
        <v>8.5</v>
      </c>
      <c r="F38" s="34">
        <v>0.08</v>
      </c>
      <c r="G38" s="35">
        <f t="shared" si="20"/>
        <v>9.18</v>
      </c>
      <c r="H38" s="36">
        <f t="shared" si="21"/>
        <v>1360</v>
      </c>
      <c r="I38" s="37">
        <f t="shared" si="22"/>
        <v>108.8</v>
      </c>
      <c r="J38" s="37">
        <f t="shared" si="23"/>
        <v>1468.8</v>
      </c>
      <c r="K38" t="s">
        <v>117</v>
      </c>
    </row>
    <row r="39" spans="1:11" ht="36">
      <c r="A39" s="38" t="s">
        <v>6</v>
      </c>
      <c r="B39" s="100" t="s">
        <v>105</v>
      </c>
      <c r="C39" s="52" t="s">
        <v>12</v>
      </c>
      <c r="D39" s="55">
        <v>2000</v>
      </c>
      <c r="E39" s="56">
        <v>0.5</v>
      </c>
      <c r="F39" s="34">
        <v>0.08</v>
      </c>
      <c r="G39" s="35">
        <f t="shared" si="20"/>
        <v>0.54</v>
      </c>
      <c r="H39" s="36">
        <f t="shared" si="21"/>
        <v>1000</v>
      </c>
      <c r="I39" s="37">
        <f t="shared" si="22"/>
        <v>80</v>
      </c>
      <c r="J39" s="37">
        <f t="shared" si="23"/>
        <v>1080</v>
      </c>
      <c r="K39" t="s">
        <v>117</v>
      </c>
    </row>
    <row r="40" spans="1:11" ht="60">
      <c r="A40" s="38" t="s">
        <v>7</v>
      </c>
      <c r="B40" s="100" t="s">
        <v>87</v>
      </c>
      <c r="C40" s="52" t="s">
        <v>12</v>
      </c>
      <c r="D40" s="57">
        <v>50</v>
      </c>
      <c r="E40" s="58">
        <v>25</v>
      </c>
      <c r="F40" s="34">
        <v>0.08</v>
      </c>
      <c r="G40" s="35">
        <f>ROUND(E40+E40*F40,2)</f>
        <v>27</v>
      </c>
      <c r="H40" s="36">
        <f>D40*E40</f>
        <v>1250</v>
      </c>
      <c r="I40" s="37">
        <f>ROUND(H40*F40,2)</f>
        <v>100</v>
      </c>
      <c r="J40" s="37">
        <f>ROUND(H40+I40,2)</f>
        <v>1350</v>
      </c>
      <c r="K40" t="s">
        <v>117</v>
      </c>
    </row>
    <row r="41" spans="1:11">
      <c r="A41" s="121"/>
      <c r="B41" s="121"/>
      <c r="C41" s="121"/>
      <c r="D41" s="121"/>
      <c r="E41" s="121"/>
      <c r="F41" s="121"/>
      <c r="G41" s="121"/>
      <c r="H41" s="36">
        <f>SUM(H36:H39)</f>
        <v>2760</v>
      </c>
      <c r="I41" s="37">
        <f>SUM(I36:I39)</f>
        <v>220.8</v>
      </c>
      <c r="J41" s="37">
        <f>SUM(J36:J39)</f>
        <v>2980.8</v>
      </c>
    </row>
    <row r="42" spans="1:11">
      <c r="A42" s="43"/>
      <c r="B42" s="59"/>
      <c r="C42" s="44"/>
      <c r="D42" s="44"/>
      <c r="E42" s="44"/>
      <c r="F42" s="44"/>
      <c r="G42" s="44"/>
      <c r="H42" s="45"/>
      <c r="I42" s="45"/>
      <c r="J42" s="43"/>
    </row>
    <row r="43" spans="1:11">
      <c r="A43" s="51" t="s">
        <v>15</v>
      </c>
      <c r="B43" s="40" t="s">
        <v>9</v>
      </c>
      <c r="C43" s="44"/>
      <c r="D43" s="44"/>
      <c r="E43" s="44"/>
      <c r="F43" s="44"/>
      <c r="G43" s="44"/>
      <c r="H43" s="45"/>
      <c r="I43" s="45"/>
      <c r="J43" s="43"/>
    </row>
    <row r="44" spans="1:11" ht="24">
      <c r="A44" s="33" t="s">
        <v>0</v>
      </c>
      <c r="B44" s="32" t="s">
        <v>1</v>
      </c>
      <c r="C44" s="11" t="s">
        <v>2</v>
      </c>
      <c r="D44" s="32" t="s">
        <v>10</v>
      </c>
      <c r="E44" s="33" t="s">
        <v>11</v>
      </c>
      <c r="F44" s="33" t="s">
        <v>90</v>
      </c>
      <c r="G44" s="33" t="s">
        <v>91</v>
      </c>
      <c r="H44" s="33" t="s">
        <v>92</v>
      </c>
      <c r="I44" s="33" t="s">
        <v>93</v>
      </c>
      <c r="J44" s="33" t="s">
        <v>94</v>
      </c>
    </row>
    <row r="45" spans="1:11" ht="24">
      <c r="A45" s="38" t="s">
        <v>3</v>
      </c>
      <c r="B45" s="80" t="s">
        <v>107</v>
      </c>
      <c r="C45" s="53" t="s">
        <v>12</v>
      </c>
      <c r="D45" s="53">
        <v>2000</v>
      </c>
      <c r="E45" s="54">
        <v>1</v>
      </c>
      <c r="F45" s="34">
        <v>0.08</v>
      </c>
      <c r="G45" s="35">
        <f t="shared" si="20"/>
        <v>1.08</v>
      </c>
      <c r="H45" s="36">
        <f t="shared" si="21"/>
        <v>2000</v>
      </c>
      <c r="I45" s="37">
        <f t="shared" si="22"/>
        <v>160</v>
      </c>
      <c r="J45" s="37">
        <f t="shared" si="23"/>
        <v>2160</v>
      </c>
    </row>
    <row r="46" spans="1:11" ht="60">
      <c r="A46" s="38" t="s">
        <v>5</v>
      </c>
      <c r="B46" s="85" t="s">
        <v>88</v>
      </c>
      <c r="C46" s="33" t="s">
        <v>12</v>
      </c>
      <c r="D46" s="32">
        <v>7500</v>
      </c>
      <c r="E46" s="35">
        <v>0.85</v>
      </c>
      <c r="F46" s="34">
        <v>0.08</v>
      </c>
      <c r="G46" s="35">
        <f t="shared" si="20"/>
        <v>0.92</v>
      </c>
      <c r="H46" s="36">
        <f t="shared" si="21"/>
        <v>6375</v>
      </c>
      <c r="I46" s="37">
        <f t="shared" si="22"/>
        <v>510</v>
      </c>
      <c r="J46" s="37">
        <f t="shared" si="23"/>
        <v>6885</v>
      </c>
    </row>
    <row r="47" spans="1:11" ht="48">
      <c r="A47" s="38" t="s">
        <v>6</v>
      </c>
      <c r="B47" s="85" t="s">
        <v>108</v>
      </c>
      <c r="C47" s="38" t="s">
        <v>12</v>
      </c>
      <c r="D47" s="32">
        <v>200</v>
      </c>
      <c r="E47" s="37">
        <v>1</v>
      </c>
      <c r="F47" s="34">
        <v>0.08</v>
      </c>
      <c r="G47" s="35">
        <f t="shared" si="20"/>
        <v>1.08</v>
      </c>
      <c r="H47" s="36">
        <f t="shared" si="21"/>
        <v>200</v>
      </c>
      <c r="I47" s="37">
        <f t="shared" si="22"/>
        <v>16</v>
      </c>
      <c r="J47" s="37">
        <f t="shared" si="23"/>
        <v>216</v>
      </c>
    </row>
    <row r="48" spans="1:11" ht="60">
      <c r="A48" s="38" t="s">
        <v>7</v>
      </c>
      <c r="B48" s="85" t="s">
        <v>153</v>
      </c>
      <c r="C48" s="38" t="s">
        <v>12</v>
      </c>
      <c r="D48" s="32">
        <v>150</v>
      </c>
      <c r="E48" s="37">
        <v>4</v>
      </c>
      <c r="F48" s="34">
        <v>0.08</v>
      </c>
      <c r="G48" s="35">
        <f t="shared" si="20"/>
        <v>4.32</v>
      </c>
      <c r="H48" s="36">
        <f t="shared" si="21"/>
        <v>600</v>
      </c>
      <c r="I48" s="37">
        <f t="shared" si="22"/>
        <v>48</v>
      </c>
      <c r="J48" s="37">
        <f t="shared" si="23"/>
        <v>648</v>
      </c>
    </row>
    <row r="49" spans="1:11">
      <c r="A49" s="123" t="s">
        <v>14</v>
      </c>
      <c r="B49" s="123"/>
      <c r="C49" s="123"/>
      <c r="D49" s="123"/>
      <c r="E49" s="123"/>
      <c r="F49" s="123"/>
      <c r="G49" s="123"/>
      <c r="H49" s="60">
        <f>SUM(H45:H48)</f>
        <v>9175</v>
      </c>
      <c r="I49" s="60">
        <f>SUM(I45:I48)</f>
        <v>734</v>
      </c>
      <c r="J49" s="60">
        <f>SUM(J45:J48)</f>
        <v>9909</v>
      </c>
    </row>
    <row r="50" spans="1:11">
      <c r="A50" s="43"/>
      <c r="B50" s="59"/>
      <c r="C50" s="43"/>
      <c r="D50" s="59"/>
      <c r="E50" s="45"/>
      <c r="F50" s="45"/>
      <c r="G50" s="43"/>
      <c r="H50" s="43"/>
      <c r="I50" s="43"/>
      <c r="J50" s="43"/>
    </row>
    <row r="51" spans="1:11">
      <c r="A51" s="51" t="s">
        <v>200</v>
      </c>
      <c r="B51" s="61" t="s">
        <v>172</v>
      </c>
      <c r="C51" s="62"/>
      <c r="D51" s="62"/>
      <c r="E51" s="43"/>
      <c r="F51" s="43"/>
      <c r="G51" s="43"/>
      <c r="H51" s="63"/>
      <c r="I51" s="63"/>
      <c r="J51" s="43"/>
    </row>
    <row r="52" spans="1:11" ht="24">
      <c r="A52" s="33" t="s">
        <v>0</v>
      </c>
      <c r="B52" s="32" t="s">
        <v>1</v>
      </c>
      <c r="C52" s="11" t="s">
        <v>2</v>
      </c>
      <c r="D52" s="32" t="s">
        <v>10</v>
      </c>
      <c r="E52" s="33" t="s">
        <v>11</v>
      </c>
      <c r="F52" s="33" t="s">
        <v>90</v>
      </c>
      <c r="G52" s="33" t="s">
        <v>91</v>
      </c>
      <c r="H52" s="33" t="s">
        <v>92</v>
      </c>
      <c r="I52" s="33" t="s">
        <v>93</v>
      </c>
      <c r="J52" s="33" t="s">
        <v>94</v>
      </c>
    </row>
    <row r="53" spans="1:11" ht="36">
      <c r="A53" s="33" t="s">
        <v>3</v>
      </c>
      <c r="B53" s="82" t="s">
        <v>170</v>
      </c>
      <c r="C53" s="11" t="s">
        <v>171</v>
      </c>
      <c r="D53" s="32">
        <v>75</v>
      </c>
      <c r="E53" s="33">
        <v>20</v>
      </c>
      <c r="F53" s="34">
        <v>0.08</v>
      </c>
      <c r="G53" s="35">
        <f t="shared" ref="G53" si="24">ROUND(E53+E53*F53,2)</f>
        <v>21.6</v>
      </c>
      <c r="H53" s="36">
        <f t="shared" ref="H53" si="25">D53*E53</f>
        <v>1500</v>
      </c>
      <c r="I53" s="37">
        <f t="shared" ref="I53" si="26">ROUND(H53*F53,2)</f>
        <v>120</v>
      </c>
      <c r="J53" s="37">
        <f t="shared" ref="J53" si="27">ROUND(H53+I53,2)</f>
        <v>1620</v>
      </c>
    </row>
    <row r="54" spans="1:11">
      <c r="A54" s="122" t="s">
        <v>76</v>
      </c>
      <c r="B54" s="122"/>
      <c r="C54" s="122"/>
      <c r="D54" s="122"/>
      <c r="E54" s="122"/>
      <c r="F54" s="122"/>
      <c r="G54" s="122"/>
      <c r="H54" s="60">
        <f>SUM(H53)</f>
        <v>1500</v>
      </c>
      <c r="I54" s="60">
        <f>SUM(I53)</f>
        <v>120</v>
      </c>
      <c r="J54" s="60">
        <f>SUM(J53)</f>
        <v>1620</v>
      </c>
    </row>
    <row r="55" spans="1:11">
      <c r="A55" s="43"/>
      <c r="B55" s="59"/>
      <c r="C55" s="43"/>
      <c r="D55" s="59"/>
      <c r="E55" s="45"/>
      <c r="F55" s="45"/>
      <c r="G55" s="43"/>
      <c r="H55" s="43"/>
      <c r="I55" s="43"/>
      <c r="J55" s="43"/>
    </row>
    <row r="56" spans="1:11">
      <c r="A56" s="51" t="s">
        <v>201</v>
      </c>
      <c r="B56" s="61" t="s">
        <v>109</v>
      </c>
      <c r="C56" s="62"/>
      <c r="D56" s="62"/>
      <c r="E56" s="43"/>
      <c r="F56" s="43"/>
      <c r="G56" s="43"/>
      <c r="H56" s="63"/>
      <c r="I56" s="63"/>
      <c r="J56" s="43"/>
    </row>
    <row r="57" spans="1:11" ht="24">
      <c r="A57" s="33" t="s">
        <v>0</v>
      </c>
      <c r="B57" s="32" t="s">
        <v>1</v>
      </c>
      <c r="C57" s="11" t="s">
        <v>2</v>
      </c>
      <c r="D57" s="32" t="s">
        <v>10</v>
      </c>
      <c r="E57" s="33" t="s">
        <v>11</v>
      </c>
      <c r="F57" s="33" t="s">
        <v>90</v>
      </c>
      <c r="G57" s="33" t="s">
        <v>91</v>
      </c>
      <c r="H57" s="33" t="s">
        <v>92</v>
      </c>
      <c r="I57" s="33" t="s">
        <v>93</v>
      </c>
      <c r="J57" s="33" t="s">
        <v>94</v>
      </c>
    </row>
    <row r="58" spans="1:11" ht="36">
      <c r="A58" s="38" t="s">
        <v>3</v>
      </c>
      <c r="B58" s="95" t="s">
        <v>86</v>
      </c>
      <c r="C58" s="33" t="s">
        <v>12</v>
      </c>
      <c r="D58" s="32">
        <v>600</v>
      </c>
      <c r="E58" s="36">
        <v>15</v>
      </c>
      <c r="F58" s="34">
        <v>0.08</v>
      </c>
      <c r="G58" s="35">
        <f t="shared" ref="G58" si="28">ROUND(E58+E58*F58,2)</f>
        <v>16.2</v>
      </c>
      <c r="H58" s="36">
        <f t="shared" ref="H58" si="29">D58*E58</f>
        <v>9000</v>
      </c>
      <c r="I58" s="37">
        <f t="shared" ref="I58" si="30">ROUND(H58*F58,2)</f>
        <v>720</v>
      </c>
      <c r="J58" s="37">
        <f t="shared" ref="J58" si="31">ROUND(H58+I58,2)</f>
        <v>9720</v>
      </c>
      <c r="K58" t="s">
        <v>110</v>
      </c>
    </row>
    <row r="59" spans="1:11">
      <c r="A59" s="122" t="s">
        <v>76</v>
      </c>
      <c r="B59" s="122"/>
      <c r="C59" s="122"/>
      <c r="D59" s="122"/>
      <c r="E59" s="122"/>
      <c r="F59" s="122"/>
      <c r="G59" s="122"/>
      <c r="H59" s="60">
        <f>SUM(H58)</f>
        <v>9000</v>
      </c>
      <c r="I59" s="60">
        <f>SUM(I58)</f>
        <v>720</v>
      </c>
      <c r="J59" s="60">
        <f>SUM(J58)</f>
        <v>9720</v>
      </c>
    </row>
    <row r="60" spans="1:11">
      <c r="A60" s="64"/>
      <c r="B60" s="64"/>
      <c r="C60" s="64"/>
      <c r="D60" s="64"/>
      <c r="E60" s="64"/>
      <c r="F60" s="64"/>
      <c r="G60" s="64"/>
      <c r="H60" s="45"/>
      <c r="I60" s="45"/>
      <c r="J60" s="43"/>
    </row>
    <row r="61" spans="1:11">
      <c r="A61" s="51" t="s">
        <v>41</v>
      </c>
      <c r="B61" s="61" t="s">
        <v>35</v>
      </c>
      <c r="C61" s="62"/>
      <c r="D61" s="62"/>
      <c r="E61" s="43"/>
      <c r="F61" s="43"/>
      <c r="G61" s="43"/>
      <c r="H61" s="63"/>
      <c r="I61" s="63"/>
      <c r="J61" s="43"/>
    </row>
    <row r="62" spans="1:11" ht="24">
      <c r="A62" s="33" t="s">
        <v>0</v>
      </c>
      <c r="B62" s="32" t="s">
        <v>1</v>
      </c>
      <c r="C62" s="11" t="s">
        <v>2</v>
      </c>
      <c r="D62" s="32" t="s">
        <v>10</v>
      </c>
      <c r="E62" s="33" t="s">
        <v>11</v>
      </c>
      <c r="F62" s="33" t="s">
        <v>90</v>
      </c>
      <c r="G62" s="33" t="s">
        <v>91</v>
      </c>
      <c r="H62" s="33" t="s">
        <v>92</v>
      </c>
      <c r="I62" s="33" t="s">
        <v>93</v>
      </c>
      <c r="J62" s="33" t="s">
        <v>94</v>
      </c>
    </row>
    <row r="63" spans="1:11" ht="84">
      <c r="A63" s="38" t="s">
        <v>3</v>
      </c>
      <c r="B63" s="84" t="s">
        <v>124</v>
      </c>
      <c r="C63" s="53" t="s">
        <v>28</v>
      </c>
      <c r="D63" s="65">
        <v>7000</v>
      </c>
      <c r="E63" s="66">
        <v>3.5</v>
      </c>
      <c r="F63" s="34">
        <v>0.08</v>
      </c>
      <c r="G63" s="35">
        <f t="shared" ref="G63" si="32">ROUND(E63+E63*F63,2)</f>
        <v>3.78</v>
      </c>
      <c r="H63" s="36">
        <f t="shared" ref="H63" si="33">D63*E63</f>
        <v>24500</v>
      </c>
      <c r="I63" s="37">
        <f t="shared" ref="I63" si="34">ROUND(H63*F63,2)</f>
        <v>1960</v>
      </c>
      <c r="J63" s="37">
        <f t="shared" ref="J63" si="35">ROUND(H63+I63,2)</f>
        <v>26460</v>
      </c>
    </row>
    <row r="64" spans="1:11" ht="13.15" customHeight="1">
      <c r="A64" s="122" t="s">
        <v>76</v>
      </c>
      <c r="B64" s="122"/>
      <c r="C64" s="122"/>
      <c r="D64" s="122"/>
      <c r="E64" s="122"/>
      <c r="F64" s="122"/>
      <c r="G64" s="122"/>
      <c r="H64" s="60">
        <f>SUM(H63)</f>
        <v>24500</v>
      </c>
      <c r="I64" s="60">
        <f>SUM(I63)</f>
        <v>1960</v>
      </c>
      <c r="J64" s="60">
        <f>SUM(J63)</f>
        <v>26460</v>
      </c>
    </row>
    <row r="65" spans="1:11">
      <c r="A65" s="67"/>
      <c r="B65" s="67"/>
      <c r="C65" s="67"/>
      <c r="D65" s="67"/>
      <c r="E65" s="67"/>
      <c r="F65" s="67"/>
      <c r="G65" s="67"/>
      <c r="H65" s="68"/>
      <c r="I65" s="68"/>
      <c r="J65" s="43"/>
    </row>
    <row r="66" spans="1:11">
      <c r="A66" s="51" t="s">
        <v>202</v>
      </c>
      <c r="B66" s="61" t="s">
        <v>40</v>
      </c>
      <c r="C66" s="62"/>
      <c r="D66" s="62"/>
      <c r="E66" s="43"/>
      <c r="F66" s="43"/>
      <c r="G66" s="43"/>
      <c r="H66" s="63"/>
      <c r="I66" s="63"/>
      <c r="J66" s="43"/>
    </row>
    <row r="67" spans="1:11" ht="24">
      <c r="A67" s="33" t="s">
        <v>0</v>
      </c>
      <c r="B67" s="32" t="s">
        <v>1</v>
      </c>
      <c r="C67" s="11" t="s">
        <v>2</v>
      </c>
      <c r="D67" s="32" t="s">
        <v>10</v>
      </c>
      <c r="E67" s="33" t="s">
        <v>11</v>
      </c>
      <c r="F67" s="33" t="s">
        <v>90</v>
      </c>
      <c r="G67" s="33" t="s">
        <v>91</v>
      </c>
      <c r="H67" s="33" t="s">
        <v>92</v>
      </c>
      <c r="I67" s="33" t="s">
        <v>93</v>
      </c>
      <c r="J67" s="33" t="s">
        <v>94</v>
      </c>
    </row>
    <row r="68" spans="1:11" ht="36">
      <c r="A68" s="53" t="s">
        <v>3</v>
      </c>
      <c r="B68" s="85" t="s">
        <v>84</v>
      </c>
      <c r="C68" s="33" t="s">
        <v>12</v>
      </c>
      <c r="D68" s="69">
        <v>150</v>
      </c>
      <c r="E68" s="70">
        <v>14.5</v>
      </c>
      <c r="F68" s="34">
        <v>0.08</v>
      </c>
      <c r="G68" s="35">
        <f t="shared" ref="G68:G69" si="36">ROUND(E68+E68*F68,2)</f>
        <v>15.66</v>
      </c>
      <c r="H68" s="36">
        <f t="shared" ref="H68:H69" si="37">D68*E68</f>
        <v>2175</v>
      </c>
      <c r="I68" s="37">
        <f t="shared" ref="I68:I69" si="38">ROUND(H68*F68,2)</f>
        <v>174</v>
      </c>
      <c r="J68" s="37">
        <f t="shared" ref="J68:J69" si="39">ROUND(H68+I68,2)</f>
        <v>2349</v>
      </c>
    </row>
    <row r="69" spans="1:11" ht="36">
      <c r="A69" s="53" t="s">
        <v>5</v>
      </c>
      <c r="B69" s="85" t="s">
        <v>85</v>
      </c>
      <c r="C69" s="33" t="s">
        <v>12</v>
      </c>
      <c r="D69" s="69">
        <v>150</v>
      </c>
      <c r="E69" s="70">
        <v>8.5</v>
      </c>
      <c r="F69" s="34">
        <v>0.08</v>
      </c>
      <c r="G69" s="35">
        <f t="shared" si="36"/>
        <v>9.18</v>
      </c>
      <c r="H69" s="36">
        <f t="shared" si="37"/>
        <v>1275</v>
      </c>
      <c r="I69" s="37">
        <f t="shared" si="38"/>
        <v>102</v>
      </c>
      <c r="J69" s="37">
        <f t="shared" si="39"/>
        <v>1377</v>
      </c>
    </row>
    <row r="70" spans="1:11" ht="13.15" customHeight="1">
      <c r="A70" s="122" t="s">
        <v>76</v>
      </c>
      <c r="B70" s="122"/>
      <c r="C70" s="122"/>
      <c r="D70" s="122"/>
      <c r="E70" s="122"/>
      <c r="F70" s="122"/>
      <c r="G70" s="122"/>
      <c r="H70" s="60">
        <f>SUM(H68:H69)</f>
        <v>3450</v>
      </c>
      <c r="I70" s="60">
        <f>SUM(I68:I69)</f>
        <v>276</v>
      </c>
      <c r="J70" s="60">
        <f>SUM(J68:J69)</f>
        <v>3726</v>
      </c>
    </row>
    <row r="71" spans="1:11">
      <c r="A71" s="43"/>
      <c r="B71" s="59"/>
      <c r="C71" s="43"/>
      <c r="D71" s="59"/>
      <c r="E71" s="45"/>
      <c r="F71" s="45"/>
      <c r="G71" s="43"/>
      <c r="H71" s="43"/>
      <c r="I71" s="43"/>
      <c r="J71" s="43"/>
    </row>
    <row r="72" spans="1:11">
      <c r="A72" s="71" t="s">
        <v>17</v>
      </c>
      <c r="B72" s="72" t="s">
        <v>111</v>
      </c>
      <c r="C72" s="43"/>
      <c r="D72" s="59"/>
      <c r="E72" s="43"/>
      <c r="F72" s="43"/>
      <c r="G72" s="43"/>
      <c r="H72" s="43"/>
      <c r="I72" s="43"/>
      <c r="J72" s="43"/>
    </row>
    <row r="73" spans="1:11" ht="25.5" customHeight="1">
      <c r="A73" s="33" t="s">
        <v>0</v>
      </c>
      <c r="B73" s="32" t="s">
        <v>1</v>
      </c>
      <c r="C73" s="11" t="s">
        <v>2</v>
      </c>
      <c r="D73" s="32" t="s">
        <v>10</v>
      </c>
      <c r="E73" s="33" t="s">
        <v>11</v>
      </c>
      <c r="F73" s="33" t="s">
        <v>90</v>
      </c>
      <c r="G73" s="33" t="s">
        <v>91</v>
      </c>
      <c r="H73" s="33" t="s">
        <v>92</v>
      </c>
      <c r="I73" s="33" t="s">
        <v>93</v>
      </c>
      <c r="J73" s="33" t="s">
        <v>94</v>
      </c>
    </row>
    <row r="74" spans="1:11" ht="60">
      <c r="A74" s="38" t="s">
        <v>3</v>
      </c>
      <c r="B74" s="85" t="s">
        <v>130</v>
      </c>
      <c r="C74" s="33" t="s">
        <v>12</v>
      </c>
      <c r="D74" s="32">
        <v>5000</v>
      </c>
      <c r="E74" s="35">
        <v>10</v>
      </c>
      <c r="F74" s="34">
        <v>0.08</v>
      </c>
      <c r="G74" s="35">
        <f t="shared" ref="G74" si="40">ROUND(E74+E74*F74,2)</f>
        <v>10.8</v>
      </c>
      <c r="H74" s="36">
        <f t="shared" ref="H74" si="41">D74*E74</f>
        <v>50000</v>
      </c>
      <c r="I74" s="37">
        <f t="shared" ref="I74" si="42">ROUND(H74*F74,2)</f>
        <v>4000</v>
      </c>
      <c r="J74" s="37">
        <f t="shared" ref="J74" si="43">ROUND(H74+I74,2)</f>
        <v>54000</v>
      </c>
      <c r="K74" s="16"/>
    </row>
    <row r="75" spans="1:11" ht="13.15" customHeight="1">
      <c r="A75" s="122" t="s">
        <v>76</v>
      </c>
      <c r="B75" s="122"/>
      <c r="C75" s="122"/>
      <c r="D75" s="122"/>
      <c r="E75" s="122"/>
      <c r="F75" s="122"/>
      <c r="G75" s="122"/>
      <c r="H75" s="60">
        <f>SUM(H73:H74)</f>
        <v>50000</v>
      </c>
      <c r="I75" s="60">
        <f>SUM(I73:I74)</f>
        <v>4000</v>
      </c>
      <c r="J75" s="60">
        <f>SUM(J73:J74)</f>
        <v>54000</v>
      </c>
    </row>
    <row r="76" spans="1:11">
      <c r="A76" s="64"/>
      <c r="B76" s="64"/>
      <c r="C76" s="64"/>
      <c r="D76" s="59"/>
      <c r="E76" s="64"/>
      <c r="F76" s="64"/>
      <c r="G76" s="64"/>
      <c r="H76" s="45"/>
      <c r="I76" s="45"/>
      <c r="J76" s="43"/>
    </row>
    <row r="77" spans="1:11">
      <c r="A77" s="51" t="s">
        <v>203</v>
      </c>
      <c r="B77" s="41" t="s">
        <v>38</v>
      </c>
      <c r="C77" s="73"/>
      <c r="D77" s="49"/>
      <c r="E77" s="41"/>
      <c r="F77" s="41"/>
      <c r="G77" s="41"/>
      <c r="H77" s="41"/>
      <c r="I77" s="41"/>
      <c r="J77" s="43"/>
    </row>
    <row r="78" spans="1:11" ht="39" customHeight="1">
      <c r="A78" s="33" t="s">
        <v>0</v>
      </c>
      <c r="B78" s="32" t="s">
        <v>1</v>
      </c>
      <c r="C78" s="11" t="s">
        <v>2</v>
      </c>
      <c r="D78" s="32" t="s">
        <v>10</v>
      </c>
      <c r="E78" s="33" t="s">
        <v>11</v>
      </c>
      <c r="F78" s="33" t="s">
        <v>90</v>
      </c>
      <c r="G78" s="33" t="s">
        <v>91</v>
      </c>
      <c r="H78" s="33" t="s">
        <v>92</v>
      </c>
      <c r="I78" s="33" t="s">
        <v>93</v>
      </c>
      <c r="J78" s="33" t="s">
        <v>94</v>
      </c>
    </row>
    <row r="79" spans="1:11" ht="72">
      <c r="A79" s="33" t="s">
        <v>3</v>
      </c>
      <c r="B79" s="85" t="s">
        <v>166</v>
      </c>
      <c r="C79" s="33" t="s">
        <v>46</v>
      </c>
      <c r="D79" s="32">
        <v>3000</v>
      </c>
      <c r="E79" s="36">
        <v>50</v>
      </c>
      <c r="F79" s="34">
        <v>0.08</v>
      </c>
      <c r="G79" s="35">
        <f t="shared" ref="G79" si="44">ROUND(E79+E79*F79,2)</f>
        <v>54</v>
      </c>
      <c r="H79" s="36">
        <f t="shared" ref="H79" si="45">D79*E79</f>
        <v>150000</v>
      </c>
      <c r="I79" s="37">
        <f t="shared" ref="I79" si="46">ROUND(H79*F79,2)</f>
        <v>12000</v>
      </c>
      <c r="J79" s="37">
        <f t="shared" ref="J79" si="47">ROUND(H79+I79,2)</f>
        <v>162000</v>
      </c>
      <c r="K79" s="17" t="s">
        <v>25</v>
      </c>
    </row>
    <row r="80" spans="1:11" ht="13.15" customHeight="1">
      <c r="A80" s="122" t="s">
        <v>76</v>
      </c>
      <c r="B80" s="122"/>
      <c r="C80" s="122"/>
      <c r="D80" s="122"/>
      <c r="E80" s="122"/>
      <c r="F80" s="122"/>
      <c r="G80" s="122"/>
      <c r="H80" s="60">
        <f>SUM(H78:H79)</f>
        <v>150000</v>
      </c>
      <c r="I80" s="60">
        <f>SUM(I78:I79)</f>
        <v>12000</v>
      </c>
      <c r="J80" s="60">
        <f>SUM(J78:J79)</f>
        <v>162000</v>
      </c>
    </row>
    <row r="81" spans="1:11">
      <c r="A81" s="6"/>
      <c r="B81" s="6"/>
      <c r="C81" s="6"/>
      <c r="E81" s="6"/>
      <c r="F81" s="6"/>
      <c r="G81" s="6"/>
      <c r="H81" s="5"/>
      <c r="I81" s="5"/>
    </row>
    <row r="82" spans="1:11">
      <c r="A82" s="51" t="s">
        <v>204</v>
      </c>
      <c r="B82" s="41" t="s">
        <v>38</v>
      </c>
      <c r="C82" s="73"/>
      <c r="D82" s="49"/>
      <c r="E82" s="41"/>
      <c r="F82" s="41"/>
      <c r="G82" s="41"/>
      <c r="H82" s="41"/>
      <c r="I82" s="41"/>
      <c r="J82" s="43"/>
    </row>
    <row r="83" spans="1:11" ht="24">
      <c r="A83" s="33" t="s">
        <v>0</v>
      </c>
      <c r="B83" s="32" t="s">
        <v>1</v>
      </c>
      <c r="C83" s="11" t="s">
        <v>2</v>
      </c>
      <c r="D83" s="32" t="s">
        <v>10</v>
      </c>
      <c r="E83" s="33" t="s">
        <v>11</v>
      </c>
      <c r="F83" s="33" t="s">
        <v>90</v>
      </c>
      <c r="G83" s="33" t="s">
        <v>91</v>
      </c>
      <c r="H83" s="33" t="s">
        <v>92</v>
      </c>
      <c r="I83" s="33" t="s">
        <v>93</v>
      </c>
      <c r="J83" s="33" t="s">
        <v>94</v>
      </c>
    </row>
    <row r="84" spans="1:11" ht="36">
      <c r="A84" s="33" t="s">
        <v>3</v>
      </c>
      <c r="B84" s="85" t="s">
        <v>112</v>
      </c>
      <c r="C84" s="33" t="s">
        <v>12</v>
      </c>
      <c r="D84" s="32">
        <v>11000</v>
      </c>
      <c r="E84" s="36">
        <v>38</v>
      </c>
      <c r="F84" s="34">
        <v>0.08</v>
      </c>
      <c r="G84" s="35">
        <f t="shared" ref="G84:G85" si="48">ROUND(E84+E84*F84,2)</f>
        <v>41.04</v>
      </c>
      <c r="H84" s="36">
        <f t="shared" ref="H84:H85" si="49">D84*E84</f>
        <v>418000</v>
      </c>
      <c r="I84" s="37">
        <f t="shared" ref="I84:I85" si="50">ROUND(H84*F84,2)</f>
        <v>33440</v>
      </c>
      <c r="J84" s="37">
        <f t="shared" ref="J84:J85" si="51">ROUND(H84+I84,2)</f>
        <v>451440</v>
      </c>
    </row>
    <row r="85" spans="1:11" ht="36">
      <c r="A85" s="33" t="s">
        <v>5</v>
      </c>
      <c r="B85" s="99" t="s">
        <v>113</v>
      </c>
      <c r="C85" s="33" t="s">
        <v>12</v>
      </c>
      <c r="D85" s="32">
        <v>800</v>
      </c>
      <c r="E85" s="36">
        <v>6</v>
      </c>
      <c r="F85" s="34">
        <v>0.08</v>
      </c>
      <c r="G85" s="35">
        <f t="shared" si="48"/>
        <v>6.48</v>
      </c>
      <c r="H85" s="36">
        <f t="shared" si="49"/>
        <v>4800</v>
      </c>
      <c r="I85" s="37">
        <f t="shared" si="50"/>
        <v>384</v>
      </c>
      <c r="J85" s="37">
        <f t="shared" si="51"/>
        <v>5184</v>
      </c>
    </row>
    <row r="86" spans="1:11" ht="13.15" customHeight="1">
      <c r="A86" s="122" t="s">
        <v>76</v>
      </c>
      <c r="B86" s="122"/>
      <c r="C86" s="122"/>
      <c r="D86" s="122"/>
      <c r="E86" s="122"/>
      <c r="F86" s="122"/>
      <c r="G86" s="122"/>
      <c r="H86" s="60">
        <f>SUM(H84:H85)</f>
        <v>422800</v>
      </c>
      <c r="I86" s="60">
        <f>SUM(I84:I85)</f>
        <v>33824</v>
      </c>
      <c r="J86" s="60">
        <f>SUM(J84:J85)</f>
        <v>456624</v>
      </c>
    </row>
    <row r="88" spans="1:11">
      <c r="A88" s="51" t="s">
        <v>18</v>
      </c>
      <c r="B88" s="41" t="s">
        <v>163</v>
      </c>
      <c r="C88" s="74"/>
      <c r="D88" s="74"/>
      <c r="E88" s="74"/>
      <c r="F88" s="74"/>
      <c r="G88" s="75"/>
      <c r="H88" s="9"/>
      <c r="I88" s="9"/>
      <c r="J88" s="76"/>
    </row>
    <row r="89" spans="1:11" ht="24">
      <c r="A89" s="33" t="s">
        <v>0</v>
      </c>
      <c r="B89" s="32" t="s">
        <v>1</v>
      </c>
      <c r="C89" s="11" t="s">
        <v>2</v>
      </c>
      <c r="D89" s="32" t="s">
        <v>10</v>
      </c>
      <c r="E89" s="33" t="s">
        <v>11</v>
      </c>
      <c r="F89" s="33" t="s">
        <v>90</v>
      </c>
      <c r="G89" s="33" t="s">
        <v>91</v>
      </c>
      <c r="H89" s="33" t="s">
        <v>92</v>
      </c>
      <c r="I89" s="33" t="s">
        <v>93</v>
      </c>
      <c r="J89" s="33" t="s">
        <v>94</v>
      </c>
    </row>
    <row r="90" spans="1:11" ht="84">
      <c r="A90" s="33" t="s">
        <v>3</v>
      </c>
      <c r="B90" s="99" t="s">
        <v>164</v>
      </c>
      <c r="C90" s="33" t="s">
        <v>12</v>
      </c>
      <c r="D90" s="32">
        <v>100</v>
      </c>
      <c r="E90" s="36">
        <v>320</v>
      </c>
      <c r="F90" s="34">
        <v>0.08</v>
      </c>
      <c r="G90" s="35">
        <f t="shared" ref="G90:G91" si="52">ROUND(E90+E90*F90,2)</f>
        <v>345.6</v>
      </c>
      <c r="H90" s="36">
        <f t="shared" ref="H90:H91" si="53">D90*E90</f>
        <v>32000</v>
      </c>
      <c r="I90" s="37">
        <f t="shared" ref="I90:I91" si="54">ROUND(H90*F90,2)</f>
        <v>2560</v>
      </c>
      <c r="J90" s="37">
        <f t="shared" ref="J90:J91" si="55">ROUND(H90+I90,2)</f>
        <v>34560</v>
      </c>
    </row>
    <row r="91" spans="1:11" ht="36">
      <c r="A91" s="33" t="s">
        <v>5</v>
      </c>
      <c r="B91" s="99" t="s">
        <v>165</v>
      </c>
      <c r="C91" s="33" t="s">
        <v>12</v>
      </c>
      <c r="D91" s="32">
        <v>20</v>
      </c>
      <c r="E91" s="36">
        <v>32</v>
      </c>
      <c r="F91" s="34">
        <v>0.08</v>
      </c>
      <c r="G91" s="35">
        <f t="shared" si="52"/>
        <v>34.56</v>
      </c>
      <c r="H91" s="36">
        <f t="shared" si="53"/>
        <v>640</v>
      </c>
      <c r="I91" s="37">
        <f t="shared" si="54"/>
        <v>51.2</v>
      </c>
      <c r="J91" s="37">
        <f t="shared" si="55"/>
        <v>691.2</v>
      </c>
    </row>
    <row r="92" spans="1:11">
      <c r="A92" s="122" t="s">
        <v>76</v>
      </c>
      <c r="B92" s="122"/>
      <c r="C92" s="122"/>
      <c r="D92" s="122"/>
      <c r="E92" s="122"/>
      <c r="F92" s="122"/>
      <c r="G92" s="122"/>
      <c r="H92" s="60">
        <f>SUM(H90:H91)</f>
        <v>32640</v>
      </c>
      <c r="I92" s="60">
        <f>SUM(I90:I91)</f>
        <v>2611.1999999999998</v>
      </c>
      <c r="J92" s="60">
        <f>SUM(J90:J91)</f>
        <v>35251.199999999997</v>
      </c>
    </row>
    <row r="94" spans="1:11">
      <c r="A94" s="51" t="s">
        <v>205</v>
      </c>
      <c r="B94" s="41" t="s">
        <v>168</v>
      </c>
      <c r="C94" s="73"/>
      <c r="D94" s="49"/>
      <c r="E94" s="41"/>
      <c r="F94" s="41"/>
      <c r="G94" s="41"/>
      <c r="H94" s="41"/>
      <c r="I94" s="41"/>
      <c r="J94" s="43"/>
    </row>
    <row r="95" spans="1:11" ht="24">
      <c r="A95" s="33" t="s">
        <v>0</v>
      </c>
      <c r="B95" s="32" t="s">
        <v>1</v>
      </c>
      <c r="C95" s="11" t="s">
        <v>2</v>
      </c>
      <c r="D95" s="32" t="s">
        <v>10</v>
      </c>
      <c r="E95" s="33" t="s">
        <v>11</v>
      </c>
      <c r="F95" s="33" t="s">
        <v>90</v>
      </c>
      <c r="G95" s="33" t="s">
        <v>91</v>
      </c>
      <c r="H95" s="33" t="s">
        <v>92</v>
      </c>
      <c r="I95" s="33" t="s">
        <v>93</v>
      </c>
      <c r="J95" s="33" t="s">
        <v>94</v>
      </c>
    </row>
    <row r="96" spans="1:11" ht="48">
      <c r="A96" s="33" t="s">
        <v>3</v>
      </c>
      <c r="B96" s="99" t="s">
        <v>167</v>
      </c>
      <c r="C96" s="33" t="s">
        <v>12</v>
      </c>
      <c r="D96" s="32">
        <v>100</v>
      </c>
      <c r="E96" s="36">
        <v>290</v>
      </c>
      <c r="F96" s="34">
        <v>0.08</v>
      </c>
      <c r="G96" s="35">
        <f t="shared" ref="G96" si="56">ROUND(E96+E96*F96,2)</f>
        <v>313.2</v>
      </c>
      <c r="H96" s="36">
        <f t="shared" ref="H96" si="57">D96*E96</f>
        <v>29000</v>
      </c>
      <c r="I96" s="37">
        <f t="shared" ref="I96" si="58">ROUND(H96*F96,2)</f>
        <v>2320</v>
      </c>
      <c r="J96" s="37">
        <f t="shared" ref="J96" si="59">ROUND(H96+I96,2)</f>
        <v>31320</v>
      </c>
      <c r="K96" s="108" t="s">
        <v>169</v>
      </c>
    </row>
    <row r="97" spans="1:11">
      <c r="A97" s="122" t="s">
        <v>76</v>
      </c>
      <c r="B97" s="122"/>
      <c r="C97" s="122"/>
      <c r="D97" s="122"/>
      <c r="E97" s="122"/>
      <c r="F97" s="122"/>
      <c r="G97" s="122"/>
      <c r="H97" s="60">
        <f>SUM(H95:H96)</f>
        <v>29000</v>
      </c>
      <c r="I97" s="60">
        <f>SUM(I95:I96)</f>
        <v>2320</v>
      </c>
      <c r="J97" s="60">
        <f>SUM(J95:J96)</f>
        <v>31320</v>
      </c>
    </row>
    <row r="98" spans="1:11">
      <c r="A98" s="64"/>
      <c r="B98" s="64"/>
      <c r="C98" s="64"/>
      <c r="D98" s="64"/>
      <c r="E98" s="64"/>
      <c r="F98" s="64"/>
      <c r="G98" s="64"/>
      <c r="H98" s="45"/>
      <c r="I98" s="45"/>
      <c r="J98" s="45"/>
    </row>
    <row r="99" spans="1:11">
      <c r="A99" s="51" t="s">
        <v>19</v>
      </c>
      <c r="B99" s="41" t="s">
        <v>34</v>
      </c>
      <c r="C99" s="74"/>
      <c r="D99" s="74"/>
      <c r="E99" s="74"/>
      <c r="F99" s="74"/>
      <c r="G99" s="75"/>
      <c r="H99" s="9"/>
      <c r="I99" s="9"/>
      <c r="J99" s="76"/>
    </row>
    <row r="100" spans="1:11" ht="36" customHeight="1">
      <c r="A100" s="33" t="s">
        <v>0</v>
      </c>
      <c r="B100" s="32" t="s">
        <v>1</v>
      </c>
      <c r="C100" s="11" t="s">
        <v>2</v>
      </c>
      <c r="D100" s="32" t="s">
        <v>10</v>
      </c>
      <c r="E100" s="33" t="s">
        <v>11</v>
      </c>
      <c r="F100" s="33" t="s">
        <v>90</v>
      </c>
      <c r="G100" s="33" t="s">
        <v>91</v>
      </c>
      <c r="H100" s="33" t="s">
        <v>92</v>
      </c>
      <c r="I100" s="33" t="s">
        <v>93</v>
      </c>
      <c r="J100" s="33" t="s">
        <v>94</v>
      </c>
    </row>
    <row r="101" spans="1:11" ht="60">
      <c r="A101" s="33" t="s">
        <v>3</v>
      </c>
      <c r="B101" s="99" t="s">
        <v>114</v>
      </c>
      <c r="C101" s="33" t="s">
        <v>12</v>
      </c>
      <c r="D101" s="32">
        <v>29000</v>
      </c>
      <c r="E101" s="36">
        <v>1</v>
      </c>
      <c r="F101" s="34">
        <v>0.08</v>
      </c>
      <c r="G101" s="35">
        <f t="shared" ref="G101:G102" si="60">ROUND(E101+E101*F101,2)</f>
        <v>1.08</v>
      </c>
      <c r="H101" s="36">
        <f t="shared" ref="H101:H102" si="61">D101*E101</f>
        <v>29000</v>
      </c>
      <c r="I101" s="37">
        <f t="shared" ref="I101:I102" si="62">ROUND(H101*F101,2)</f>
        <v>2320</v>
      </c>
      <c r="J101" s="37">
        <f t="shared" ref="J101:J102" si="63">ROUND(H101+I101,2)</f>
        <v>31320</v>
      </c>
      <c r="K101" s="16"/>
    </row>
    <row r="102" spans="1:11" ht="60">
      <c r="A102" s="33" t="s">
        <v>5</v>
      </c>
      <c r="B102" s="99" t="s">
        <v>125</v>
      </c>
      <c r="C102" s="33" t="s">
        <v>12</v>
      </c>
      <c r="D102" s="32">
        <v>18000</v>
      </c>
      <c r="E102" s="36">
        <v>1</v>
      </c>
      <c r="F102" s="34">
        <v>0.08</v>
      </c>
      <c r="G102" s="35">
        <f t="shared" si="60"/>
        <v>1.08</v>
      </c>
      <c r="H102" s="36">
        <f t="shared" si="61"/>
        <v>18000</v>
      </c>
      <c r="I102" s="37">
        <f t="shared" si="62"/>
        <v>1440</v>
      </c>
      <c r="J102" s="37">
        <f t="shared" si="63"/>
        <v>19440</v>
      </c>
    </row>
    <row r="103" spans="1:11" ht="13.15" customHeight="1">
      <c r="A103" s="122" t="s">
        <v>76</v>
      </c>
      <c r="B103" s="122"/>
      <c r="C103" s="122"/>
      <c r="D103" s="122"/>
      <c r="E103" s="122"/>
      <c r="F103" s="122"/>
      <c r="G103" s="122"/>
      <c r="H103" s="60">
        <f>SUM(H101:H102)</f>
        <v>47000</v>
      </c>
      <c r="I103" s="60">
        <f>SUM(I101:I102)</f>
        <v>3760</v>
      </c>
      <c r="J103" s="60">
        <f>SUM(J101:J102)</f>
        <v>50760</v>
      </c>
    </row>
    <row r="104" spans="1:11">
      <c r="A104" s="43"/>
      <c r="B104" s="59"/>
      <c r="C104" s="43"/>
      <c r="D104" s="59"/>
      <c r="E104" s="43"/>
      <c r="F104" s="43"/>
      <c r="G104" s="43"/>
      <c r="H104" s="43"/>
      <c r="I104" s="43"/>
      <c r="J104" s="43"/>
    </row>
    <row r="105" spans="1:11">
      <c r="A105" s="51" t="s">
        <v>47</v>
      </c>
      <c r="B105" s="77" t="s">
        <v>37</v>
      </c>
      <c r="C105" s="41"/>
      <c r="D105" s="42"/>
      <c r="E105" s="41"/>
      <c r="F105" s="41"/>
      <c r="G105" s="41"/>
      <c r="H105" s="41"/>
      <c r="I105" s="41"/>
      <c r="J105" s="43"/>
    </row>
    <row r="106" spans="1:11" ht="24">
      <c r="A106" s="33" t="s">
        <v>0</v>
      </c>
      <c r="B106" s="32" t="s">
        <v>1</v>
      </c>
      <c r="C106" s="11" t="s">
        <v>2</v>
      </c>
      <c r="D106" s="32" t="s">
        <v>10</v>
      </c>
      <c r="E106" s="33" t="s">
        <v>11</v>
      </c>
      <c r="F106" s="33" t="s">
        <v>90</v>
      </c>
      <c r="G106" s="33" t="s">
        <v>91</v>
      </c>
      <c r="H106" s="33" t="s">
        <v>92</v>
      </c>
      <c r="I106" s="33" t="s">
        <v>93</v>
      </c>
      <c r="J106" s="33" t="s">
        <v>94</v>
      </c>
    </row>
    <row r="107" spans="1:11" ht="117.6" customHeight="1">
      <c r="A107" s="33" t="s">
        <v>3</v>
      </c>
      <c r="B107" s="95" t="s">
        <v>131</v>
      </c>
      <c r="C107" s="33" t="s">
        <v>12</v>
      </c>
      <c r="D107" s="32">
        <v>12500</v>
      </c>
      <c r="E107" s="36">
        <v>1.2</v>
      </c>
      <c r="F107" s="34">
        <v>0.08</v>
      </c>
      <c r="G107" s="35">
        <f t="shared" ref="G107" si="64">ROUND(E107+E107*F107,2)</f>
        <v>1.3</v>
      </c>
      <c r="H107" s="36">
        <f t="shared" ref="H107" si="65">D107*E107</f>
        <v>15000</v>
      </c>
      <c r="I107" s="37">
        <f t="shared" ref="I107" si="66">ROUND(H107*F107,2)</f>
        <v>1200</v>
      </c>
      <c r="J107" s="37">
        <f t="shared" ref="J107" si="67">ROUND(H107+I107,2)</f>
        <v>16200</v>
      </c>
      <c r="K107" s="91"/>
    </row>
    <row r="108" spans="1:11" ht="13.15" customHeight="1">
      <c r="A108" s="122" t="s">
        <v>76</v>
      </c>
      <c r="B108" s="122"/>
      <c r="C108" s="122"/>
      <c r="D108" s="122"/>
      <c r="E108" s="122"/>
      <c r="F108" s="122"/>
      <c r="G108" s="122"/>
      <c r="H108" s="60">
        <f>SUM(H106:H107)</f>
        <v>15000</v>
      </c>
      <c r="I108" s="60">
        <f>SUM(I106:I107)</f>
        <v>1200</v>
      </c>
      <c r="J108" s="60">
        <f>SUM(J106:J107)</f>
        <v>16200</v>
      </c>
    </row>
    <row r="109" spans="1:11" ht="12" customHeight="1">
      <c r="A109" s="43"/>
      <c r="B109" s="59"/>
      <c r="C109" s="43"/>
      <c r="D109" s="59"/>
      <c r="E109" s="43"/>
      <c r="F109" s="43"/>
      <c r="G109" s="43"/>
      <c r="H109" s="43"/>
      <c r="I109" s="43"/>
      <c r="J109" s="43"/>
    </row>
    <row r="110" spans="1:11">
      <c r="A110" s="39" t="s">
        <v>48</v>
      </c>
      <c r="B110" s="78" t="s">
        <v>115</v>
      </c>
      <c r="C110" s="41"/>
      <c r="D110" s="42"/>
      <c r="E110" s="41"/>
      <c r="F110" s="41"/>
      <c r="G110" s="41"/>
      <c r="H110" s="43"/>
      <c r="I110" s="43"/>
      <c r="J110" s="43"/>
    </row>
    <row r="111" spans="1:11" ht="38.25" customHeight="1">
      <c r="A111" s="33" t="s">
        <v>0</v>
      </c>
      <c r="B111" s="32" t="s">
        <v>1</v>
      </c>
      <c r="C111" s="11" t="s">
        <v>2</v>
      </c>
      <c r="D111" s="32" t="s">
        <v>10</v>
      </c>
      <c r="E111" s="33" t="s">
        <v>11</v>
      </c>
      <c r="F111" s="33" t="s">
        <v>90</v>
      </c>
      <c r="G111" s="33" t="s">
        <v>91</v>
      </c>
      <c r="H111" s="33" t="s">
        <v>92</v>
      </c>
      <c r="I111" s="33" t="s">
        <v>93</v>
      </c>
      <c r="J111" s="33" t="s">
        <v>94</v>
      </c>
    </row>
    <row r="112" spans="1:11" ht="75" customHeight="1">
      <c r="A112" s="33" t="s">
        <v>3</v>
      </c>
      <c r="B112" s="98" t="s">
        <v>116</v>
      </c>
      <c r="C112" s="33" t="s">
        <v>39</v>
      </c>
      <c r="D112" s="32">
        <v>16</v>
      </c>
      <c r="E112" s="35">
        <v>570</v>
      </c>
      <c r="F112" s="34">
        <v>0.08</v>
      </c>
      <c r="G112" s="35">
        <f t="shared" ref="G112" si="68">ROUND(E112+E112*F112,2)</f>
        <v>615.6</v>
      </c>
      <c r="H112" s="36">
        <f t="shared" ref="H112" si="69">D112*E112</f>
        <v>9120</v>
      </c>
      <c r="I112" s="37">
        <f t="shared" ref="I112" si="70">ROUND(H112*F112,2)</f>
        <v>729.6</v>
      </c>
      <c r="J112" s="37">
        <f t="shared" ref="J112" si="71">ROUND(H112+I112,2)</f>
        <v>9849.6</v>
      </c>
    </row>
    <row r="113" spans="1:11" ht="13.15" customHeight="1">
      <c r="A113" s="122" t="s">
        <v>76</v>
      </c>
      <c r="B113" s="122"/>
      <c r="C113" s="122"/>
      <c r="D113" s="122"/>
      <c r="E113" s="122"/>
      <c r="F113" s="122"/>
      <c r="G113" s="122"/>
      <c r="H113" s="60">
        <f>SUM(H111:H112)</f>
        <v>9120</v>
      </c>
      <c r="I113" s="60">
        <f>SUM(I111:I112)</f>
        <v>729.6</v>
      </c>
      <c r="J113" s="60">
        <f>SUM(J111:J112)</f>
        <v>9849.6</v>
      </c>
    </row>
    <row r="114" spans="1:11">
      <c r="A114" s="43"/>
      <c r="B114" s="59"/>
      <c r="C114" s="43"/>
      <c r="D114" s="59"/>
      <c r="E114" s="43"/>
      <c r="F114" s="43"/>
      <c r="G114" s="43"/>
      <c r="H114" s="43"/>
      <c r="I114" s="43"/>
      <c r="J114" s="43"/>
    </row>
    <row r="115" spans="1:11">
      <c r="A115" s="51" t="s">
        <v>206</v>
      </c>
      <c r="B115" s="41" t="s">
        <v>43</v>
      </c>
      <c r="C115" s="73"/>
      <c r="D115" s="79"/>
      <c r="E115" s="41"/>
      <c r="F115" s="41"/>
      <c r="G115" s="41"/>
      <c r="H115" s="76"/>
      <c r="I115" s="41"/>
      <c r="J115" s="43"/>
    </row>
    <row r="116" spans="1:11" ht="25.5" customHeight="1">
      <c r="A116" s="33" t="s">
        <v>0</v>
      </c>
      <c r="B116" s="32" t="s">
        <v>1</v>
      </c>
      <c r="C116" s="11" t="s">
        <v>2</v>
      </c>
      <c r="D116" s="32" t="s">
        <v>10</v>
      </c>
      <c r="E116" s="33" t="s">
        <v>11</v>
      </c>
      <c r="F116" s="33" t="s">
        <v>90</v>
      </c>
      <c r="G116" s="33" t="s">
        <v>91</v>
      </c>
      <c r="H116" s="33" t="s">
        <v>92</v>
      </c>
      <c r="I116" s="33" t="s">
        <v>93</v>
      </c>
      <c r="J116" s="33" t="s">
        <v>94</v>
      </c>
    </row>
    <row r="117" spans="1:11" ht="36">
      <c r="A117" s="33" t="s">
        <v>3</v>
      </c>
      <c r="B117" s="80" t="s">
        <v>44</v>
      </c>
      <c r="C117" s="33" t="s">
        <v>118</v>
      </c>
      <c r="D117" s="81">
        <v>100</v>
      </c>
      <c r="E117" s="36">
        <v>110</v>
      </c>
      <c r="F117" s="34">
        <v>0.08</v>
      </c>
      <c r="G117" s="35">
        <f t="shared" ref="G117" si="72">ROUND(E117+E117*F117,2)</f>
        <v>118.8</v>
      </c>
      <c r="H117" s="36">
        <f t="shared" ref="H117" si="73">D117*E117</f>
        <v>11000</v>
      </c>
      <c r="I117" s="37">
        <f t="shared" ref="I117" si="74">ROUND(H117*F117,2)</f>
        <v>880</v>
      </c>
      <c r="J117" s="37">
        <f t="shared" ref="J117" si="75">ROUND(H117+I117,2)</f>
        <v>11880</v>
      </c>
      <c r="K117" s="19" t="s">
        <v>45</v>
      </c>
    </row>
    <row r="118" spans="1:11">
      <c r="A118" s="124" t="s">
        <v>42</v>
      </c>
      <c r="B118" s="125"/>
      <c r="C118" s="125"/>
      <c r="D118" s="125"/>
      <c r="E118" s="125"/>
      <c r="F118" s="125"/>
      <c r="G118" s="126"/>
      <c r="H118" s="60">
        <f>SUM(H116:H117)</f>
        <v>11000</v>
      </c>
      <c r="I118" s="60">
        <f>SUM(I116:I117)</f>
        <v>880</v>
      </c>
      <c r="J118" s="60">
        <f>SUM(J116:J117)</f>
        <v>11880</v>
      </c>
    </row>
    <row r="119" spans="1:11">
      <c r="A119" s="76"/>
      <c r="B119" s="23"/>
      <c r="C119" s="23"/>
      <c r="D119" s="23"/>
      <c r="E119" s="9"/>
      <c r="F119" s="9"/>
      <c r="G119" s="76"/>
      <c r="H119" s="76"/>
      <c r="I119" s="43"/>
      <c r="J119" s="43"/>
    </row>
    <row r="120" spans="1:11">
      <c r="A120" s="51" t="s">
        <v>20</v>
      </c>
      <c r="B120" s="39" t="s">
        <v>74</v>
      </c>
      <c r="C120" s="43"/>
      <c r="D120" s="59"/>
      <c r="E120" s="43"/>
      <c r="F120" s="43"/>
      <c r="G120" s="43"/>
      <c r="H120" s="43"/>
      <c r="I120" s="43"/>
      <c r="J120" s="43"/>
    </row>
    <row r="121" spans="1:11" ht="24">
      <c r="A121" s="33" t="s">
        <v>0</v>
      </c>
      <c r="B121" s="32" t="s">
        <v>1</v>
      </c>
      <c r="C121" s="11" t="s">
        <v>2</v>
      </c>
      <c r="D121" s="32" t="s">
        <v>10</v>
      </c>
      <c r="E121" s="33" t="s">
        <v>11</v>
      </c>
      <c r="F121" s="33" t="s">
        <v>90</v>
      </c>
      <c r="G121" s="33" t="s">
        <v>91</v>
      </c>
      <c r="H121" s="33" t="s">
        <v>92</v>
      </c>
      <c r="I121" s="33" t="s">
        <v>93</v>
      </c>
      <c r="J121" s="33" t="s">
        <v>94</v>
      </c>
    </row>
    <row r="122" spans="1:11" ht="48">
      <c r="A122" s="33" t="s">
        <v>3</v>
      </c>
      <c r="B122" s="82" t="s">
        <v>119</v>
      </c>
      <c r="C122" s="53" t="s">
        <v>12</v>
      </c>
      <c r="D122" s="53">
        <v>450</v>
      </c>
      <c r="E122" s="83">
        <v>2.1</v>
      </c>
      <c r="F122" s="34">
        <v>0.08</v>
      </c>
      <c r="G122" s="35">
        <f t="shared" ref="G122:G133" si="76">ROUND(E122+E122*F122,2)</f>
        <v>2.27</v>
      </c>
      <c r="H122" s="36">
        <f t="shared" ref="H122:H133" si="77">D122*E122</f>
        <v>945</v>
      </c>
      <c r="I122" s="37">
        <f t="shared" ref="I122:I133" si="78">ROUND(H122*F122,2)</f>
        <v>75.599999999999994</v>
      </c>
      <c r="J122" s="37">
        <f t="shared" ref="J122:J133" si="79">ROUND(H122+I122,2)</f>
        <v>1020.6</v>
      </c>
      <c r="K122" s="25" t="s">
        <v>120</v>
      </c>
    </row>
    <row r="123" spans="1:11" ht="48">
      <c r="A123" s="33" t="s">
        <v>5</v>
      </c>
      <c r="B123" s="84" t="s">
        <v>132</v>
      </c>
      <c r="C123" s="38" t="s">
        <v>12</v>
      </c>
      <c r="D123" s="33">
        <v>15500</v>
      </c>
      <c r="E123" s="37">
        <v>2</v>
      </c>
      <c r="F123" s="34">
        <v>0.08</v>
      </c>
      <c r="G123" s="35">
        <f t="shared" si="76"/>
        <v>2.16</v>
      </c>
      <c r="H123" s="36">
        <f t="shared" si="77"/>
        <v>31000</v>
      </c>
      <c r="I123" s="37">
        <f t="shared" si="78"/>
        <v>2480</v>
      </c>
      <c r="J123" s="37">
        <f t="shared" si="79"/>
        <v>33480</v>
      </c>
      <c r="K123" s="26" t="s">
        <v>121</v>
      </c>
    </row>
    <row r="124" spans="1:11">
      <c r="A124" s="124" t="s">
        <v>42</v>
      </c>
      <c r="B124" s="125"/>
      <c r="C124" s="125"/>
      <c r="D124" s="125"/>
      <c r="E124" s="125"/>
      <c r="F124" s="125"/>
      <c r="G124" s="126"/>
      <c r="H124" s="60">
        <f>SUM(H122:H123)</f>
        <v>31945</v>
      </c>
      <c r="I124" s="60">
        <f>SUM(I122:I123)</f>
        <v>2555.6</v>
      </c>
      <c r="J124" s="60">
        <f>SUM(J122:J123)</f>
        <v>34500.6</v>
      </c>
    </row>
    <row r="125" spans="1:11">
      <c r="A125" s="76"/>
      <c r="B125" s="23"/>
      <c r="C125" s="23"/>
      <c r="D125" s="23"/>
      <c r="E125" s="9"/>
      <c r="F125" s="9"/>
      <c r="G125" s="76"/>
      <c r="H125" s="76"/>
      <c r="I125" s="43"/>
      <c r="J125" s="43"/>
    </row>
    <row r="126" spans="1:11">
      <c r="A126" s="51" t="s">
        <v>59</v>
      </c>
      <c r="B126" s="39" t="s">
        <v>196</v>
      </c>
      <c r="C126" s="43"/>
      <c r="D126" s="59"/>
      <c r="E126" s="43"/>
      <c r="F126" s="43"/>
      <c r="G126" s="43"/>
      <c r="H126" s="43"/>
      <c r="I126" s="43"/>
      <c r="J126" s="43"/>
    </row>
    <row r="127" spans="1:11" ht="24">
      <c r="A127" s="33" t="s">
        <v>0</v>
      </c>
      <c r="B127" s="32" t="s">
        <v>1</v>
      </c>
      <c r="C127" s="11" t="s">
        <v>2</v>
      </c>
      <c r="D127" s="32" t="s">
        <v>10</v>
      </c>
      <c r="E127" s="33" t="s">
        <v>11</v>
      </c>
      <c r="F127" s="33" t="s">
        <v>90</v>
      </c>
      <c r="G127" s="33" t="s">
        <v>91</v>
      </c>
      <c r="H127" s="33" t="s">
        <v>92</v>
      </c>
      <c r="I127" s="33" t="s">
        <v>93</v>
      </c>
      <c r="J127" s="33" t="s">
        <v>94</v>
      </c>
    </row>
    <row r="128" spans="1:11" ht="48">
      <c r="A128" s="33" t="s">
        <v>3</v>
      </c>
      <c r="B128" s="85" t="s">
        <v>197</v>
      </c>
      <c r="C128" s="38" t="s">
        <v>12</v>
      </c>
      <c r="D128" s="33">
        <v>80</v>
      </c>
      <c r="E128" s="37">
        <v>20</v>
      </c>
      <c r="F128" s="34">
        <v>0.08</v>
      </c>
      <c r="G128" s="35">
        <f t="shared" ref="G128" si="80">ROUND(E128+E128*F128,2)</f>
        <v>21.6</v>
      </c>
      <c r="H128" s="36">
        <f t="shared" ref="H128" si="81">D128*E128</f>
        <v>1600</v>
      </c>
      <c r="I128" s="37">
        <f t="shared" ref="I128" si="82">ROUND(H128*F128,2)</f>
        <v>128</v>
      </c>
      <c r="J128" s="37">
        <f t="shared" ref="J128" si="83">ROUND(H128+I128,2)</f>
        <v>1728</v>
      </c>
      <c r="K128" s="27" t="s">
        <v>198</v>
      </c>
    </row>
    <row r="129" spans="1:11">
      <c r="A129" s="124" t="s">
        <v>42</v>
      </c>
      <c r="B129" s="125"/>
      <c r="C129" s="125"/>
      <c r="D129" s="125"/>
      <c r="E129" s="125"/>
      <c r="F129" s="125"/>
      <c r="G129" s="126"/>
      <c r="H129" s="60">
        <f>SUM(H127:H128)</f>
        <v>1600</v>
      </c>
      <c r="I129" s="60">
        <f>SUM(I127:I128)</f>
        <v>128</v>
      </c>
      <c r="J129" s="60">
        <f>SUM(J127:J128)</f>
        <v>1728</v>
      </c>
    </row>
    <row r="130" spans="1:11">
      <c r="A130" s="76"/>
      <c r="B130" s="23"/>
      <c r="C130" s="23"/>
      <c r="D130" s="23"/>
      <c r="E130" s="9"/>
      <c r="F130" s="9"/>
      <c r="G130" s="76"/>
      <c r="H130" s="76"/>
      <c r="I130" s="43"/>
      <c r="J130" s="43"/>
    </row>
    <row r="131" spans="1:11">
      <c r="A131" s="51" t="s">
        <v>207</v>
      </c>
      <c r="B131" s="39" t="s">
        <v>122</v>
      </c>
      <c r="C131" s="43"/>
      <c r="D131" s="59"/>
      <c r="E131" s="43"/>
      <c r="F131" s="43"/>
      <c r="G131" s="43"/>
      <c r="H131" s="43"/>
      <c r="I131" s="43"/>
      <c r="J131" s="43"/>
    </row>
    <row r="132" spans="1:11" ht="24">
      <c r="A132" s="33" t="s">
        <v>0</v>
      </c>
      <c r="B132" s="32" t="s">
        <v>1</v>
      </c>
      <c r="C132" s="11" t="s">
        <v>2</v>
      </c>
      <c r="D132" s="32" t="s">
        <v>10</v>
      </c>
      <c r="E132" s="33" t="s">
        <v>11</v>
      </c>
      <c r="F132" s="33" t="s">
        <v>90</v>
      </c>
      <c r="G132" s="33" t="s">
        <v>91</v>
      </c>
      <c r="H132" s="33" t="s">
        <v>92</v>
      </c>
      <c r="I132" s="33" t="s">
        <v>93</v>
      </c>
      <c r="J132" s="33" t="s">
        <v>94</v>
      </c>
    </row>
    <row r="133" spans="1:11" ht="24">
      <c r="A133" s="33" t="s">
        <v>3</v>
      </c>
      <c r="B133" s="85" t="s">
        <v>123</v>
      </c>
      <c r="C133" s="38" t="s">
        <v>12</v>
      </c>
      <c r="D133" s="33">
        <v>450</v>
      </c>
      <c r="E133" s="37">
        <v>5</v>
      </c>
      <c r="F133" s="34">
        <v>0.08</v>
      </c>
      <c r="G133" s="35">
        <f t="shared" si="76"/>
        <v>5.4</v>
      </c>
      <c r="H133" s="36">
        <f t="shared" si="77"/>
        <v>2250</v>
      </c>
      <c r="I133" s="37">
        <f t="shared" si="78"/>
        <v>180</v>
      </c>
      <c r="J133" s="37">
        <f t="shared" si="79"/>
        <v>2430</v>
      </c>
      <c r="K133" s="27">
        <v>13950</v>
      </c>
    </row>
    <row r="134" spans="1:11">
      <c r="A134" s="124" t="s">
        <v>42</v>
      </c>
      <c r="B134" s="125"/>
      <c r="C134" s="125"/>
      <c r="D134" s="125"/>
      <c r="E134" s="125"/>
      <c r="F134" s="125"/>
      <c r="G134" s="126"/>
      <c r="H134" s="60">
        <f>SUM(H132:H133)</f>
        <v>2250</v>
      </c>
      <c r="I134" s="60">
        <f>SUM(I132:I133)</f>
        <v>180</v>
      </c>
      <c r="J134" s="60">
        <f>SUM(J132:J133)</f>
        <v>2430</v>
      </c>
    </row>
    <row r="135" spans="1:11">
      <c r="A135" s="64"/>
      <c r="B135" s="64"/>
      <c r="C135" s="64"/>
      <c r="D135" s="64"/>
      <c r="E135" s="64"/>
      <c r="F135" s="64"/>
      <c r="G135" s="64"/>
      <c r="H135" s="75"/>
      <c r="I135" s="75"/>
      <c r="J135" s="43"/>
    </row>
    <row r="136" spans="1:11">
      <c r="A136" s="51" t="s">
        <v>21</v>
      </c>
      <c r="B136" s="78" t="s">
        <v>49</v>
      </c>
      <c r="C136" s="41"/>
      <c r="D136" s="42"/>
      <c r="E136" s="41"/>
      <c r="F136" s="41"/>
      <c r="G136" s="41"/>
      <c r="H136" s="41"/>
      <c r="I136" s="41"/>
      <c r="J136" s="43"/>
    </row>
    <row r="137" spans="1:11" ht="24">
      <c r="A137" s="33" t="s">
        <v>0</v>
      </c>
      <c r="B137" s="32" t="s">
        <v>1</v>
      </c>
      <c r="C137" s="11" t="s">
        <v>2</v>
      </c>
      <c r="D137" s="32" t="s">
        <v>10</v>
      </c>
      <c r="E137" s="33" t="s">
        <v>11</v>
      </c>
      <c r="F137" s="33" t="s">
        <v>90</v>
      </c>
      <c r="G137" s="33" t="s">
        <v>91</v>
      </c>
      <c r="H137" s="33" t="s">
        <v>92</v>
      </c>
      <c r="I137" s="33" t="s">
        <v>93</v>
      </c>
      <c r="J137" s="33" t="s">
        <v>94</v>
      </c>
      <c r="K137" s="92"/>
    </row>
    <row r="138" spans="1:11" ht="96">
      <c r="A138" s="86" t="s">
        <v>3</v>
      </c>
      <c r="B138" s="87" t="s">
        <v>128</v>
      </c>
      <c r="C138" s="88" t="s">
        <v>12</v>
      </c>
      <c r="D138" s="88">
        <v>1000</v>
      </c>
      <c r="E138" s="89">
        <v>35</v>
      </c>
      <c r="F138" s="34">
        <v>0.08</v>
      </c>
      <c r="G138" s="35">
        <f t="shared" ref="G138" si="84">ROUND(E138+E138*F138,2)</f>
        <v>37.799999999999997</v>
      </c>
      <c r="H138" s="36">
        <f t="shared" ref="H138" si="85">D138*E138</f>
        <v>35000</v>
      </c>
      <c r="I138" s="37">
        <f t="shared" ref="I138" si="86">ROUND(H138*F138,2)</f>
        <v>2800</v>
      </c>
      <c r="J138" s="37">
        <f t="shared" ref="J138" si="87">ROUND(H138+I138,2)</f>
        <v>37800</v>
      </c>
      <c r="K138" s="26" t="s">
        <v>152</v>
      </c>
    </row>
    <row r="139" spans="1:11">
      <c r="A139" s="124" t="s">
        <v>42</v>
      </c>
      <c r="B139" s="125"/>
      <c r="C139" s="125"/>
      <c r="D139" s="125"/>
      <c r="E139" s="125"/>
      <c r="F139" s="125"/>
      <c r="G139" s="126"/>
      <c r="H139" s="60">
        <f>SUM(H137:H138)</f>
        <v>35000</v>
      </c>
      <c r="I139" s="60">
        <f>SUM(I137:I138)</f>
        <v>2800</v>
      </c>
      <c r="J139" s="60">
        <f>SUM(J137:J138)</f>
        <v>37800</v>
      </c>
    </row>
    <row r="140" spans="1:11">
      <c r="A140" s="43"/>
      <c r="B140" s="59"/>
      <c r="C140" s="43"/>
      <c r="D140" s="59"/>
      <c r="E140" s="43"/>
      <c r="F140" s="43"/>
      <c r="G140" s="43"/>
      <c r="H140" s="43"/>
      <c r="I140" s="43"/>
      <c r="J140" s="43"/>
    </row>
    <row r="141" spans="1:11">
      <c r="A141" s="47" t="s">
        <v>24</v>
      </c>
      <c r="B141" s="59" t="s">
        <v>55</v>
      </c>
      <c r="C141" s="41"/>
      <c r="D141" s="42"/>
      <c r="E141" s="41"/>
      <c r="F141" s="41"/>
      <c r="G141" s="41"/>
      <c r="H141" s="48"/>
      <c r="I141" s="43"/>
      <c r="J141" s="43"/>
    </row>
    <row r="142" spans="1:11" ht="24">
      <c r="A142" s="33" t="s">
        <v>0</v>
      </c>
      <c r="B142" s="32" t="s">
        <v>1</v>
      </c>
      <c r="C142" s="11" t="s">
        <v>2</v>
      </c>
      <c r="D142" s="32" t="s">
        <v>10</v>
      </c>
      <c r="E142" s="33" t="s">
        <v>11</v>
      </c>
      <c r="F142" s="33" t="s">
        <v>90</v>
      </c>
      <c r="G142" s="33" t="s">
        <v>91</v>
      </c>
      <c r="H142" s="33" t="s">
        <v>92</v>
      </c>
      <c r="I142" s="33" t="s">
        <v>93</v>
      </c>
      <c r="J142" s="33" t="s">
        <v>94</v>
      </c>
    </row>
    <row r="143" spans="1:11" ht="36">
      <c r="A143" s="38" t="s">
        <v>3</v>
      </c>
      <c r="B143" s="85" t="s">
        <v>133</v>
      </c>
      <c r="C143" s="33" t="s">
        <v>12</v>
      </c>
      <c r="D143" s="32">
        <v>100</v>
      </c>
      <c r="E143" s="83">
        <v>1500</v>
      </c>
      <c r="F143" s="34">
        <v>0.08</v>
      </c>
      <c r="G143" s="35">
        <f t="shared" ref="G143:G147" si="88">ROUND(E143+E143*F143,2)</f>
        <v>1620</v>
      </c>
      <c r="H143" s="36">
        <f t="shared" ref="H143:H147" si="89">D143*E143</f>
        <v>150000</v>
      </c>
      <c r="I143" s="37">
        <f t="shared" ref="I143:I147" si="90">ROUND(H143*F143,2)</f>
        <v>12000</v>
      </c>
      <c r="J143" s="37">
        <f t="shared" ref="J143:J147" si="91">ROUND(H143+I143,2)</f>
        <v>162000</v>
      </c>
      <c r="K143" s="20" t="s">
        <v>50</v>
      </c>
    </row>
    <row r="144" spans="1:11" ht="48">
      <c r="A144" s="38" t="s">
        <v>5</v>
      </c>
      <c r="B144" s="90" t="s">
        <v>134</v>
      </c>
      <c r="C144" s="33" t="s">
        <v>12</v>
      </c>
      <c r="D144" s="32">
        <v>20</v>
      </c>
      <c r="E144" s="83">
        <v>1800</v>
      </c>
      <c r="F144" s="34">
        <v>0.08</v>
      </c>
      <c r="G144" s="35">
        <f t="shared" si="88"/>
        <v>1944</v>
      </c>
      <c r="H144" s="36">
        <f t="shared" si="89"/>
        <v>36000</v>
      </c>
      <c r="I144" s="37">
        <f t="shared" si="90"/>
        <v>2880</v>
      </c>
      <c r="J144" s="37">
        <f t="shared" si="91"/>
        <v>38880</v>
      </c>
      <c r="K144" s="20" t="s">
        <v>51</v>
      </c>
    </row>
    <row r="145" spans="1:11" ht="72">
      <c r="A145" s="38" t="s">
        <v>6</v>
      </c>
      <c r="B145" s="85" t="s">
        <v>135</v>
      </c>
      <c r="C145" s="33" t="s">
        <v>12</v>
      </c>
      <c r="D145" s="32">
        <v>10</v>
      </c>
      <c r="E145" s="83">
        <v>3000</v>
      </c>
      <c r="F145" s="34">
        <v>0.08</v>
      </c>
      <c r="G145" s="35">
        <f t="shared" si="88"/>
        <v>3240</v>
      </c>
      <c r="H145" s="36">
        <f t="shared" si="89"/>
        <v>30000</v>
      </c>
      <c r="I145" s="37">
        <f t="shared" si="90"/>
        <v>2400</v>
      </c>
      <c r="J145" s="37">
        <f t="shared" si="91"/>
        <v>32400</v>
      </c>
      <c r="K145" s="20" t="s">
        <v>52</v>
      </c>
    </row>
    <row r="146" spans="1:11" ht="72">
      <c r="A146" s="38" t="s">
        <v>7</v>
      </c>
      <c r="B146" s="85" t="s">
        <v>136</v>
      </c>
      <c r="C146" s="33" t="s">
        <v>12</v>
      </c>
      <c r="D146" s="32">
        <v>10</v>
      </c>
      <c r="E146" s="83">
        <v>3900</v>
      </c>
      <c r="F146" s="34">
        <v>0.08</v>
      </c>
      <c r="G146" s="35">
        <f t="shared" si="88"/>
        <v>4212</v>
      </c>
      <c r="H146" s="36">
        <f t="shared" si="89"/>
        <v>39000</v>
      </c>
      <c r="I146" s="37">
        <f t="shared" si="90"/>
        <v>3120</v>
      </c>
      <c r="J146" s="37">
        <f t="shared" si="91"/>
        <v>42120</v>
      </c>
      <c r="K146" s="20" t="s">
        <v>53</v>
      </c>
    </row>
    <row r="147" spans="1:11" ht="75">
      <c r="A147" s="38" t="s">
        <v>13</v>
      </c>
      <c r="B147" s="90" t="s">
        <v>137</v>
      </c>
      <c r="C147" s="33" t="s">
        <v>12</v>
      </c>
      <c r="D147" s="32">
        <v>50</v>
      </c>
      <c r="E147" s="83">
        <v>700</v>
      </c>
      <c r="F147" s="34">
        <v>0.08</v>
      </c>
      <c r="G147" s="35">
        <f t="shared" si="88"/>
        <v>756</v>
      </c>
      <c r="H147" s="36">
        <f t="shared" si="89"/>
        <v>35000</v>
      </c>
      <c r="I147" s="37">
        <f t="shared" si="90"/>
        <v>2800</v>
      </c>
      <c r="J147" s="37">
        <f t="shared" si="91"/>
        <v>37800</v>
      </c>
      <c r="K147" s="20" t="s">
        <v>54</v>
      </c>
    </row>
    <row r="148" spans="1:11">
      <c r="A148" s="122" t="s">
        <v>14</v>
      </c>
      <c r="B148" s="122"/>
      <c r="C148" s="122"/>
      <c r="D148" s="122"/>
      <c r="E148" s="122"/>
      <c r="F148" s="122"/>
      <c r="G148" s="122"/>
      <c r="H148" s="37">
        <f>SUM(H143:H147)</f>
        <v>290000</v>
      </c>
      <c r="I148" s="37">
        <f>SUM(I143:I147)</f>
        <v>23200</v>
      </c>
      <c r="J148" s="60">
        <f>SUM(J143:J147)</f>
        <v>313200</v>
      </c>
    </row>
    <row r="150" spans="1:11">
      <c r="A150" s="46" t="s">
        <v>208</v>
      </c>
      <c r="B150" s="78" t="s">
        <v>138</v>
      </c>
      <c r="C150" s="43"/>
      <c r="D150" s="59"/>
      <c r="E150" s="43"/>
      <c r="F150" s="43"/>
      <c r="G150" s="43"/>
      <c r="H150" s="43"/>
      <c r="I150" s="43"/>
      <c r="J150" s="43"/>
    </row>
    <row r="151" spans="1:11" ht="24">
      <c r="A151" s="33" t="s">
        <v>0</v>
      </c>
      <c r="B151" s="32" t="s">
        <v>1</v>
      </c>
      <c r="C151" s="11" t="s">
        <v>2</v>
      </c>
      <c r="D151" s="32" t="s">
        <v>10</v>
      </c>
      <c r="E151" s="33" t="s">
        <v>11</v>
      </c>
      <c r="F151" s="33" t="s">
        <v>90</v>
      </c>
      <c r="G151" s="33" t="s">
        <v>91</v>
      </c>
      <c r="H151" s="33" t="s">
        <v>92</v>
      </c>
      <c r="I151" s="33" t="s">
        <v>93</v>
      </c>
      <c r="J151" s="33" t="s">
        <v>94</v>
      </c>
    </row>
    <row r="152" spans="1:11" ht="36">
      <c r="A152" s="53" t="s">
        <v>3</v>
      </c>
      <c r="B152" s="85" t="s">
        <v>83</v>
      </c>
      <c r="C152" s="69" t="s">
        <v>12</v>
      </c>
      <c r="D152" s="93">
        <v>180</v>
      </c>
      <c r="E152" s="70">
        <v>920</v>
      </c>
      <c r="F152" s="34">
        <v>0.08</v>
      </c>
      <c r="G152" s="35">
        <f t="shared" ref="G152:G154" si="92">ROUND(E152+E152*F152,2)</f>
        <v>993.6</v>
      </c>
      <c r="H152" s="36">
        <f t="shared" ref="H152:H154" si="93">D152*E152</f>
        <v>165600</v>
      </c>
      <c r="I152" s="37">
        <f t="shared" ref="I152:I154" si="94">ROUND(H152*F152,2)</f>
        <v>13248</v>
      </c>
      <c r="J152" s="37">
        <f t="shared" ref="J152:J154" si="95">ROUND(H152+I152,2)</f>
        <v>178848</v>
      </c>
      <c r="K152" s="94" t="s">
        <v>56</v>
      </c>
    </row>
    <row r="153" spans="1:11" ht="48">
      <c r="A153" s="53" t="s">
        <v>5</v>
      </c>
      <c r="B153" s="85" t="s">
        <v>82</v>
      </c>
      <c r="C153" s="69" t="s">
        <v>12</v>
      </c>
      <c r="D153" s="93">
        <v>12</v>
      </c>
      <c r="E153" s="70">
        <v>1020</v>
      </c>
      <c r="F153" s="34">
        <v>0.08</v>
      </c>
      <c r="G153" s="35">
        <f t="shared" si="92"/>
        <v>1101.5999999999999</v>
      </c>
      <c r="H153" s="36">
        <f t="shared" si="93"/>
        <v>12240</v>
      </c>
      <c r="I153" s="37">
        <f t="shared" si="94"/>
        <v>979.2</v>
      </c>
      <c r="J153" s="37">
        <f t="shared" si="95"/>
        <v>13219.2</v>
      </c>
      <c r="K153" s="94" t="s">
        <v>58</v>
      </c>
    </row>
    <row r="154" spans="1:11" ht="48">
      <c r="A154" s="53" t="s">
        <v>6</v>
      </c>
      <c r="B154" s="85" t="s">
        <v>139</v>
      </c>
      <c r="C154" s="69" t="s">
        <v>12</v>
      </c>
      <c r="D154" s="93">
        <v>264</v>
      </c>
      <c r="E154" s="70">
        <v>165</v>
      </c>
      <c r="F154" s="34">
        <v>0.08</v>
      </c>
      <c r="G154" s="35">
        <f t="shared" si="92"/>
        <v>178.2</v>
      </c>
      <c r="H154" s="36">
        <f t="shared" si="93"/>
        <v>43560</v>
      </c>
      <c r="I154" s="37">
        <f t="shared" si="94"/>
        <v>3484.8</v>
      </c>
      <c r="J154" s="37">
        <f t="shared" si="95"/>
        <v>47044.800000000003</v>
      </c>
      <c r="K154" s="94" t="s">
        <v>57</v>
      </c>
    </row>
    <row r="155" spans="1:11">
      <c r="A155" s="122" t="s">
        <v>14</v>
      </c>
      <c r="B155" s="122"/>
      <c r="C155" s="122"/>
      <c r="D155" s="122"/>
      <c r="E155" s="122"/>
      <c r="F155" s="122"/>
      <c r="G155" s="122"/>
      <c r="H155" s="37">
        <f>SUM(H152:H154)</f>
        <v>221400</v>
      </c>
      <c r="I155" s="37">
        <f>SUM(I152:I154)</f>
        <v>17712</v>
      </c>
      <c r="J155" s="60">
        <f>SUM(J152:J154)</f>
        <v>239112</v>
      </c>
    </row>
    <row r="157" spans="1:11">
      <c r="A157" s="39" t="s">
        <v>209</v>
      </c>
      <c r="B157" s="78" t="s">
        <v>77</v>
      </c>
      <c r="C157" s="41"/>
      <c r="D157" s="42"/>
      <c r="E157" s="41"/>
      <c r="F157" s="41"/>
      <c r="G157" s="41"/>
      <c r="H157" s="41"/>
      <c r="I157" s="41"/>
      <c r="J157" s="43"/>
    </row>
    <row r="158" spans="1:11" ht="24">
      <c r="A158" s="33" t="s">
        <v>0</v>
      </c>
      <c r="B158" s="32" t="s">
        <v>1</v>
      </c>
      <c r="C158" s="11" t="s">
        <v>2</v>
      </c>
      <c r="D158" s="32" t="s">
        <v>10</v>
      </c>
      <c r="E158" s="33" t="s">
        <v>11</v>
      </c>
      <c r="F158" s="33" t="s">
        <v>90</v>
      </c>
      <c r="G158" s="33" t="s">
        <v>91</v>
      </c>
      <c r="H158" s="33" t="s">
        <v>92</v>
      </c>
      <c r="I158" s="33" t="s">
        <v>93</v>
      </c>
      <c r="J158" s="33" t="s">
        <v>94</v>
      </c>
    </row>
    <row r="159" spans="1:11" ht="48">
      <c r="A159" s="33" t="s">
        <v>3</v>
      </c>
      <c r="B159" s="80" t="s">
        <v>145</v>
      </c>
      <c r="C159" s="33" t="s">
        <v>12</v>
      </c>
      <c r="D159" s="32">
        <v>35000</v>
      </c>
      <c r="E159" s="36">
        <v>0.5</v>
      </c>
      <c r="F159" s="34">
        <v>0.08</v>
      </c>
      <c r="G159" s="35">
        <f t="shared" ref="G159:G167" si="96">ROUND(E159+E159*F159,2)</f>
        <v>0.54</v>
      </c>
      <c r="H159" s="36">
        <f t="shared" ref="H159:H167" si="97">D159*E159</f>
        <v>17500</v>
      </c>
      <c r="I159" s="37">
        <f t="shared" ref="I159:I167" si="98">ROUND(H159*F159,2)</f>
        <v>1400</v>
      </c>
      <c r="J159" s="37">
        <f t="shared" ref="J159:J167" si="99">ROUND(H159+I159,2)</f>
        <v>18900</v>
      </c>
    </row>
    <row r="160" spans="1:11" ht="48">
      <c r="A160" s="33" t="s">
        <v>5</v>
      </c>
      <c r="B160" s="80" t="s">
        <v>140</v>
      </c>
      <c r="C160" s="33" t="s">
        <v>12</v>
      </c>
      <c r="D160" s="32">
        <v>200000</v>
      </c>
      <c r="E160" s="36">
        <v>0.6</v>
      </c>
      <c r="F160" s="34">
        <v>0.08</v>
      </c>
      <c r="G160" s="35">
        <f t="shared" si="96"/>
        <v>0.65</v>
      </c>
      <c r="H160" s="36">
        <f t="shared" si="97"/>
        <v>120000</v>
      </c>
      <c r="I160" s="37">
        <f t="shared" si="98"/>
        <v>9600</v>
      </c>
      <c r="J160" s="37">
        <f t="shared" si="99"/>
        <v>129600</v>
      </c>
    </row>
    <row r="161" spans="1:11" ht="48">
      <c r="A161" s="33" t="s">
        <v>6</v>
      </c>
      <c r="B161" s="80" t="s">
        <v>141</v>
      </c>
      <c r="C161" s="33" t="s">
        <v>12</v>
      </c>
      <c r="D161" s="32">
        <v>90000</v>
      </c>
      <c r="E161" s="36">
        <v>1.1000000000000001</v>
      </c>
      <c r="F161" s="34">
        <v>0.08</v>
      </c>
      <c r="G161" s="35">
        <f t="shared" si="96"/>
        <v>1.19</v>
      </c>
      <c r="H161" s="36">
        <f t="shared" si="97"/>
        <v>99000.000000000015</v>
      </c>
      <c r="I161" s="37">
        <f t="shared" si="98"/>
        <v>7920</v>
      </c>
      <c r="J161" s="37">
        <f t="shared" si="99"/>
        <v>106920</v>
      </c>
    </row>
    <row r="162" spans="1:11" ht="48">
      <c r="A162" s="33" t="s">
        <v>7</v>
      </c>
      <c r="B162" s="80" t="s">
        <v>142</v>
      </c>
      <c r="C162" s="33" t="s">
        <v>12</v>
      </c>
      <c r="D162" s="32">
        <v>150000</v>
      </c>
      <c r="E162" s="36">
        <v>2</v>
      </c>
      <c r="F162" s="34">
        <v>0.08</v>
      </c>
      <c r="G162" s="35">
        <f t="shared" si="96"/>
        <v>2.16</v>
      </c>
      <c r="H162" s="36">
        <f t="shared" si="97"/>
        <v>300000</v>
      </c>
      <c r="I162" s="37">
        <f t="shared" si="98"/>
        <v>24000</v>
      </c>
      <c r="J162" s="37">
        <f t="shared" si="99"/>
        <v>324000</v>
      </c>
    </row>
    <row r="163" spans="1:11" ht="36">
      <c r="A163" s="33" t="s">
        <v>13</v>
      </c>
      <c r="B163" s="80" t="s">
        <v>143</v>
      </c>
      <c r="C163" s="33" t="s">
        <v>12</v>
      </c>
      <c r="D163" s="32">
        <v>110000</v>
      </c>
      <c r="E163" s="36">
        <v>0.5</v>
      </c>
      <c r="F163" s="34">
        <v>0.08</v>
      </c>
      <c r="G163" s="35">
        <f t="shared" si="96"/>
        <v>0.54</v>
      </c>
      <c r="H163" s="36">
        <f t="shared" si="97"/>
        <v>55000</v>
      </c>
      <c r="I163" s="37">
        <f t="shared" si="98"/>
        <v>4400</v>
      </c>
      <c r="J163" s="37">
        <f t="shared" si="99"/>
        <v>59400</v>
      </c>
    </row>
    <row r="164" spans="1:11" ht="48">
      <c r="A164" s="33" t="s">
        <v>16</v>
      </c>
      <c r="B164" s="80" t="s">
        <v>127</v>
      </c>
      <c r="C164" s="33" t="s">
        <v>12</v>
      </c>
      <c r="D164" s="32">
        <v>30000</v>
      </c>
      <c r="E164" s="36">
        <v>3.7</v>
      </c>
      <c r="F164" s="34">
        <v>0.08</v>
      </c>
      <c r="G164" s="35">
        <f t="shared" si="96"/>
        <v>4</v>
      </c>
      <c r="H164" s="36">
        <f t="shared" si="97"/>
        <v>111000</v>
      </c>
      <c r="I164" s="37">
        <f t="shared" si="98"/>
        <v>8880</v>
      </c>
      <c r="J164" s="37">
        <f t="shared" si="99"/>
        <v>119880</v>
      </c>
    </row>
    <row r="165" spans="1:11" ht="36">
      <c r="A165" s="33" t="s">
        <v>26</v>
      </c>
      <c r="B165" s="95" t="s">
        <v>60</v>
      </c>
      <c r="C165" s="33" t="s">
        <v>12</v>
      </c>
      <c r="D165" s="32">
        <v>1200</v>
      </c>
      <c r="E165" s="36">
        <v>4</v>
      </c>
      <c r="F165" s="34">
        <v>0.08</v>
      </c>
      <c r="G165" s="35">
        <f t="shared" si="96"/>
        <v>4.32</v>
      </c>
      <c r="H165" s="36">
        <f t="shared" si="97"/>
        <v>4800</v>
      </c>
      <c r="I165" s="37">
        <f t="shared" si="98"/>
        <v>384</v>
      </c>
      <c r="J165" s="37">
        <f t="shared" si="99"/>
        <v>5184</v>
      </c>
    </row>
    <row r="166" spans="1:11" ht="24">
      <c r="A166" s="33" t="s">
        <v>29</v>
      </c>
      <c r="B166" s="96" t="s">
        <v>61</v>
      </c>
      <c r="C166" s="33" t="s">
        <v>12</v>
      </c>
      <c r="D166" s="32">
        <v>500</v>
      </c>
      <c r="E166" s="36">
        <v>2.7</v>
      </c>
      <c r="F166" s="34">
        <v>0.08</v>
      </c>
      <c r="G166" s="35">
        <f t="shared" si="96"/>
        <v>2.92</v>
      </c>
      <c r="H166" s="36">
        <f t="shared" si="97"/>
        <v>1350</v>
      </c>
      <c r="I166" s="37">
        <f t="shared" si="98"/>
        <v>108</v>
      </c>
      <c r="J166" s="37">
        <f t="shared" si="99"/>
        <v>1458</v>
      </c>
    </row>
    <row r="167" spans="1:11" ht="36">
      <c r="A167" s="33" t="s">
        <v>30</v>
      </c>
      <c r="B167" s="95" t="s">
        <v>144</v>
      </c>
      <c r="C167" s="33" t="s">
        <v>12</v>
      </c>
      <c r="D167" s="32">
        <v>900</v>
      </c>
      <c r="E167" s="36">
        <v>3</v>
      </c>
      <c r="F167" s="34">
        <v>0.08</v>
      </c>
      <c r="G167" s="35">
        <f t="shared" si="96"/>
        <v>3.24</v>
      </c>
      <c r="H167" s="36">
        <f t="shared" si="97"/>
        <v>2700</v>
      </c>
      <c r="I167" s="37">
        <f t="shared" si="98"/>
        <v>216</v>
      </c>
      <c r="J167" s="37">
        <f t="shared" si="99"/>
        <v>2916</v>
      </c>
    </row>
    <row r="168" spans="1:11">
      <c r="A168" s="122" t="s">
        <v>62</v>
      </c>
      <c r="B168" s="122"/>
      <c r="C168" s="122"/>
      <c r="D168" s="122"/>
      <c r="E168" s="122"/>
      <c r="F168" s="122"/>
      <c r="G168" s="122"/>
      <c r="H168" s="37">
        <f>SUM(H159:H167)</f>
        <v>711350</v>
      </c>
      <c r="I168" s="37">
        <f>SUM(I159:I167)</f>
        <v>56908</v>
      </c>
      <c r="J168" s="60">
        <f>SUM(J167)</f>
        <v>2916</v>
      </c>
    </row>
    <row r="169" spans="1:11">
      <c r="A169" s="97" t="s">
        <v>78</v>
      </c>
    </row>
    <row r="170" spans="1:11">
      <c r="A170" s="97" t="s">
        <v>146</v>
      </c>
    </row>
    <row r="171" spans="1:11">
      <c r="A171" s="97" t="s">
        <v>79</v>
      </c>
    </row>
    <row r="172" spans="1:11">
      <c r="A172" s="28"/>
    </row>
    <row r="173" spans="1:11">
      <c r="A173" s="39" t="s">
        <v>210</v>
      </c>
      <c r="B173" s="78" t="s">
        <v>65</v>
      </c>
      <c r="C173" s="41"/>
      <c r="D173" s="42"/>
      <c r="E173" s="41"/>
      <c r="F173" s="41"/>
      <c r="G173" s="41"/>
      <c r="H173" s="41"/>
      <c r="I173" s="41"/>
      <c r="J173" s="43"/>
    </row>
    <row r="174" spans="1:11" ht="24">
      <c r="A174" s="33" t="s">
        <v>0</v>
      </c>
      <c r="B174" s="32" t="s">
        <v>1</v>
      </c>
      <c r="C174" s="11" t="s">
        <v>2</v>
      </c>
      <c r="D174" s="32" t="s">
        <v>10</v>
      </c>
      <c r="E174" s="33" t="s">
        <v>11</v>
      </c>
      <c r="F174" s="33" t="s">
        <v>90</v>
      </c>
      <c r="G174" s="33" t="s">
        <v>91</v>
      </c>
      <c r="H174" s="33" t="s">
        <v>92</v>
      </c>
      <c r="I174" s="33" t="s">
        <v>93</v>
      </c>
      <c r="J174" s="33" t="s">
        <v>94</v>
      </c>
      <c r="K174" s="31"/>
    </row>
    <row r="175" spans="1:11" ht="60">
      <c r="A175" s="53" t="s">
        <v>3</v>
      </c>
      <c r="B175" s="80" t="s">
        <v>147</v>
      </c>
      <c r="C175" s="33" t="s">
        <v>12</v>
      </c>
      <c r="D175" s="32">
        <v>100</v>
      </c>
      <c r="E175" s="36">
        <v>80</v>
      </c>
      <c r="F175" s="34">
        <v>0.08</v>
      </c>
      <c r="G175" s="35">
        <f t="shared" ref="G175:G176" si="100">ROUND(E175+E175*F175,2)</f>
        <v>86.4</v>
      </c>
      <c r="H175" s="36">
        <f t="shared" ref="H175:H176" si="101">D175*E175</f>
        <v>8000</v>
      </c>
      <c r="I175" s="37">
        <f t="shared" ref="I175:I176" si="102">ROUND(H175*F175,2)</f>
        <v>640</v>
      </c>
      <c r="J175" s="37">
        <f t="shared" ref="J175:J176" si="103">ROUND(H175+I175,2)</f>
        <v>8640</v>
      </c>
      <c r="K175" s="20" t="s">
        <v>63</v>
      </c>
    </row>
    <row r="176" spans="1:11" ht="72">
      <c r="A176" s="53" t="s">
        <v>5</v>
      </c>
      <c r="B176" s="80" t="s">
        <v>148</v>
      </c>
      <c r="C176" s="33" t="s">
        <v>12</v>
      </c>
      <c r="D176" s="32">
        <v>60</v>
      </c>
      <c r="E176" s="36">
        <v>190</v>
      </c>
      <c r="F176" s="34">
        <v>0.08</v>
      </c>
      <c r="G176" s="35">
        <f t="shared" si="100"/>
        <v>205.2</v>
      </c>
      <c r="H176" s="36">
        <f t="shared" si="101"/>
        <v>11400</v>
      </c>
      <c r="I176" s="37">
        <f t="shared" si="102"/>
        <v>912</v>
      </c>
      <c r="J176" s="37">
        <f t="shared" si="103"/>
        <v>12312</v>
      </c>
      <c r="K176" s="20" t="s">
        <v>64</v>
      </c>
    </row>
    <row r="177" spans="1:11">
      <c r="A177" s="122" t="s">
        <v>62</v>
      </c>
      <c r="B177" s="122"/>
      <c r="C177" s="122"/>
      <c r="D177" s="122"/>
      <c r="E177" s="122"/>
      <c r="F177" s="122"/>
      <c r="G177" s="122"/>
      <c r="H177" s="37">
        <f>SUM(H175:H176)</f>
        <v>19400</v>
      </c>
      <c r="I177" s="37">
        <f>SUM(I175:I176)</f>
        <v>1552</v>
      </c>
      <c r="J177" s="60">
        <f>SUM(J175:J176)</f>
        <v>20952</v>
      </c>
    </row>
    <row r="180" spans="1:11">
      <c r="A180" s="101" t="s">
        <v>73</v>
      </c>
      <c r="B180" s="102" t="s">
        <v>66</v>
      </c>
      <c r="C180" s="48"/>
      <c r="D180" s="103"/>
      <c r="E180" s="43"/>
      <c r="F180" s="43"/>
      <c r="G180" s="43"/>
      <c r="H180" s="10"/>
      <c r="I180" s="43"/>
      <c r="J180" s="43"/>
      <c r="K180" s="43"/>
    </row>
    <row r="181" spans="1:11" ht="25.5" customHeight="1">
      <c r="A181" s="33" t="s">
        <v>0</v>
      </c>
      <c r="B181" s="32" t="s">
        <v>1</v>
      </c>
      <c r="C181" s="11" t="s">
        <v>2</v>
      </c>
      <c r="D181" s="32" t="s">
        <v>10</v>
      </c>
      <c r="E181" s="33" t="s">
        <v>11</v>
      </c>
      <c r="F181" s="33" t="s">
        <v>90</v>
      </c>
      <c r="G181" s="33" t="s">
        <v>91</v>
      </c>
      <c r="H181" s="33" t="s">
        <v>92</v>
      </c>
      <c r="I181" s="33" t="s">
        <v>93</v>
      </c>
      <c r="J181" s="33" t="s">
        <v>94</v>
      </c>
      <c r="K181" s="43"/>
    </row>
    <row r="182" spans="1:11" ht="49.5">
      <c r="A182" s="53" t="s">
        <v>3</v>
      </c>
      <c r="B182" s="80" t="s">
        <v>149</v>
      </c>
      <c r="C182" s="104" t="s">
        <v>67</v>
      </c>
      <c r="D182" s="105">
        <v>10</v>
      </c>
      <c r="E182" s="70">
        <v>661</v>
      </c>
      <c r="F182" s="34">
        <v>0.08</v>
      </c>
      <c r="G182" s="35">
        <f t="shared" ref="G182:G185" si="104">ROUND(E182+E182*F182,2)</f>
        <v>713.88</v>
      </c>
      <c r="H182" s="36">
        <f t="shared" ref="H182:H185" si="105">D182*E182</f>
        <v>6610</v>
      </c>
      <c r="I182" s="37">
        <f t="shared" ref="I182:I185" si="106">ROUND(H182*F182,2)</f>
        <v>528.79999999999995</v>
      </c>
      <c r="J182" s="37">
        <f t="shared" ref="J182:J185" si="107">ROUND(H182+I182,2)</f>
        <v>7138.8</v>
      </c>
      <c r="K182" s="10" t="s">
        <v>68</v>
      </c>
    </row>
    <row r="183" spans="1:11" ht="53.45" customHeight="1">
      <c r="A183" s="53" t="s">
        <v>5</v>
      </c>
      <c r="B183" s="80" t="s">
        <v>150</v>
      </c>
      <c r="C183" s="104" t="s">
        <v>67</v>
      </c>
      <c r="D183" s="105">
        <v>4</v>
      </c>
      <c r="E183" s="70">
        <v>1400</v>
      </c>
      <c r="F183" s="34">
        <v>0.08</v>
      </c>
      <c r="G183" s="35">
        <f t="shared" si="104"/>
        <v>1512</v>
      </c>
      <c r="H183" s="36">
        <f t="shared" si="105"/>
        <v>5600</v>
      </c>
      <c r="I183" s="37">
        <f t="shared" si="106"/>
        <v>448</v>
      </c>
      <c r="J183" s="37">
        <f t="shared" si="107"/>
        <v>6048</v>
      </c>
      <c r="K183" s="10" t="s">
        <v>69</v>
      </c>
    </row>
    <row r="184" spans="1:11" ht="48">
      <c r="A184" s="53" t="s">
        <v>6</v>
      </c>
      <c r="B184" s="80" t="s">
        <v>81</v>
      </c>
      <c r="C184" s="104" t="s">
        <v>67</v>
      </c>
      <c r="D184" s="105">
        <v>15</v>
      </c>
      <c r="E184" s="70">
        <v>34</v>
      </c>
      <c r="F184" s="34">
        <v>0.08</v>
      </c>
      <c r="G184" s="35">
        <f t="shared" si="104"/>
        <v>36.72</v>
      </c>
      <c r="H184" s="36">
        <f t="shared" si="105"/>
        <v>510</v>
      </c>
      <c r="I184" s="37">
        <f t="shared" si="106"/>
        <v>40.799999999999997</v>
      </c>
      <c r="J184" s="37">
        <f t="shared" si="107"/>
        <v>550.79999999999995</v>
      </c>
      <c r="K184" s="10" t="s">
        <v>70</v>
      </c>
    </row>
    <row r="185" spans="1:11" ht="37.5">
      <c r="A185" s="53" t="s">
        <v>7</v>
      </c>
      <c r="B185" s="80" t="s">
        <v>151</v>
      </c>
      <c r="C185" s="104" t="s">
        <v>67</v>
      </c>
      <c r="D185" s="105">
        <v>4</v>
      </c>
      <c r="E185" s="70">
        <v>800</v>
      </c>
      <c r="F185" s="34">
        <v>0.08</v>
      </c>
      <c r="G185" s="35">
        <f t="shared" si="104"/>
        <v>864</v>
      </c>
      <c r="H185" s="36">
        <f t="shared" si="105"/>
        <v>3200</v>
      </c>
      <c r="I185" s="37">
        <f t="shared" si="106"/>
        <v>256</v>
      </c>
      <c r="J185" s="37">
        <f t="shared" si="107"/>
        <v>3456</v>
      </c>
      <c r="K185" s="10" t="s">
        <v>71</v>
      </c>
    </row>
    <row r="186" spans="1:11">
      <c r="A186" s="122" t="s">
        <v>62</v>
      </c>
      <c r="B186" s="122"/>
      <c r="C186" s="122"/>
      <c r="D186" s="122"/>
      <c r="E186" s="122"/>
      <c r="F186" s="122"/>
      <c r="G186" s="122"/>
      <c r="H186" s="37">
        <f>SUM(H182:H185)</f>
        <v>15920</v>
      </c>
      <c r="I186" s="37">
        <f>SUM(I182:I185)</f>
        <v>1273.5999999999999</v>
      </c>
      <c r="J186" s="60">
        <f>SUM(J182:J185)</f>
        <v>17193.599999999999</v>
      </c>
      <c r="K186" s="43"/>
    </row>
    <row r="187" spans="1:11" ht="15">
      <c r="A187" s="24" t="s">
        <v>72</v>
      </c>
      <c r="H187" s="21"/>
    </row>
    <row r="188" spans="1:11" ht="15">
      <c r="A188" s="24"/>
      <c r="B188" s="22"/>
      <c r="C188" s="23"/>
      <c r="D188" s="23"/>
      <c r="E188" s="9"/>
      <c r="F188" s="9"/>
      <c r="G188" s="21"/>
      <c r="H188" s="21"/>
      <c r="I188" s="7"/>
    </row>
    <row r="189" spans="1:11">
      <c r="A189" s="51" t="s">
        <v>211</v>
      </c>
      <c r="B189" s="41" t="s">
        <v>154</v>
      </c>
      <c r="C189" s="8"/>
      <c r="D189" s="13"/>
      <c r="E189" s="7"/>
      <c r="F189" s="7"/>
      <c r="G189" s="7"/>
      <c r="H189" s="7"/>
      <c r="I189" s="7"/>
    </row>
    <row r="190" spans="1:11" ht="25.5" customHeight="1">
      <c r="A190" s="33" t="s">
        <v>0</v>
      </c>
      <c r="B190" s="32" t="s">
        <v>1</v>
      </c>
      <c r="C190" s="11" t="s">
        <v>2</v>
      </c>
      <c r="D190" s="32" t="s">
        <v>10</v>
      </c>
      <c r="E190" s="33" t="s">
        <v>11</v>
      </c>
      <c r="F190" s="33" t="s">
        <v>90</v>
      </c>
      <c r="G190" s="33" t="s">
        <v>91</v>
      </c>
      <c r="H190" s="33" t="s">
        <v>92</v>
      </c>
      <c r="I190" s="33" t="s">
        <v>93</v>
      </c>
      <c r="J190" s="33" t="s">
        <v>94</v>
      </c>
    </row>
    <row r="191" spans="1:11" ht="48">
      <c r="A191" s="53" t="s">
        <v>3</v>
      </c>
      <c r="B191" s="80" t="s">
        <v>155</v>
      </c>
      <c r="C191" s="104" t="s">
        <v>12</v>
      </c>
      <c r="D191" s="105">
        <v>4</v>
      </c>
      <c r="E191" s="70">
        <v>495</v>
      </c>
      <c r="F191" s="34">
        <v>0.08</v>
      </c>
      <c r="G191" s="35">
        <f t="shared" ref="G191" si="108">ROUND(E191+E191*F191,2)</f>
        <v>534.6</v>
      </c>
      <c r="H191" s="36">
        <f t="shared" ref="H191" si="109">D191*E191</f>
        <v>1980</v>
      </c>
      <c r="I191" s="37">
        <f t="shared" ref="I191" si="110">ROUND(H191*F191,2)</f>
        <v>158.4</v>
      </c>
      <c r="J191" s="37">
        <f t="shared" ref="J191" si="111">ROUND(H191+I191,2)</f>
        <v>2138.4</v>
      </c>
    </row>
    <row r="192" spans="1:11">
      <c r="A192" s="122" t="s">
        <v>62</v>
      </c>
      <c r="B192" s="122"/>
      <c r="C192" s="122"/>
      <c r="D192" s="122"/>
      <c r="E192" s="122"/>
      <c r="F192" s="122"/>
      <c r="G192" s="122"/>
      <c r="H192" s="37">
        <f>SUM(H188:H191)</f>
        <v>1980</v>
      </c>
      <c r="I192" s="37">
        <f>SUM(I188:I191)</f>
        <v>158.4</v>
      </c>
      <c r="J192" s="60">
        <f>SUM(J188:J191)</f>
        <v>2138.4</v>
      </c>
    </row>
    <row r="194" spans="1:10">
      <c r="A194" s="51" t="s">
        <v>75</v>
      </c>
      <c r="B194" s="41" t="s">
        <v>156</v>
      </c>
      <c r="C194" s="8"/>
      <c r="D194" s="13"/>
      <c r="E194" s="7"/>
      <c r="F194" s="7"/>
      <c r="G194" s="7"/>
      <c r="H194" s="7"/>
      <c r="I194" s="7"/>
    </row>
    <row r="195" spans="1:10" ht="24">
      <c r="A195" s="33" t="s">
        <v>0</v>
      </c>
      <c r="B195" s="32" t="s">
        <v>1</v>
      </c>
      <c r="C195" s="11" t="s">
        <v>2</v>
      </c>
      <c r="D195" s="32" t="s">
        <v>10</v>
      </c>
      <c r="E195" s="33" t="s">
        <v>11</v>
      </c>
      <c r="F195" s="33" t="s">
        <v>90</v>
      </c>
      <c r="G195" s="33" t="s">
        <v>91</v>
      </c>
      <c r="H195" s="33" t="s">
        <v>92</v>
      </c>
      <c r="I195" s="33" t="s">
        <v>93</v>
      </c>
      <c r="J195" s="33" t="s">
        <v>94</v>
      </c>
    </row>
    <row r="196" spans="1:10" ht="36">
      <c r="A196" s="53" t="s">
        <v>3</v>
      </c>
      <c r="B196" s="80" t="s">
        <v>157</v>
      </c>
      <c r="C196" s="104" t="s">
        <v>4</v>
      </c>
      <c r="D196" s="105">
        <v>100</v>
      </c>
      <c r="E196" s="70">
        <v>12.8</v>
      </c>
      <c r="F196" s="34">
        <v>0.08</v>
      </c>
      <c r="G196" s="35">
        <f t="shared" ref="G196" si="112">ROUND(E196+E196*F196,2)</f>
        <v>13.82</v>
      </c>
      <c r="H196" s="36">
        <f t="shared" ref="H196" si="113">D196*E196</f>
        <v>1280</v>
      </c>
      <c r="I196" s="37">
        <f t="shared" ref="I196" si="114">ROUND(H196*F196,2)</f>
        <v>102.4</v>
      </c>
      <c r="J196" s="37">
        <f t="shared" ref="J196" si="115">ROUND(H196+I196,2)</f>
        <v>1382.4</v>
      </c>
    </row>
    <row r="197" spans="1:10">
      <c r="A197" s="122" t="s">
        <v>62</v>
      </c>
      <c r="B197" s="122"/>
      <c r="C197" s="122"/>
      <c r="D197" s="122"/>
      <c r="E197" s="122"/>
      <c r="F197" s="122"/>
      <c r="G197" s="122"/>
      <c r="H197" s="37">
        <f>SUM(H193:H196)</f>
        <v>1280</v>
      </c>
      <c r="I197" s="37">
        <f>SUM(I193:I196)</f>
        <v>102.4</v>
      </c>
      <c r="J197" s="60">
        <f>SUM(J193:J196)</f>
        <v>1382.4</v>
      </c>
    </row>
    <row r="199" spans="1:10">
      <c r="A199" s="30" t="s">
        <v>22</v>
      </c>
      <c r="B199" s="106" t="s">
        <v>158</v>
      </c>
      <c r="C199" s="4"/>
      <c r="D199" s="12"/>
      <c r="E199" s="4"/>
      <c r="F199" s="4"/>
      <c r="G199" s="4"/>
      <c r="H199" s="4"/>
    </row>
    <row r="200" spans="1:10" ht="24">
      <c r="A200" s="33" t="s">
        <v>0</v>
      </c>
      <c r="B200" s="32" t="s">
        <v>1</v>
      </c>
      <c r="C200" s="11" t="s">
        <v>2</v>
      </c>
      <c r="D200" s="32" t="s">
        <v>10</v>
      </c>
      <c r="E200" s="33" t="s">
        <v>11</v>
      </c>
      <c r="F200" s="33" t="s">
        <v>90</v>
      </c>
      <c r="G200" s="33" t="s">
        <v>91</v>
      </c>
      <c r="H200" s="33" t="s">
        <v>92</v>
      </c>
      <c r="I200" s="33" t="s">
        <v>93</v>
      </c>
      <c r="J200" s="33" t="s">
        <v>94</v>
      </c>
    </row>
    <row r="201" spans="1:10">
      <c r="A201" s="53" t="s">
        <v>3</v>
      </c>
      <c r="B201" s="80" t="s">
        <v>126</v>
      </c>
      <c r="C201" s="104" t="s">
        <v>4</v>
      </c>
      <c r="D201" s="105">
        <v>50</v>
      </c>
      <c r="E201" s="70">
        <v>45</v>
      </c>
      <c r="F201" s="34">
        <v>0.08</v>
      </c>
      <c r="G201" s="35">
        <f t="shared" ref="G201" si="116">ROUND(E201+E201*F201,2)</f>
        <v>48.6</v>
      </c>
      <c r="H201" s="36">
        <f t="shared" ref="H201" si="117">D201*E201</f>
        <v>2250</v>
      </c>
      <c r="I201" s="37">
        <f t="shared" ref="I201" si="118">ROUND(H201*F201,2)</f>
        <v>180</v>
      </c>
      <c r="J201" s="37">
        <f t="shared" ref="J201" si="119">ROUND(H201+I201,2)</f>
        <v>2430</v>
      </c>
    </row>
    <row r="202" spans="1:10">
      <c r="A202" s="122" t="s">
        <v>62</v>
      </c>
      <c r="B202" s="122"/>
      <c r="C202" s="122"/>
      <c r="D202" s="122"/>
      <c r="E202" s="122"/>
      <c r="F202" s="122"/>
      <c r="G202" s="122"/>
      <c r="H202" s="37">
        <f>SUM(H201)</f>
        <v>2250</v>
      </c>
      <c r="I202" s="37">
        <f>SUM(I201)</f>
        <v>180</v>
      </c>
      <c r="J202" s="60">
        <f>SUM(J201)</f>
        <v>2430</v>
      </c>
    </row>
    <row r="204" spans="1:10">
      <c r="A204" s="30" t="s">
        <v>23</v>
      </c>
      <c r="B204" s="106" t="s">
        <v>189</v>
      </c>
      <c r="C204" s="4"/>
      <c r="D204" s="12"/>
      <c r="E204" s="4"/>
      <c r="F204" s="4"/>
      <c r="G204" s="4"/>
      <c r="H204" s="4"/>
    </row>
    <row r="205" spans="1:10" ht="24">
      <c r="A205" s="33" t="s">
        <v>0</v>
      </c>
      <c r="B205" s="32" t="s">
        <v>1</v>
      </c>
      <c r="C205" s="11" t="s">
        <v>2</v>
      </c>
      <c r="D205" s="32" t="s">
        <v>10</v>
      </c>
      <c r="E205" s="33" t="s">
        <v>11</v>
      </c>
      <c r="F205" s="33" t="s">
        <v>90</v>
      </c>
      <c r="G205" s="33" t="s">
        <v>91</v>
      </c>
      <c r="H205" s="33" t="s">
        <v>92</v>
      </c>
      <c r="I205" s="33" t="s">
        <v>93</v>
      </c>
      <c r="J205" s="33" t="s">
        <v>94</v>
      </c>
    </row>
    <row r="206" spans="1:10" ht="48">
      <c r="A206" s="53" t="s">
        <v>3</v>
      </c>
      <c r="B206" s="80" t="s">
        <v>190</v>
      </c>
      <c r="C206" s="104" t="s">
        <v>12</v>
      </c>
      <c r="D206" s="105">
        <v>4200</v>
      </c>
      <c r="E206" s="70">
        <v>5</v>
      </c>
      <c r="F206" s="34">
        <v>0.08</v>
      </c>
      <c r="G206" s="35">
        <f t="shared" ref="G206" si="120">ROUND(E206+E206*F206,2)</f>
        <v>5.4</v>
      </c>
      <c r="H206" s="36">
        <f t="shared" ref="H206" si="121">D206*E206</f>
        <v>21000</v>
      </c>
      <c r="I206" s="37">
        <f t="shared" ref="I206" si="122">ROUND(H206*F206,2)</f>
        <v>1680</v>
      </c>
      <c r="J206" s="37">
        <f t="shared" ref="J206" si="123">ROUND(H206+I206,2)</f>
        <v>22680</v>
      </c>
    </row>
    <row r="207" spans="1:10">
      <c r="A207" s="122" t="s">
        <v>62</v>
      </c>
      <c r="B207" s="122"/>
      <c r="C207" s="122"/>
      <c r="D207" s="122"/>
      <c r="E207" s="122"/>
      <c r="F207" s="122"/>
      <c r="G207" s="122"/>
      <c r="H207" s="37">
        <f>SUM(H206)</f>
        <v>21000</v>
      </c>
      <c r="I207" s="37">
        <f>SUM(I206)</f>
        <v>1680</v>
      </c>
      <c r="J207" s="60">
        <f>SUM(J206)</f>
        <v>22680</v>
      </c>
    </row>
    <row r="209" spans="1:11">
      <c r="A209" s="30" t="s">
        <v>212</v>
      </c>
      <c r="B209" s="106" t="s">
        <v>159</v>
      </c>
      <c r="C209" s="4"/>
      <c r="D209" s="12"/>
      <c r="E209" s="4"/>
      <c r="F209" s="4"/>
      <c r="G209" s="4"/>
      <c r="H209" s="4"/>
    </row>
    <row r="210" spans="1:11" ht="24">
      <c r="A210" s="33" t="s">
        <v>0</v>
      </c>
      <c r="B210" s="32" t="s">
        <v>1</v>
      </c>
      <c r="C210" s="11" t="s">
        <v>2</v>
      </c>
      <c r="D210" s="32" t="s">
        <v>10</v>
      </c>
      <c r="E210" s="33" t="s">
        <v>11</v>
      </c>
      <c r="F210" s="33" t="s">
        <v>90</v>
      </c>
      <c r="G210" s="33" t="s">
        <v>91</v>
      </c>
      <c r="H210" s="33" t="s">
        <v>92</v>
      </c>
      <c r="I210" s="33" t="s">
        <v>93</v>
      </c>
      <c r="J210" s="33" t="s">
        <v>94</v>
      </c>
      <c r="K210" s="107" t="s">
        <v>162</v>
      </c>
    </row>
    <row r="211" spans="1:11" ht="24">
      <c r="A211" s="53" t="s">
        <v>3</v>
      </c>
      <c r="B211" s="80" t="s">
        <v>80</v>
      </c>
      <c r="C211" s="104" t="s">
        <v>4</v>
      </c>
      <c r="D211" s="105">
        <v>5000</v>
      </c>
      <c r="E211" s="70">
        <v>1.66</v>
      </c>
      <c r="F211" s="34">
        <v>0.08</v>
      </c>
      <c r="G211" s="35">
        <f t="shared" ref="G211" si="124">ROUND(E211+E211*F211,2)</f>
        <v>1.79</v>
      </c>
      <c r="H211" s="36">
        <f t="shared" ref="H211" si="125">D211*E211</f>
        <v>8300</v>
      </c>
      <c r="I211" s="37">
        <f t="shared" ref="I211" si="126">ROUND(H211*F211,2)</f>
        <v>664</v>
      </c>
      <c r="J211" s="37">
        <f t="shared" ref="J211" si="127">ROUND(H211+I211,2)</f>
        <v>8964</v>
      </c>
    </row>
    <row r="212" spans="1:11">
      <c r="A212" s="122" t="s">
        <v>62</v>
      </c>
      <c r="B212" s="122"/>
      <c r="C212" s="122"/>
      <c r="D212" s="122"/>
      <c r="E212" s="122"/>
      <c r="F212" s="122"/>
      <c r="G212" s="122"/>
      <c r="H212" s="37">
        <f>SUM(H211)</f>
        <v>8300</v>
      </c>
      <c r="I212" s="37">
        <f>SUM(I211)</f>
        <v>664</v>
      </c>
      <c r="J212" s="60">
        <f>SUM(J211)</f>
        <v>8964</v>
      </c>
    </row>
    <row r="213" spans="1:11">
      <c r="B213" s="59"/>
    </row>
    <row r="214" spans="1:11">
      <c r="A214" s="30" t="s">
        <v>213</v>
      </c>
      <c r="B214" s="106" t="s">
        <v>160</v>
      </c>
      <c r="C214" s="4"/>
      <c r="D214" s="12"/>
      <c r="E214" s="4"/>
      <c r="F214" s="4"/>
      <c r="G214" s="4"/>
      <c r="H214" s="4"/>
    </row>
    <row r="215" spans="1:11" ht="24">
      <c r="A215" s="33" t="s">
        <v>0</v>
      </c>
      <c r="B215" s="32" t="s">
        <v>1</v>
      </c>
      <c r="C215" s="11" t="s">
        <v>2</v>
      </c>
      <c r="D215" s="32" t="s">
        <v>10</v>
      </c>
      <c r="E215" s="33" t="s">
        <v>11</v>
      </c>
      <c r="F215" s="33" t="s">
        <v>90</v>
      </c>
      <c r="G215" s="33" t="s">
        <v>91</v>
      </c>
      <c r="H215" s="33" t="s">
        <v>92</v>
      </c>
      <c r="I215" s="33" t="s">
        <v>93</v>
      </c>
      <c r="J215" s="33" t="s">
        <v>94</v>
      </c>
      <c r="K215" s="107" t="s">
        <v>162</v>
      </c>
    </row>
    <row r="216" spans="1:11" ht="36">
      <c r="A216" s="53" t="s">
        <v>3</v>
      </c>
      <c r="B216" s="80" t="s">
        <v>161</v>
      </c>
      <c r="C216" s="104" t="s">
        <v>4</v>
      </c>
      <c r="D216" s="105">
        <v>5</v>
      </c>
      <c r="E216" s="70">
        <v>240</v>
      </c>
      <c r="F216" s="34">
        <v>0.08</v>
      </c>
      <c r="G216" s="35">
        <f t="shared" ref="G216" si="128">ROUND(E216+E216*F216,2)</f>
        <v>259.2</v>
      </c>
      <c r="H216" s="36">
        <f t="shared" ref="H216" si="129">D216*E216</f>
        <v>1200</v>
      </c>
      <c r="I216" s="37">
        <f t="shared" ref="I216" si="130">ROUND(H216*F216,2)</f>
        <v>96</v>
      </c>
      <c r="J216" s="37">
        <f t="shared" ref="J216" si="131">ROUND(H216+I216,2)</f>
        <v>1296</v>
      </c>
    </row>
    <row r="217" spans="1:11">
      <c r="A217" s="122" t="s">
        <v>62</v>
      </c>
      <c r="B217" s="122"/>
      <c r="C217" s="122"/>
      <c r="D217" s="122"/>
      <c r="E217" s="122"/>
      <c r="F217" s="122"/>
      <c r="G217" s="122"/>
      <c r="H217" s="37">
        <f>SUM(H216)</f>
        <v>1200</v>
      </c>
      <c r="I217" s="37">
        <f>SUM(I216)</f>
        <v>96</v>
      </c>
      <c r="J217" s="60">
        <f>SUM(J216)</f>
        <v>1296</v>
      </c>
    </row>
    <row r="218" spans="1:11">
      <c r="A218" s="64"/>
      <c r="B218" s="64"/>
      <c r="C218" s="64"/>
      <c r="D218" s="64"/>
      <c r="E218" s="64"/>
      <c r="F218" s="64"/>
      <c r="G218" s="64"/>
      <c r="H218" s="110"/>
      <c r="I218" s="110"/>
      <c r="J218" s="45"/>
    </row>
    <row r="219" spans="1:11" ht="14.25">
      <c r="A219" s="30" t="s">
        <v>214</v>
      </c>
      <c r="B219" s="12" t="s">
        <v>195</v>
      </c>
      <c r="C219" s="2"/>
      <c r="D219" s="3"/>
      <c r="E219" s="2"/>
      <c r="F219" s="2"/>
      <c r="G219" s="2"/>
      <c r="H219" s="2"/>
      <c r="I219" s="2"/>
    </row>
    <row r="220" spans="1:11" ht="24">
      <c r="A220" s="33" t="s">
        <v>0</v>
      </c>
      <c r="B220" s="111" t="s">
        <v>1</v>
      </c>
      <c r="C220" s="11" t="s">
        <v>2</v>
      </c>
      <c r="D220" s="32" t="s">
        <v>10</v>
      </c>
      <c r="E220" s="33" t="s">
        <v>11</v>
      </c>
      <c r="F220" s="33" t="s">
        <v>90</v>
      </c>
      <c r="G220" s="33" t="s">
        <v>91</v>
      </c>
      <c r="H220" s="33" t="s">
        <v>92</v>
      </c>
      <c r="I220" s="33" t="s">
        <v>93</v>
      </c>
      <c r="J220" s="33" t="s">
        <v>94</v>
      </c>
    </row>
    <row r="221" spans="1:11" ht="56.25">
      <c r="A221" s="53" t="s">
        <v>3</v>
      </c>
      <c r="B221" s="80" t="s">
        <v>187</v>
      </c>
      <c r="C221" s="65" t="s">
        <v>12</v>
      </c>
      <c r="D221" s="65">
        <v>576</v>
      </c>
      <c r="E221" s="109">
        <v>4.5999999999999996</v>
      </c>
      <c r="F221" s="34">
        <v>0.08</v>
      </c>
      <c r="G221" s="35">
        <f t="shared" ref="G221:G225" si="132">ROUND(E221+E221*F221,2)</f>
        <v>4.97</v>
      </c>
      <c r="H221" s="36">
        <f t="shared" ref="H221:H225" si="133">D221*E221</f>
        <v>2649.6</v>
      </c>
      <c r="I221" s="37">
        <f t="shared" ref="I221:I225" si="134">ROUND(H221*F221,2)</f>
        <v>211.97</v>
      </c>
      <c r="J221" s="37">
        <f t="shared" ref="J221:J225" si="135">ROUND(H221+I221,2)</f>
        <v>2861.57</v>
      </c>
      <c r="K221" s="20" t="s">
        <v>181</v>
      </c>
    </row>
    <row r="222" spans="1:11" ht="24">
      <c r="A222" s="53" t="s">
        <v>5</v>
      </c>
      <c r="B222" s="80" t="s">
        <v>182</v>
      </c>
      <c r="C222" s="65" t="s">
        <v>12</v>
      </c>
      <c r="D222" s="32">
        <v>288</v>
      </c>
      <c r="E222" s="36">
        <v>4.5999999999999996</v>
      </c>
      <c r="F222" s="34">
        <v>0.08</v>
      </c>
      <c r="G222" s="35">
        <f t="shared" si="132"/>
        <v>4.97</v>
      </c>
      <c r="H222" s="36">
        <f t="shared" si="133"/>
        <v>1324.8</v>
      </c>
      <c r="I222" s="37">
        <f t="shared" si="134"/>
        <v>105.98</v>
      </c>
      <c r="J222" s="37">
        <f t="shared" si="135"/>
        <v>1430.78</v>
      </c>
      <c r="K222" s="20" t="s">
        <v>183</v>
      </c>
    </row>
    <row r="223" spans="1:11" ht="24">
      <c r="A223" s="53" t="s">
        <v>6</v>
      </c>
      <c r="B223" s="80" t="s">
        <v>184</v>
      </c>
      <c r="C223" s="65" t="s">
        <v>12</v>
      </c>
      <c r="D223" s="32">
        <v>576</v>
      </c>
      <c r="E223" s="36">
        <v>4.8</v>
      </c>
      <c r="F223" s="34">
        <v>0.08</v>
      </c>
      <c r="G223" s="35">
        <f t="shared" si="132"/>
        <v>5.18</v>
      </c>
      <c r="H223" s="36">
        <f t="shared" si="133"/>
        <v>2764.7999999999997</v>
      </c>
      <c r="I223" s="37">
        <f t="shared" si="134"/>
        <v>221.18</v>
      </c>
      <c r="J223" s="37">
        <f t="shared" si="135"/>
        <v>2985.98</v>
      </c>
      <c r="K223" s="59" t="s">
        <v>185</v>
      </c>
    </row>
    <row r="224" spans="1:11" ht="24">
      <c r="A224" s="53" t="s">
        <v>7</v>
      </c>
      <c r="B224" s="95" t="s">
        <v>188</v>
      </c>
      <c r="C224" s="65" t="s">
        <v>12</v>
      </c>
      <c r="D224" s="32">
        <v>72</v>
      </c>
      <c r="E224" s="36">
        <v>3.5</v>
      </c>
      <c r="F224" s="34">
        <v>0.08</v>
      </c>
      <c r="G224" s="35">
        <f t="shared" si="132"/>
        <v>3.78</v>
      </c>
      <c r="H224" s="36">
        <f t="shared" si="133"/>
        <v>252</v>
      </c>
      <c r="I224" s="37">
        <f t="shared" si="134"/>
        <v>20.16</v>
      </c>
      <c r="J224" s="37">
        <f t="shared" si="135"/>
        <v>272.16000000000003</v>
      </c>
      <c r="K224" s="20" t="s">
        <v>186</v>
      </c>
    </row>
    <row r="225" spans="1:11" ht="36">
      <c r="A225" s="53" t="s">
        <v>13</v>
      </c>
      <c r="B225" s="80" t="s">
        <v>194</v>
      </c>
      <c r="C225" s="65" t="s">
        <v>12</v>
      </c>
      <c r="D225" s="32">
        <v>240</v>
      </c>
      <c r="E225" s="36">
        <v>7</v>
      </c>
      <c r="F225" s="34">
        <v>0.08</v>
      </c>
      <c r="G225" s="35">
        <f t="shared" si="132"/>
        <v>7.56</v>
      </c>
      <c r="H225" s="36">
        <f t="shared" si="133"/>
        <v>1680</v>
      </c>
      <c r="I225" s="37">
        <f t="shared" si="134"/>
        <v>134.4</v>
      </c>
      <c r="J225" s="37">
        <f t="shared" si="135"/>
        <v>1814.4</v>
      </c>
      <c r="K225" s="20" t="s">
        <v>193</v>
      </c>
    </row>
    <row r="226" spans="1:11">
      <c r="A226" s="122" t="s">
        <v>62</v>
      </c>
      <c r="B226" s="122"/>
      <c r="C226" s="122"/>
      <c r="D226" s="122"/>
      <c r="E226" s="122"/>
      <c r="F226" s="122"/>
      <c r="G226" s="122"/>
      <c r="H226" s="36">
        <f>SUM(H221:H225)</f>
        <v>8671.1999999999989</v>
      </c>
      <c r="I226" s="36">
        <f>SUM(I221:I225)</f>
        <v>693.68999999999994</v>
      </c>
      <c r="J226" s="60">
        <f>SUM(J221:J225)</f>
        <v>9364.89</v>
      </c>
    </row>
    <row r="227" spans="1:11">
      <c r="A227" s="14"/>
      <c r="B227" s="14"/>
      <c r="C227" s="14"/>
      <c r="D227" s="14"/>
      <c r="E227" s="14"/>
      <c r="F227" s="14"/>
      <c r="G227" s="14"/>
      <c r="H227" s="15"/>
      <c r="I227" s="15"/>
    </row>
    <row r="228" spans="1:11">
      <c r="A228" s="14"/>
      <c r="B228" s="14"/>
      <c r="C228" s="14"/>
      <c r="D228" s="14"/>
      <c r="E228" s="14"/>
      <c r="F228" s="14"/>
      <c r="G228" s="14"/>
      <c r="H228" s="15"/>
      <c r="I228" s="15"/>
    </row>
    <row r="229" spans="1:11">
      <c r="H229" s="5">
        <f>SUM(H226,H217,H212,H207,H202,H197,H192,H186,H177,H168,H155,H148,H139,H134,H129,H124,H118,H113,H108,H103,H97,H92,H86,H80,H75,H70,H64,H59,H54,H49,H41,H33,H28,H23,H16,H9)</f>
        <v>2994541.2</v>
      </c>
      <c r="J229" s="5">
        <f>SUM(J226,J217,J212,J207,J202,J197,J192,J186,J177,J168,J155,J148,J139,J134,J129,J124,J118,J113,J108,J97,J92,J86,J80,J75,J70,J64,J59,J54,J49,J41,J33,J28,J23,J16,J9,J103)</f>
        <v>2468762.4899999998</v>
      </c>
    </row>
    <row r="243" spans="11:11">
      <c r="K243">
        <v>46040.4</v>
      </c>
    </row>
    <row r="244" spans="11:11">
      <c r="K244">
        <v>28620</v>
      </c>
    </row>
    <row r="245" spans="11:11">
      <c r="K245">
        <v>9396</v>
      </c>
    </row>
    <row r="246" spans="11:11">
      <c r="K246">
        <v>14154</v>
      </c>
    </row>
  </sheetData>
  <sheetProtection selectLockedCells="1" selectUnlockedCells="1"/>
  <mergeCells count="36">
    <mergeCell ref="A226:G226"/>
    <mergeCell ref="A148:G148"/>
    <mergeCell ref="A155:G155"/>
    <mergeCell ref="A168:G168"/>
    <mergeCell ref="A177:G177"/>
    <mergeCell ref="A186:G186"/>
    <mergeCell ref="A192:G192"/>
    <mergeCell ref="A197:G197"/>
    <mergeCell ref="A202:G202"/>
    <mergeCell ref="A207:G207"/>
    <mergeCell ref="A212:G212"/>
    <mergeCell ref="A217:G217"/>
    <mergeCell ref="A139:G139"/>
    <mergeCell ref="A80:G80"/>
    <mergeCell ref="A86:G86"/>
    <mergeCell ref="A92:G92"/>
    <mergeCell ref="A97:G97"/>
    <mergeCell ref="A103:G103"/>
    <mergeCell ref="A108:G108"/>
    <mergeCell ref="A113:G113"/>
    <mergeCell ref="A118:G118"/>
    <mergeCell ref="A124:G124"/>
    <mergeCell ref="A129:G129"/>
    <mergeCell ref="A134:G134"/>
    <mergeCell ref="A75:G75"/>
    <mergeCell ref="A9:G9"/>
    <mergeCell ref="A16:G16"/>
    <mergeCell ref="A23:G23"/>
    <mergeCell ref="A28:G28"/>
    <mergeCell ref="A33:G33"/>
    <mergeCell ref="A41:G41"/>
    <mergeCell ref="A49:G49"/>
    <mergeCell ref="A54:G54"/>
    <mergeCell ref="A59:G59"/>
    <mergeCell ref="A64:G64"/>
    <mergeCell ref="A70:G70"/>
  </mergeCells>
  <pageMargins left="0.23622047244094491" right="0.23622047244094491" top="0.74803149606299213" bottom="0.74803149606299213" header="0.31496062992125984" footer="0.31496062992125984"/>
  <pageSetup paperSize="9" scale="60" firstPageNumber="0" fitToHeight="8" orientation="landscape" horizontalDpi="300" verticalDpi="300" r:id="rId1"/>
  <headerFooter alignWithMargins="0">
    <oddHeader>&amp;C&amp;"Times New Roman,Normalny"&amp;12&amp;A</oddHeader>
    <oddFooter>&amp;C&amp;"Times New Roman,Normalny"&amp;12Strona &amp;P</oddFooter>
  </headerFooter>
  <rowBreaks count="8" manualBreakCount="8">
    <brk id="16" max="16383" man="1"/>
    <brk id="41" max="16383" man="1"/>
    <brk id="70" max="16383" man="1"/>
    <brk id="103" max="16383" man="1"/>
    <brk id="134" max="16383" man="1"/>
    <brk id="155" max="16383" man="1"/>
    <brk id="178" max="16383" man="1"/>
    <brk id="2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"/>
  <sheetViews>
    <sheetView tabSelected="1" topLeftCell="A5" zoomScaleNormal="100" workbookViewId="0">
      <selection activeCell="G5" sqref="G5"/>
    </sheetView>
  </sheetViews>
  <sheetFormatPr defaultColWidth="11.5703125" defaultRowHeight="12.75"/>
  <cols>
    <col min="1" max="1" width="9.85546875" style="1" customWidth="1"/>
    <col min="2" max="2" width="47.7109375" style="1" customWidth="1"/>
    <col min="3" max="3" width="8.7109375" style="1" customWidth="1"/>
    <col min="4" max="4" width="9.28515625" style="1" customWidth="1"/>
    <col min="5" max="5" width="33" style="1" customWidth="1"/>
    <col min="6" max="6" width="9.140625" style="1" customWidth="1"/>
    <col min="7" max="7" width="14.85546875" style="1" customWidth="1"/>
    <col min="8" max="8" width="13.140625" style="1" customWidth="1"/>
    <col min="9" max="9" width="8.85546875" style="1" customWidth="1"/>
    <col min="10" max="10" width="12" style="1" customWidth="1"/>
    <col min="11" max="11" width="14.5703125" style="1" bestFit="1" customWidth="1"/>
    <col min="12" max="12" width="13" style="1" customWidth="1"/>
    <col min="13" max="16384" width="11.5703125" style="1"/>
  </cols>
  <sheetData>
    <row r="1" spans="1:13" ht="37.5" customHeight="1">
      <c r="A1" s="127" t="s">
        <v>228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1:13">
      <c r="I2" s="118"/>
    </row>
    <row r="3" spans="1:13">
      <c r="A3" s="71" t="s">
        <v>27</v>
      </c>
      <c r="B3" s="128" t="s">
        <v>215</v>
      </c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</row>
    <row r="4" spans="1:13" ht="36">
      <c r="A4" s="113" t="s">
        <v>216</v>
      </c>
      <c r="B4" s="113" t="s">
        <v>1</v>
      </c>
      <c r="C4" s="113" t="s">
        <v>2</v>
      </c>
      <c r="D4" s="114" t="s">
        <v>217</v>
      </c>
      <c r="E4" s="114" t="s">
        <v>220</v>
      </c>
      <c r="F4" s="114" t="s">
        <v>221</v>
      </c>
      <c r="G4" s="114" t="s">
        <v>222</v>
      </c>
      <c r="H4" s="113" t="s">
        <v>223</v>
      </c>
      <c r="I4" s="113" t="s">
        <v>224</v>
      </c>
      <c r="J4" s="113" t="s">
        <v>225</v>
      </c>
      <c r="K4" s="113" t="s">
        <v>218</v>
      </c>
      <c r="L4" s="33" t="s">
        <v>226</v>
      </c>
      <c r="M4" s="33" t="s">
        <v>227</v>
      </c>
    </row>
    <row r="5" spans="1:13" ht="312">
      <c r="A5" s="33" t="s">
        <v>3</v>
      </c>
      <c r="B5" s="112" t="s">
        <v>219</v>
      </c>
      <c r="C5" s="33" t="s">
        <v>12</v>
      </c>
      <c r="D5" s="32">
        <v>6500</v>
      </c>
      <c r="E5" s="114" t="s">
        <v>229</v>
      </c>
      <c r="F5" s="114">
        <v>130</v>
      </c>
      <c r="G5" s="114">
        <v>50</v>
      </c>
      <c r="H5" s="58">
        <v>775</v>
      </c>
      <c r="I5" s="115">
        <v>0.08</v>
      </c>
      <c r="J5" s="116">
        <f>H5*1.08</f>
        <v>837</v>
      </c>
      <c r="K5" s="116">
        <f>F5*H5</f>
        <v>100750</v>
      </c>
      <c r="L5" s="117">
        <f>M5-K5</f>
        <v>8060</v>
      </c>
      <c r="M5" s="36">
        <f>K5*1.08</f>
        <v>108810</v>
      </c>
    </row>
    <row r="6" spans="1:13">
      <c r="A6" s="119"/>
      <c r="B6" s="119"/>
      <c r="C6" s="119"/>
      <c r="D6" s="119"/>
      <c r="E6" s="119"/>
      <c r="F6" s="119"/>
      <c r="G6" s="119"/>
      <c r="H6" s="120"/>
      <c r="I6" s="120"/>
      <c r="J6" s="59"/>
    </row>
  </sheetData>
  <sheetProtection selectLockedCells="1" selectUnlockedCells="1"/>
  <mergeCells count="2">
    <mergeCell ref="A1:M1"/>
    <mergeCell ref="B3:M3"/>
  </mergeCells>
  <phoneticPr fontId="11" type="noConversion"/>
  <pageMargins left="0.23622047244094491" right="0.23622047244094491" top="0.74803149606299213" bottom="0.74803149606299213" header="0.31496062992125984" footer="0.31496062992125984"/>
  <pageSetup paperSize="9" scale="60" firstPageNumber="0" fitToHeight="8" orientation="landscape" horizontalDpi="300" verticalDpi="300" r:id="rId1"/>
  <headerFooter alignWithMargins="0"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Igły do portów i zestawy CYTO</vt:lpstr>
      <vt:lpstr>do przetargu (2)</vt:lpstr>
      <vt:lpstr> do przetargu WM 19 cz.</vt:lpstr>
      <vt:lpstr>' do przetargu WM 19 cz.'!Obszar_wydruku</vt:lpstr>
      <vt:lpstr>'do przetargu (2)'!Obszar_wydruku</vt:lpstr>
      <vt:lpstr>'Igły do portów i zestawy CYTO'!Obszar_wydruku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rkujaczynska</dc:creator>
  <cp:lastModifiedBy>Optimed</cp:lastModifiedBy>
  <cp:lastPrinted>2024-11-21T12:16:08Z</cp:lastPrinted>
  <dcterms:created xsi:type="dcterms:W3CDTF">2020-05-27T12:32:24Z</dcterms:created>
  <dcterms:modified xsi:type="dcterms:W3CDTF">2025-01-02T07:06:56Z</dcterms:modified>
</cp:coreProperties>
</file>