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bsługiwane\Zduńska Wola ST\2021\ZapytaniaOfertyAnalizy\Przetarg\Dokumenty przetargowe\Pytania i odpowiedzi\"/>
    </mc:Choice>
  </mc:AlternateContent>
  <xr:revisionPtr revIDLastSave="0" documentId="8_{6A7086AC-3C65-4DB3-B8C4-B3D8F231E51B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1 - wykaz jednostek" sheetId="12" r:id="rId1"/>
    <sheet name="2- Budynki Opis" sheetId="3" r:id="rId2"/>
    <sheet name="3-Budowle" sheetId="14" r:id="rId3"/>
    <sheet name="4- AR " sheetId="13" r:id="rId4"/>
    <sheet name="5- EEI" sheetId="4" r:id="rId5"/>
    <sheet name="6- wykaz pojazdów" sheetId="5" r:id="rId6"/>
    <sheet name="7- szkodowość" sheetId="15" r:id="rId7"/>
  </sheets>
  <definedNames>
    <definedName name="_xlnm._FilterDatabase" localSheetId="0" hidden="1">'1 - wykaz jednostek'!$A$2:$L$2</definedName>
    <definedName name="_xlnm._FilterDatabase" localSheetId="4" hidden="1">'5- EEI'!$A$1:$G$234</definedName>
    <definedName name="_xlnm._FilterDatabase" localSheetId="5" hidden="1">'6- wykaz pojazdów'!#REF!</definedName>
    <definedName name="_xlnm.Print_Area" localSheetId="0">'1 - wykaz jednostek'!$A$1:$J$12</definedName>
    <definedName name="_xlnm.Print_Titles" localSheetId="0">'1 - wykaz jednostek'!$B:$B,'1 - wykaz jednostek'!$2:$2</definedName>
    <definedName name="_xlnm.Print_Titles" localSheetId="1">'2- Budynki Opis'!$C:$C</definedName>
    <definedName name="_xlnm.Print_Titles" localSheetId="4">'5- EEI'!$A:$A,'5- EEI'!$1:$1</definedName>
    <definedName name="_xlnm.Print_Titles" localSheetId="5">'6- wykaz pojazdów'!$A:$B,'6- wykaz pojazdów'!$1:$2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5" l="1"/>
  <c r="O42" i="5"/>
  <c r="D132" i="13"/>
  <c r="D131" i="13"/>
  <c r="D148" i="13"/>
  <c r="D149" i="13" s="1"/>
  <c r="D124" i="13"/>
  <c r="D116" i="13"/>
  <c r="D115" i="13"/>
  <c r="D108" i="13"/>
  <c r="D107" i="13"/>
  <c r="D100" i="13"/>
  <c r="D99" i="13"/>
  <c r="D92" i="13"/>
  <c r="D91" i="13"/>
  <c r="D140" i="13"/>
  <c r="D139" i="13"/>
  <c r="A135" i="13"/>
  <c r="D84" i="13"/>
  <c r="D83" i="13"/>
  <c r="D76" i="13"/>
  <c r="D75" i="13"/>
  <c r="D68" i="13"/>
  <c r="D67" i="13"/>
  <c r="D60" i="13"/>
  <c r="D52" i="13"/>
  <c r="D51" i="13"/>
  <c r="D42" i="13"/>
  <c r="D35" i="13"/>
  <c r="D27" i="13"/>
  <c r="D26" i="13"/>
  <c r="D164" i="3"/>
  <c r="D165" i="3"/>
  <c r="C5" i="13" s="1"/>
  <c r="E157" i="3"/>
  <c r="E156" i="3"/>
  <c r="E155" i="3"/>
  <c r="E154" i="3"/>
  <c r="E129" i="3"/>
  <c r="E128" i="3"/>
  <c r="E120" i="3"/>
  <c r="E119" i="3"/>
  <c r="D166" i="3" s="1"/>
  <c r="E103" i="3"/>
  <c r="E102" i="3"/>
  <c r="E94" i="3"/>
  <c r="E93" i="3"/>
  <c r="E92" i="3"/>
  <c r="E83" i="3"/>
  <c r="E82" i="3"/>
  <c r="E74" i="3"/>
  <c r="E59" i="3"/>
  <c r="E58" i="3"/>
  <c r="E43" i="3"/>
  <c r="E26" i="3"/>
  <c r="E18" i="3"/>
  <c r="E17" i="3"/>
  <c r="E16" i="3"/>
  <c r="E13" i="3"/>
  <c r="C7" i="15"/>
  <c r="I13" i="15"/>
  <c r="E13" i="15"/>
  <c r="C13" i="15"/>
  <c r="I7" i="15"/>
  <c r="G7" i="15"/>
  <c r="E7" i="15"/>
  <c r="G4" i="15"/>
  <c r="E4" i="15"/>
  <c r="C4" i="15"/>
  <c r="G5" i="15"/>
  <c r="E5" i="15"/>
  <c r="C5" i="15"/>
  <c r="I4" i="15"/>
  <c r="I5" i="15"/>
  <c r="I6" i="15"/>
  <c r="E42" i="3"/>
  <c r="E57" i="3"/>
  <c r="E64" i="3"/>
  <c r="E71" i="3"/>
  <c r="E72" i="3"/>
  <c r="E73" i="3"/>
  <c r="E81" i="3"/>
  <c r="E90" i="3"/>
  <c r="E91" i="3"/>
  <c r="E89" i="3"/>
  <c r="E100" i="3"/>
  <c r="E99" i="3"/>
  <c r="E118" i="3"/>
  <c r="E115" i="3"/>
  <c r="E114" i="3"/>
  <c r="E113" i="3"/>
  <c r="E109" i="3"/>
  <c r="E110" i="3"/>
  <c r="E111" i="3"/>
  <c r="E112" i="3"/>
  <c r="E116" i="3"/>
  <c r="E117" i="3"/>
  <c r="E108" i="3"/>
  <c r="E127" i="3"/>
  <c r="E125" i="3"/>
  <c r="E149" i="3"/>
  <c r="E150" i="3"/>
  <c r="E151" i="3"/>
  <c r="E153" i="3"/>
  <c r="E148" i="3"/>
  <c r="E32" i="3"/>
  <c r="E10" i="3"/>
  <c r="E6" i="3"/>
  <c r="E7" i="3"/>
  <c r="E8" i="3"/>
  <c r="E9" i="3"/>
  <c r="E11" i="3"/>
  <c r="E12" i="3"/>
  <c r="E5" i="3"/>
  <c r="G287" i="4"/>
  <c r="G289" i="4"/>
  <c r="G288" i="4"/>
  <c r="D141" i="13" l="1"/>
  <c r="D167" i="3"/>
  <c r="C4" i="13"/>
  <c r="G457" i="4"/>
  <c r="G454" i="4"/>
  <c r="G450" i="4"/>
  <c r="G447" i="4"/>
  <c r="G439" i="4"/>
  <c r="G438" i="4"/>
  <c r="G436" i="4"/>
  <c r="C1221" i="4" s="1"/>
  <c r="C1222" i="4" l="1"/>
  <c r="C1223" i="4" s="1"/>
  <c r="C6" i="13"/>
  <c r="G13" i="15"/>
  <c r="D109" i="13" l="1"/>
  <c r="D69" i="13"/>
  <c r="D93" i="13"/>
  <c r="D133" i="13"/>
  <c r="D53" i="13"/>
  <c r="D44" i="13"/>
  <c r="D117" i="13"/>
  <c r="D85" i="13"/>
  <c r="D61" i="13"/>
  <c r="D36" i="13"/>
  <c r="D28" i="13" l="1"/>
  <c r="D101" i="13"/>
  <c r="D77" i="13"/>
</calcChain>
</file>

<file path=xl/sharedStrings.xml><?xml version="1.0" encoding="utf-8"?>
<sst xmlns="http://schemas.openxmlformats.org/spreadsheetml/2006/main" count="7056" uniqueCount="1963">
  <si>
    <t>Lp.</t>
  </si>
  <si>
    <t>Przedmiot ubezpieczenia</t>
  </si>
  <si>
    <t>Liczba miejsc</t>
  </si>
  <si>
    <t>Marka</t>
  </si>
  <si>
    <t>Zabezpieczenia przeciwkradzieżowe</t>
  </si>
  <si>
    <t>Rodzaj pojazdu</t>
  </si>
  <si>
    <t>Numer rejestracyjny</t>
  </si>
  <si>
    <t>Moc silnika [kW]</t>
  </si>
  <si>
    <t>Model / Typ / Wersja</t>
  </si>
  <si>
    <t>Pojemność silnika [cm3]</t>
  </si>
  <si>
    <t>Ładowność 
[kg]</t>
  </si>
  <si>
    <t>DMC 
[kg]</t>
  </si>
  <si>
    <t>Nr nadwozia / podwozia [VIN]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</si>
  <si>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</si>
  <si>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</si>
  <si>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</si>
  <si>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</si>
  <si>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</si>
  <si>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</si>
  <si>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</si>
  <si>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Data pierwszej rejestracji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</si>
  <si>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</si>
  <si>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</si>
  <si>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</si>
  <si>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</si>
  <si>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</si>
  <si>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</si>
  <si>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</si>
  <si>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</si>
  <si>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</si>
  <si>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</si>
  <si>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</si>
  <si>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Ogółem</t>
  </si>
  <si>
    <t>Nauczycieli</t>
  </si>
  <si>
    <t>Rodzaj budynku</t>
  </si>
  <si>
    <t>Powierzchnia użytkowa w m²</t>
  </si>
  <si>
    <t>Rok / lata budowy</t>
  </si>
  <si>
    <t>Materiały konstrukcyjne</t>
  </si>
  <si>
    <t>Czy w konstrukcji budynku występują płyty warstwowe?</t>
  </si>
  <si>
    <t>Rodzaj ogrzewania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</si>
  <si>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</si>
  <si>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</si>
  <si>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</si>
  <si>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</si>
  <si>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</si>
  <si>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</si>
  <si>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Czy obiekt przeznaczony jest do rozbiórki?</t>
  </si>
  <si>
    <t>Uwagi / informacje dodatkowe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</si>
  <si>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</si>
  <si>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</si>
  <si>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</si>
  <si>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</si>
  <si>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</si>
  <si>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</si>
  <si>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</si>
  <si>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</si>
  <si>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</si>
  <si>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r>
      <t xml:space="preserve">Stały dozór fizyczny - ochrona własna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</si>
  <si>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Stały dozór fizyczny - pracownicy firmy ochrony mienia.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</si>
  <si>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Gaśnice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</si>
  <si>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Agregaty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</si>
  <si>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wewnętrzne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</si>
  <si>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zewnętrzne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</si>
  <si>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t>Wartość</t>
  </si>
  <si>
    <t>Czy okna budynków są okratowane?</t>
  </si>
  <si>
    <t>Czy zainstalowano urządzenia oddymiające (klapy dymowe, żaluzje dymowe, okna oddymiające)?</t>
  </si>
  <si>
    <t>Użytkowanie / nieużytkowanie obiektu</t>
  </si>
  <si>
    <t>Rodzaj, nazwa, typ</t>
  </si>
  <si>
    <t>Numer(y) inwentarzowy</t>
  </si>
  <si>
    <t>Rok produkcji lub zakupu</t>
  </si>
  <si>
    <t>Liczba sztuk</t>
  </si>
  <si>
    <t>przenośny</t>
  </si>
  <si>
    <t>stacjonarny</t>
  </si>
  <si>
    <t>Data ważności badań techn.</t>
  </si>
  <si>
    <t>Rok produkcji / 
Data zakupu</t>
  </si>
  <si>
    <t>Użytkownik</t>
  </si>
  <si>
    <t>Sprzęt elektroniczny przenośny</t>
  </si>
  <si>
    <t xml:space="preserve">Suma ubezpieczenia </t>
  </si>
  <si>
    <r>
      <t xml:space="preserve">Stan techniczny budynku 
</t>
    </r>
    <r>
      <rPr>
        <b/>
        <i/>
        <sz val="10"/>
        <rFont val="Cambria"/>
        <family val="1"/>
        <charset val="238"/>
        <scheme val="major"/>
      </rPr>
      <t>(subiektywna, własna, ogólna ocena Zamawiającego)</t>
    </r>
  </si>
  <si>
    <r>
      <t xml:space="preserve">Przeprowadzane remonty istotnie podwyższające wartość obiektu 
</t>
    </r>
    <r>
      <rPr>
        <b/>
        <i/>
        <sz val="10"/>
        <rFont val="Cambria"/>
        <family val="1"/>
        <charset val="238"/>
        <scheme val="major"/>
      </rPr>
      <t>(data i zakres remontu)</t>
    </r>
  </si>
  <si>
    <t>WYKAZ POJAZDÓW</t>
  </si>
  <si>
    <t>NNW</t>
  </si>
  <si>
    <t>1</t>
  </si>
  <si>
    <t>NIE</t>
  </si>
  <si>
    <t>TAK</t>
  </si>
  <si>
    <t>dobry</t>
  </si>
  <si>
    <t>brak</t>
  </si>
  <si>
    <t>papa</t>
  </si>
  <si>
    <t>-</t>
  </si>
  <si>
    <t>3</t>
  </si>
  <si>
    <t>Liczba uczniów</t>
  </si>
  <si>
    <t>TAK - wewnętrzny i zewnętrzny</t>
  </si>
  <si>
    <t>OC</t>
  </si>
  <si>
    <t>Rodzaj 
(stacjonarny / przenośny / zdalny)</t>
  </si>
  <si>
    <t>AUTOCASCO</t>
  </si>
  <si>
    <t>ASS (rozszerzone)</t>
  </si>
  <si>
    <t>Wymagany zakres ubezpieczenia</t>
  </si>
  <si>
    <t>stropodach</t>
  </si>
  <si>
    <t>KB</t>
  </si>
  <si>
    <t>TAK - zewnętrzny</t>
  </si>
  <si>
    <t>Środki obrotowe</t>
  </si>
  <si>
    <t>Środki niskocenne</t>
  </si>
  <si>
    <t>Zbiory biblioteczne</t>
  </si>
  <si>
    <t>Laptop</t>
  </si>
  <si>
    <t>Budynek gospodarczy</t>
  </si>
  <si>
    <t>Laptop Lenovo</t>
  </si>
  <si>
    <t>Notebook Lenovo</t>
  </si>
  <si>
    <t>nie</t>
  </si>
  <si>
    <t>tak</t>
  </si>
  <si>
    <t>Komputer DELL</t>
  </si>
  <si>
    <t>Komputer</t>
  </si>
  <si>
    <t>przyczepa</t>
  </si>
  <si>
    <t>Notebook</t>
  </si>
  <si>
    <t>żelbetowy</t>
  </si>
  <si>
    <t>2</t>
  </si>
  <si>
    <t>Łączne sumy ubezpieczenia</t>
  </si>
  <si>
    <t>Rodzaj mienia</t>
  </si>
  <si>
    <t>Suma ubezpieczenia</t>
  </si>
  <si>
    <t>Wyposażenie, urządzenia, maszyny</t>
  </si>
  <si>
    <t>pierwsze ryzyko</t>
  </si>
  <si>
    <t>Nakłady adaptacyjne i inwestycyjne</t>
  </si>
  <si>
    <t>Gotówka i inne wartości pieniężne</t>
  </si>
  <si>
    <t>Urządzenia i wyposażenie zewnętrzne nie objęte ochroną w systemie sum stałych</t>
  </si>
  <si>
    <t>Znaki drogowe i tablice z nazwami ulic, słupy oświetleniowe, lampy, sygnalizacja świetlna, oświetlenie uliczne nie objęte ochroną w systemie sum stałych</t>
  </si>
  <si>
    <t xml:space="preserve">Budowle nieobjęte ochroną w systemie sum stałych </t>
  </si>
  <si>
    <t xml:space="preserve">Ubezpieczenie systemu sieci teletechnicznej, deszczowej, wodociągowej, sanitarnej  i kanalizacyjnej (wraz z przyłączami i pokrywami). </t>
  </si>
  <si>
    <t>Ubezpieczający/Ubezpieczony</t>
  </si>
  <si>
    <t>Miejsca ubezpieczenia</t>
  </si>
  <si>
    <t>L.p.</t>
  </si>
  <si>
    <t>Budynki i budowle</t>
  </si>
  <si>
    <t xml:space="preserve">Wyposażenie, urządzenia, maszyny, elektronika, pozostałe środki trwałe </t>
  </si>
  <si>
    <t>Ubezpieczony</t>
  </si>
  <si>
    <t>Ubezpieczający</t>
  </si>
  <si>
    <t>Suma ubezpieczenia (KB)</t>
  </si>
  <si>
    <t>Budynki</t>
  </si>
  <si>
    <t xml:space="preserve">Budowle </t>
  </si>
  <si>
    <t>Ryzyko</t>
  </si>
  <si>
    <t xml:space="preserve">ilość szkód </t>
  </si>
  <si>
    <t>ilość szkód</t>
  </si>
  <si>
    <t>Majątkowe</t>
  </si>
  <si>
    <t>Odpowiedzialność cywilna</t>
  </si>
  <si>
    <t>Rezerwy</t>
  </si>
  <si>
    <t>Razem</t>
  </si>
  <si>
    <t xml:space="preserve">ilośc szkód </t>
  </si>
  <si>
    <t>OC p.p.m.</t>
  </si>
  <si>
    <t>AC p.p.m.</t>
  </si>
  <si>
    <t>NNW p.p.m.</t>
  </si>
  <si>
    <t>Mienie pracownicze i uczniowskie oraz należące do wychowanków i podopiecznych</t>
  </si>
  <si>
    <t>Ubezpieczony 2</t>
  </si>
  <si>
    <t>Obiekty budowlane, budowle, obiekty małej architektury</t>
  </si>
  <si>
    <t>Wyposażenie, urządzenia i maszyny</t>
  </si>
  <si>
    <t xml:space="preserve">RAZEM: </t>
  </si>
  <si>
    <t>Budynek biurowy</t>
  </si>
  <si>
    <t>Budynek mieszkalny (zaadaaptowany na biurowy)</t>
  </si>
  <si>
    <t xml:space="preserve">Spółdzielcze własnościowe prawo do lokalu </t>
  </si>
  <si>
    <t>Powierzchnia zabudowy w m² - 47</t>
  </si>
  <si>
    <t>murowane z cegły pełnej</t>
  </si>
  <si>
    <t>drewniane belkowe</t>
  </si>
  <si>
    <t>drewniany</t>
  </si>
  <si>
    <t>murowane pokryte blachą</t>
  </si>
  <si>
    <t>murowane z cegły pełnej i dziurawki (Ip.)</t>
  </si>
  <si>
    <t>w technologi DMS</t>
  </si>
  <si>
    <t xml:space="preserve">płyty betonowe </t>
  </si>
  <si>
    <t>murowane</t>
  </si>
  <si>
    <t>wielka płyta</t>
  </si>
  <si>
    <r>
      <t xml:space="preserve">Liczba kondygnacji
</t>
    </r>
    <r>
      <rPr>
        <b/>
        <i/>
        <sz val="9"/>
        <rFont val="Times New Roman"/>
        <family val="1"/>
        <charset val="238"/>
      </rPr>
      <t>(kondygnacje oraz podpiwniczenie i poddasze)</t>
    </r>
  </si>
  <si>
    <t>centralne ogrzewanie</t>
  </si>
  <si>
    <t xml:space="preserve">Czy obiekt posiada książkę obiektu budowlanego? </t>
  </si>
  <si>
    <t>Czy została przeprowadzona okresowa kontrola stanu techniczego obiektu budowalnego zgodnie z art. 62 ustawy Prawo budowlane?</t>
  </si>
  <si>
    <t>Czy obiekt posiada sprawne urządzenie odgromowe?</t>
  </si>
  <si>
    <t>Czy okna budynków są okratowane
(jeśli tak proszę podać które i w jakich pomieszczeniach)</t>
  </si>
  <si>
    <t>Stały dozór fizyczny - ochrona własna 
(w jakich godzinach)</t>
  </si>
  <si>
    <t>Stały dozór fizyczny - pracownicy firmy ochrony mienia. 
(w jakich godzinach)</t>
  </si>
  <si>
    <t>Gaśnice
(liczba sprawnych gaśnic)</t>
  </si>
  <si>
    <t>Agregaty gaśnicze
(liczba sprawnych agregatów gaśniczych)</t>
  </si>
  <si>
    <t>Hydranty wewnętrzne
(liczba sprawnych hydrantów wewnętrznych)</t>
  </si>
  <si>
    <t>Hydranty zewnętrzne
(liczba sprawnych hydrantów zewnętrznych)</t>
  </si>
  <si>
    <t>Sprawna instalacja sygnalizacji pożaru - sygnalizująca w miejscu chronionym</t>
  </si>
  <si>
    <t>Sprawna instalacja sygnalizacji pożaru - sygnalizująca poza miejscem chronionym</t>
  </si>
  <si>
    <t>Sprawna instalacja sygnalizacji pożaru z powiadomieniem służb patrolowych</t>
  </si>
  <si>
    <t>Sprawna instalacja gaśnicza
(rodzaj instalacji gaśniczej)</t>
  </si>
  <si>
    <t>serwerownia</t>
  </si>
  <si>
    <t xml:space="preserve">nie </t>
  </si>
  <si>
    <t>Miejsce Odpoczynku Rowerzystów nr 5 w m. Piaski</t>
  </si>
  <si>
    <t>Miejsce Odpoczynku Rowerzystów nr 8 Zapolice</t>
  </si>
  <si>
    <t>Myjnia-najazd przy ul. Królewskiej 32</t>
  </si>
  <si>
    <t>Ogrodzenie obiektu przy ul. Królewskiej 29, 32, 34</t>
  </si>
  <si>
    <t>2013 (rok nabycia)</t>
  </si>
  <si>
    <t>m. Piaski, 98-220 Zduńska Wola</t>
  </si>
  <si>
    <t>Zapolice, 98-220 Zduńska Wola</t>
  </si>
  <si>
    <t>ul. Getta Żydowskiego, 98-220 Zduńska Wola</t>
  </si>
  <si>
    <t>Tymienice-Korczew-Wojsławice, 98-220 Zduńska Wola</t>
  </si>
  <si>
    <t>m. Strońsko, 98-220 Zduńska Wola</t>
  </si>
  <si>
    <t>ul. Królewska 32, 98-220 Zduńska Wola</t>
  </si>
  <si>
    <t>ul. Królewska 29,32,34, 98-220 Zduńska Wola</t>
  </si>
  <si>
    <t>Starostwo Powiatowe w Zduńskiej Woli</t>
  </si>
  <si>
    <t>Powiat Zduńskowolski</t>
  </si>
  <si>
    <t>Powiatowy Inspektorat Nadzoru Budowlanego</t>
  </si>
  <si>
    <t>Powiatowy Zarząd Dróg w Zduńskiej Woli</t>
  </si>
  <si>
    <t>Poradnia Psychologiczno Pedagogiczna w Zduńskiej Woli</t>
  </si>
  <si>
    <t>Dom Dziecka im. św. Maksymiliana Marii Kolbego w Wojsławicach</t>
  </si>
  <si>
    <t>Powiatowy Urząd Pracy w Zduńskiej Woli</t>
  </si>
  <si>
    <t>I Liceum Ogólnokształcące im. Kazimierza Wielkiego w Zduńskiej Woli</t>
  </si>
  <si>
    <t>II Liceum Ogólnokształcące im. Jana Pawła II w Zduńskiej Woli</t>
  </si>
  <si>
    <t>Zespół Szkół Elektronicznych im. Stanisława Staszica w Zduńskiej Woli</t>
  </si>
  <si>
    <t>Zespół Szkół Zawodowych nr 1 im. Obrońców Westerplatte w Zduńskiej Woli</t>
  </si>
  <si>
    <t>Zespół Szkół im. Kazimierza Kałużewskiego i Juliusza Sylli w Zduńskiej Woli oraz Bursa Szkolna</t>
  </si>
  <si>
    <t>Zespół Szkół Rolnicze Centrum Kształcenia Ustawicznego w Wojsławicach</t>
  </si>
  <si>
    <t>Zespół Szkół Specjalnych im. Marii Grzegorzewskiej w Zduńskiej Woli</t>
  </si>
  <si>
    <t>Szkoła Policealna nr 5 w Zduńskiej Woli</t>
  </si>
  <si>
    <t>Centrum Kształcenia Ustawicznego w Zduńskiej Woli</t>
  </si>
  <si>
    <t>Powiatowe Centrum Kultury, Sportu i Rekreacji w Zduńskiej Woli, w tym:</t>
  </si>
  <si>
    <t>Powiatowy Młodzieżowy Dom Kultury w Zduńskiej Woli</t>
  </si>
  <si>
    <t>Szkolne Schronisko Młodzieżowe w Zduńskiej Woli</t>
  </si>
  <si>
    <t>Powiatowy Międzynarodowy Ośrodek Sportowy w Zduńskiej Woli</t>
  </si>
  <si>
    <t>000734972</t>
  </si>
  <si>
    <t>000733429</t>
  </si>
  <si>
    <t>000195162</t>
  </si>
  <si>
    <t>000192324</t>
  </si>
  <si>
    <t>000095880</t>
  </si>
  <si>
    <t>98-220 Zduńska Wola</t>
  </si>
  <si>
    <t>ul. Łaska 61a</t>
  </si>
  <si>
    <t>ul. Złotnickiego 25</t>
  </si>
  <si>
    <t>ul. Królewska 10</t>
  </si>
  <si>
    <t>ul. Żeromskiego 3A</t>
  </si>
  <si>
    <t>Wojsławice 119</t>
  </si>
  <si>
    <t>ul. Getta Żydowskiego 4</t>
  </si>
  <si>
    <t>ul. Dąbrowskiego 6</t>
  </si>
  <si>
    <t>ul. Komisji Edukacji Narodowej 6</t>
  </si>
  <si>
    <t>ul. Łaska 61</t>
  </si>
  <si>
    <t>ul. Żeromskiego 10</t>
  </si>
  <si>
    <t>ul. Okrzei 11</t>
  </si>
  <si>
    <t>Wojsławice 118 </t>
  </si>
  <si>
    <t xml:space="preserve">ul. Zielona 59 </t>
  </si>
  <si>
    <t>ul. Kilińskiego 17</t>
  </si>
  <si>
    <t>ul. Dolna 41</t>
  </si>
  <si>
    <t>84.11.Z</t>
  </si>
  <si>
    <t>Powiat Zduńskowolski/Starostwo Powiatowe</t>
  </si>
  <si>
    <t>Sprzęt elektroniczny starszy niż 7 lat</t>
  </si>
  <si>
    <t>Dron Quadrocopter DJI 4 PRO z oprzyrz.</t>
  </si>
  <si>
    <t xml:space="preserve">Oświetlenie wraz z osprzętem </t>
  </si>
  <si>
    <t>Zest. komp. INF</t>
  </si>
  <si>
    <t>Zest.komp. Pro</t>
  </si>
  <si>
    <t>Komputer AIO Lenovo</t>
  </si>
  <si>
    <t>Zest. komp. IG Tytan</t>
  </si>
  <si>
    <t>Urządzenie wielofunkcyjne Ricoh</t>
  </si>
  <si>
    <t>Urządzenie wielofunkcyjne Kyocera M3540dn</t>
  </si>
  <si>
    <t>Telefon Panasonic KX-TG 1712 - 2 sł.</t>
  </si>
  <si>
    <t>Zest. komp. ZETAN</t>
  </si>
  <si>
    <t>Zest. komp. Pro</t>
  </si>
  <si>
    <t>Zest. komp. Dell OptiPlex</t>
  </si>
  <si>
    <t>Urządzenie wielofunkcyjne Kyocera FS-6525MFP</t>
  </si>
  <si>
    <t>Drukarka Kyocera Ecosys P6026cdn</t>
  </si>
  <si>
    <t>Drukarka Kyocera P2135DN</t>
  </si>
  <si>
    <t>Drukarka Kyocera FS-2100DN</t>
  </si>
  <si>
    <t>Centrala telefoniczna Slican</t>
  </si>
  <si>
    <t>Telefon Panasonic KX-TG 2512 PD - 2 sł.</t>
  </si>
  <si>
    <t>Telefon Panasonic KX-TG 1611 - 1 sł.</t>
  </si>
  <si>
    <t>Telefon Panasonic KX-TG 2511</t>
  </si>
  <si>
    <t>Telefon Panasonic KX-TG 2512 - 2 sł.</t>
  </si>
  <si>
    <t>Aparat telefoniczny</t>
  </si>
  <si>
    <t>Zest. komp. IG TYTAN</t>
  </si>
  <si>
    <t>Zest. komp. IG Tytan i3-6100</t>
  </si>
  <si>
    <t>Terminal danych PA-20 Batch Gun</t>
  </si>
  <si>
    <t>Drukarka Bixolon</t>
  </si>
  <si>
    <t>Rejestrator Hikvision DS-7208HGHI-SH/A</t>
  </si>
  <si>
    <t>Monitor LG 23MP48HQ-P 24"</t>
  </si>
  <si>
    <t>Drukarka Kyocera Ecosys P2135DN</t>
  </si>
  <si>
    <t>Telefon Panasonic KX-TGB212PDB</t>
  </si>
  <si>
    <t>Telefon Panasonic KX-TG 2511 PD - 1 sł.</t>
  </si>
  <si>
    <t>Telefon Panasonic KX-TG 2511 PD</t>
  </si>
  <si>
    <t>Laptop Lenovo Y700-1515-6300</t>
  </si>
  <si>
    <t>Zest. komp. IG Tytan i5-7400</t>
  </si>
  <si>
    <t>Router UTM FOR-FG 100E-BDL</t>
  </si>
  <si>
    <t>Monitoring wizyjny, budynek ul. Królewska 29</t>
  </si>
  <si>
    <t>Monitoring wizyjny, ul. Królewska 10</t>
  </si>
  <si>
    <t>Urządzenie wielof. Kyocera Ecosys M2040dn</t>
  </si>
  <si>
    <t>Urządzenie wielof. Kyocera Ecosys M3040idn</t>
  </si>
  <si>
    <t>Drukarka Kyocera Ecosys P3045dn</t>
  </si>
  <si>
    <t>Drukarka Kyocera Ecosys P3045</t>
  </si>
  <si>
    <t>Drukarka HPLJ Pro 200 M225 dn</t>
  </si>
  <si>
    <t>Urządzenie wielof. UTAX 2550</t>
  </si>
  <si>
    <t>Drukarka Kyocera FS-2100 DN</t>
  </si>
  <si>
    <t>Aparat telefoniczny Samsung Galaxy J3</t>
  </si>
  <si>
    <t>Telefon Panasonic KX-TGC210PDB</t>
  </si>
  <si>
    <t xml:space="preserve">System transmisji on-line: kamera szybkoobrotowa Monacor B HDC-711, konwerter HDMI Monacor HDTVI-100CON, enkoder do streamingu na żywo Monacor ZU51, monitor do podglądu transmisji Monacor TFT-1002LED, rozgałęźnik HDMI Monacor HDMS-1042, pulpit przewodniczącego wolnostojący z glosowaniem LCD, pulpit delegata wolnostojący z głosowaniem LCD - 20 szt., jednostka centralna sterująca BXB FCS 6350, laptop Dell Vostro 3568 - 2 szt., qnap 2-bay turbo NAS TS-231P2-4G, fortinet-50E FG-50E-BDL, punkt dostępowy Ubiquiti UAP-AC-PRO, szafa RACK 12U mobilna z wyposażeniem, oprogramowanie sterujące BXB FCS 6370, mikrofon gęsia szyja DIN 56 cm - 21 szt., skrzynia transportowa mobilna    </t>
  </si>
  <si>
    <t>Urządzenie wielofunkcyjne Kyocera Ecosys M3145idn</t>
  </si>
  <si>
    <t>Urządzenie Fortigate FOR-FG-50E-BDL</t>
  </si>
  <si>
    <t>Urządz. Kyocera Ecosys M2540dn</t>
  </si>
  <si>
    <t>Urządz. Kyocera TasKalfa 2551ci</t>
  </si>
  <si>
    <t>Drukarka kol. Kyocera Ecosys P5026cdn</t>
  </si>
  <si>
    <t xml:space="preserve">Zestaw komputerowy Actina </t>
  </si>
  <si>
    <t>Zestaw komputerowy IG Tytan i5-8400</t>
  </si>
  <si>
    <t>Zestaw komputerowy Lenovo IdeaCentre</t>
  </si>
  <si>
    <t>Zestaw komputerowy HP Pro Desk 600 G1</t>
  </si>
  <si>
    <t>Zestaw komputerowy Dell Optiplex 990</t>
  </si>
  <si>
    <t>Komputer IG Tytan i3-7100</t>
  </si>
  <si>
    <t>Monitor 21,5" do monitoringu wizyjnego</t>
  </si>
  <si>
    <t>Kamera wewnętrzna monitoringu wizyjnego</t>
  </si>
  <si>
    <t>Telefon Panasonic KX-TGB212PB</t>
  </si>
  <si>
    <t>Urządz. wiel. Kyocera Ecosys M3645idn</t>
  </si>
  <si>
    <t>Urządz. Kyocera Taskalfa 3551ci</t>
  </si>
  <si>
    <t>Urządzenie Kyocera Taskalfa 3510i</t>
  </si>
  <si>
    <t>Urządz. Kyocera Ecosys M2040dn</t>
  </si>
  <si>
    <t xml:space="preserve">Radiotelefon Motorola DP4600e z osprzętem </t>
  </si>
  <si>
    <t>Radiotelefon Motorola DP4600e z osprzętem</t>
  </si>
  <si>
    <t>Komputer 7010 MTi5-3470 8GB 500GB</t>
  </si>
  <si>
    <t>Zest. komp. KTR Pro 520i5-9400F</t>
  </si>
  <si>
    <t>Zest. komp. IG Tytan i5-9400F</t>
  </si>
  <si>
    <t>Zest. komp. Dell Optiplex 3010</t>
  </si>
  <si>
    <t>Komputer Dell Optiplex 3010</t>
  </si>
  <si>
    <t>Zest. komp. Dell Vostro 260ST</t>
  </si>
  <si>
    <t>Telefon Panasonic KX-TG2511 PDM</t>
  </si>
  <si>
    <t>Urządz. wiel. Kyocera Taskalfa 4012i</t>
  </si>
  <si>
    <t>Ploter Epson S.C - T5400M</t>
  </si>
  <si>
    <t>Serwer plików NAS Qnap TS-230 + dysk 1 TB 64MB</t>
  </si>
  <si>
    <t>Urządz. Kyocera Ecosys M3145dn</t>
  </si>
  <si>
    <t>Drukarka Kyocera Ecosys P3145dn</t>
  </si>
  <si>
    <t>Urządz. wiel. Kyocera Taskalfa 352ci</t>
  </si>
  <si>
    <t>Urządz. wiel. Kyocera Ecosys M4125idn</t>
  </si>
  <si>
    <t>Zest. komp. IG Tytan i7-10700</t>
  </si>
  <si>
    <t>Zest. komp. EccoPc Desktop A5X P/N: 526008171OW10P</t>
  </si>
  <si>
    <t>Zest. komp. EccoPc Desktop A5X P/N: 526001612567OW10P</t>
  </si>
  <si>
    <t>Zest. komp. HP 920</t>
  </si>
  <si>
    <t>Zest. komp. Dell 7070</t>
  </si>
  <si>
    <t>Drukarka OKI B431d</t>
  </si>
  <si>
    <t>Telefon Panasonic KX-TG2512PD</t>
  </si>
  <si>
    <t xml:space="preserve">Telefon Panasonic KX-TG 2512 </t>
  </si>
  <si>
    <t xml:space="preserve">Telefon Panasonic KX-TG 2512 PD </t>
  </si>
  <si>
    <t>Telefon (smartfon) Galaxy M12 Black Samsung</t>
  </si>
  <si>
    <t>Telefon Panasonic</t>
  </si>
  <si>
    <t xml:space="preserve">Telebim Ledcity P6.67: belki telebimowe: 4 szt., skrzynia typu Case (6 IN 1):  5 szt., skrzynia typu Case: 1 szt., skrzynia Case na procesor: 1 szt., procesor wideo (skaler) z dwiema kartami nadawczymi, komputer sterujący, konstrukcja pod ekran, kamera ze statywem: 2 szt.      </t>
  </si>
  <si>
    <t>Telewizor LG LED 42LB670V FHD 700Hz 3D</t>
  </si>
  <si>
    <t>Radiotelefon Kenwood NX-220E</t>
  </si>
  <si>
    <t>Aparat fotograficzny Sony DSC-HX300B</t>
  </si>
  <si>
    <t>Telefon kom. LG Swift L9 II</t>
  </si>
  <si>
    <t>Notebook Acer</t>
  </si>
  <si>
    <t>Notebook Acer E5-771Gi3</t>
  </si>
  <si>
    <t>Notebook Acer E5-771G i3</t>
  </si>
  <si>
    <t>Notebook Lenovo B71-80 17,3"</t>
  </si>
  <si>
    <t>Telewizor LED Hitachi 50HB1T62</t>
  </si>
  <si>
    <t>Aparat fotograficzny Sony DSC-HX400</t>
  </si>
  <si>
    <t>Notebook Dell I17-5759I51T8P 17,3"</t>
  </si>
  <si>
    <t>Telewizor Samsung  " UE55MU9002"  55 cali / 138 cm, 16:9 , 4K UHD</t>
  </si>
  <si>
    <t>Ekran projekcyjny Avers Solaris 40-30 MWP BB</t>
  </si>
  <si>
    <t>Projektor multimedialny Benq SH915 full HD 3D</t>
  </si>
  <si>
    <t>Projektor Beng MH534</t>
  </si>
  <si>
    <t>Tablet Lenovo Yoga 3 Plus 10" LTE</t>
  </si>
  <si>
    <t>Aparat telefoniczny Huawei Y6 II LTE</t>
  </si>
  <si>
    <t>Aparat telefoniczny Huawei Y5 II LTE</t>
  </si>
  <si>
    <t>Zestaw nagłaśniający: cyfrowy procesor głośnikowy Electro Voice DC-ONE - 1 szt., wzmacniacz mocy, Electro Voice Q99 - 1 szt., wzmacniacz mocy (tzw. końcówki mocy) Elektro Voice Q1212 - 2 szt., zestaw głośnikowy szerokopasmowy pasywny Electro Voice TX 1152 - 2 szt.
zestaw głośnikowy niskotonowy pasywny Electro Voice TX 1181 - 4 szt. (tzw. głośniki basowe), zestaw głośnikowy szerokopasmowy aktywny Electro Voice ZxA1 - 4 szt. (tzw. monitory odsłuchowe), Stage box dla miksera cyfrowego Qu32 - jednostka wejść i wyjść audio w obudowie 19" Allen Heath AR2412 - Audio Rack 24/12, seria GLD - 1 szt., stage box dla miksera cyfrowego QU32 - jednostka wejść i wyjść audio w obudowie 19" Allen Heath AR0804 - Audio Rack 8/4, seria GLD - 1 szt., DRUM-SET: mikrofon dynamiczny do stopy: Audio Technica ATM250 - 1 szt., mikrofony dynamiczne do werbli: Audio Technika ATM650 - 2 szt., mikrofony dynamiczne do tomów: Audio Technika ATM650 ...</t>
  </si>
  <si>
    <t>Laptop Dell I17-5770218928SSA 17,3" W10</t>
  </si>
  <si>
    <t>Laptop HP EliteBook 8570p Core i5-3340M</t>
  </si>
  <si>
    <t>Notebook Dell Vostro 3550 i5-2410M</t>
  </si>
  <si>
    <t>Tablet Samsung Galaxy TAB A SM-T515 10.1</t>
  </si>
  <si>
    <t>Laptop HP 15-db 1032nw 15,6"</t>
  </si>
  <si>
    <t>Laptop Lenovo V15-ADA 82C7000SPBW10pro</t>
  </si>
  <si>
    <t>Laptop Dell Vostroi 3591, P/N: N5021PVN3591EMEA01_2101</t>
  </si>
  <si>
    <t>Laptop Lenovo V310</t>
  </si>
  <si>
    <t>Telewizor LG 43LK5100</t>
  </si>
  <si>
    <t>2014</t>
  </si>
  <si>
    <t xml:space="preserve">Zestaw nagłaśniający: mikrofon konferencyjny OK./E-832-21 szt., stacja odbiorcza OK./E 808-3 szt., rejestrator cyfrowy DPR-10 - 1 szt., ładowarka Tensai TI-1600L - 2 szt., akumulator AA NIMH - 2800/4 - 21 szt. </t>
  </si>
  <si>
    <t>EZD 90LJ</t>
  </si>
  <si>
    <t>osobowy</t>
  </si>
  <si>
    <t>11.05.2007 r.</t>
  </si>
  <si>
    <t>W0LLA63F470075337</t>
  </si>
  <si>
    <t>2505</t>
  </si>
  <si>
    <t>01.07.2021 r.</t>
  </si>
  <si>
    <t>EZD VW50</t>
  </si>
  <si>
    <t>STIM</t>
  </si>
  <si>
    <t>S22 01H 2600 GT</t>
  </si>
  <si>
    <t>14.09.2016 r.</t>
  </si>
  <si>
    <t>SYAS22HK0GOOO1643</t>
  </si>
  <si>
    <t>2600</t>
  </si>
  <si>
    <t>30.09.2021 r.</t>
  </si>
  <si>
    <t>ANTARA</t>
  </si>
  <si>
    <t>Pozostałe środki trwałe plus grupa III do VIII (bez VII)</t>
  </si>
  <si>
    <t>Budynek należy do Powiatu Zduńskowolskiego</t>
  </si>
  <si>
    <t>kserokopiarka</t>
  </si>
  <si>
    <t>Telefon komórkowy</t>
  </si>
  <si>
    <t>19/4/Z/18</t>
  </si>
  <si>
    <t>25/8/K/20</t>
  </si>
  <si>
    <t>18/4/Z/14</t>
  </si>
  <si>
    <t>50/15/T/15</t>
  </si>
  <si>
    <t>20/4/Z/19</t>
  </si>
  <si>
    <t>21/4/Z/20</t>
  </si>
  <si>
    <t>EZD 40EY</t>
  </si>
  <si>
    <t>RENAULT</t>
  </si>
  <si>
    <t>THALIA</t>
  </si>
  <si>
    <t>VF1LB0BC534013138</t>
  </si>
  <si>
    <t>1460</t>
  </si>
  <si>
    <t>1661/6/T/14/Z/I</t>
  </si>
  <si>
    <t>84.13.Z</t>
  </si>
  <si>
    <t>85.60.Z</t>
  </si>
  <si>
    <t xml:space="preserve">Budynek murowany </t>
  </si>
  <si>
    <t>Żeromskiego 3a Zduńska Wola</t>
  </si>
  <si>
    <t>TAK - uruchamiana ręcznie</t>
  </si>
  <si>
    <t>Ogrodzenie metalowe</t>
  </si>
  <si>
    <t>Komputer stacjonarny sekretariat</t>
  </si>
  <si>
    <t>komputer -  używany darowizna</t>
  </si>
  <si>
    <t>Dz-VII. k-to1 p.21</t>
  </si>
  <si>
    <t>Dz. III k-to 10 p. 93</t>
  </si>
  <si>
    <t>Laptop Asus</t>
  </si>
  <si>
    <t>Laptop  HP</t>
  </si>
  <si>
    <t>Dz. III k-to 10 p. 83-84</t>
  </si>
  <si>
    <t>Dz. III k-to 10 p. 85</t>
  </si>
  <si>
    <t>Dz.III k-to 10 p.94</t>
  </si>
  <si>
    <t>Dz.III k-to 10 p.95</t>
  </si>
  <si>
    <t>Budynek magazynowy</t>
  </si>
  <si>
    <t>Wojsławice 118, 98-220 Zduńska Wola</t>
  </si>
  <si>
    <t>murowane z cegły</t>
  </si>
  <si>
    <t>żelbetowy dwuspadowy</t>
  </si>
  <si>
    <t>eternit</t>
  </si>
  <si>
    <t>Adaptacja nieruchomości oraz  pomieszczeń na budynek garażowo-magazynowy z częścią socjalno-sanitarną - 04.02.2021 r.</t>
  </si>
  <si>
    <t>Zestaw komputerowy INF</t>
  </si>
  <si>
    <t>PZD/4/4/Z/14/K/1</t>
  </si>
  <si>
    <t>Zestaw komputerowy ZETAN Business</t>
  </si>
  <si>
    <t>PZD/5/4/Z/15/K/1</t>
  </si>
  <si>
    <t>Urządzenie wielofunkcyjne Kyocera Ecosys M2040dn</t>
  </si>
  <si>
    <t>PZD/77/13/I/17/K/1</t>
  </si>
  <si>
    <t>Drukarka kolorowa Kyocera Ecosys P5021cdn</t>
  </si>
  <si>
    <t>PZD/78/13/I/17/K/10</t>
  </si>
  <si>
    <t>Telefon Samsung Galaxy J7 (2017)</t>
  </si>
  <si>
    <t>PZD/VII/3/K/10</t>
  </si>
  <si>
    <t>Serwer NAS QNAP TS-231P + 2 szt. HDD 2 TB 3.5"</t>
  </si>
  <si>
    <t>PZD/87/13/I/19/K/2b</t>
  </si>
  <si>
    <t>Radiotelefon Motorola TLKR T50</t>
  </si>
  <si>
    <t>PZD/VII/4/K32/I</t>
  </si>
  <si>
    <t>Radio CB President + antena mag.</t>
  </si>
  <si>
    <t>PZD/XII/3/K32/I</t>
  </si>
  <si>
    <t>PZD/XII/4/K32/I</t>
  </si>
  <si>
    <t>PZD/XII/5/K32/I</t>
  </si>
  <si>
    <t>PZD/XII/6/K32/I</t>
  </si>
  <si>
    <t>Myjka ciśnieniowa Karcher HDS 850-4M</t>
  </si>
  <si>
    <t>Aparat cyfrowy Panasonic DMC-F3K</t>
  </si>
  <si>
    <t>PZD/32/14/A/14/K/1</t>
  </si>
  <si>
    <t>Notebook Acer ES 17E5</t>
  </si>
  <si>
    <t>PZD/84/15/Ko/18/K/10</t>
  </si>
  <si>
    <t>PZD/XII/2/K32/I</t>
  </si>
  <si>
    <t>EZD LG66</t>
  </si>
  <si>
    <t>URSUS</t>
  </si>
  <si>
    <t>4512 z kabiną</t>
  </si>
  <si>
    <t>ciągnik rolniczy</t>
  </si>
  <si>
    <t>08.01.1998 r.</t>
  </si>
  <si>
    <t>0117484</t>
  </si>
  <si>
    <t>EZD 75PG</t>
  </si>
  <si>
    <t>OPEL</t>
  </si>
  <si>
    <t>ZAFIRA</t>
  </si>
  <si>
    <t>samochód osobowy</t>
  </si>
  <si>
    <t>14.10.2003 r.</t>
  </si>
  <si>
    <t>W0L0TGF7542031181</t>
  </si>
  <si>
    <t>EZD UC66</t>
  </si>
  <si>
    <t>TONG YANG</t>
  </si>
  <si>
    <t>T-TL2-T1054SP, T1054</t>
  </si>
  <si>
    <t>18.05.2016 r.</t>
  </si>
  <si>
    <t>10SPJ00114</t>
  </si>
  <si>
    <t>EZD 21WW</t>
  </si>
  <si>
    <t>WIMADA</t>
  </si>
  <si>
    <t>WK600-W600-4</t>
  </si>
  <si>
    <t>przyczepa lekka</t>
  </si>
  <si>
    <t>08.12.2009 r.</t>
  </si>
  <si>
    <t>SV9060U4091AB1032</t>
  </si>
  <si>
    <t>bezterminowo</t>
  </si>
  <si>
    <t>EZD NE33</t>
  </si>
  <si>
    <t>SANOK</t>
  </si>
  <si>
    <t>T058</t>
  </si>
  <si>
    <t>przyczepa ciężarowa rolnicza</t>
  </si>
  <si>
    <t>06.07.1994 r.</t>
  </si>
  <si>
    <t>EZD YT44</t>
  </si>
  <si>
    <t>PPHU WODZIŃSKI</t>
  </si>
  <si>
    <t>WTP420-WTP420-1, WTP420</t>
  </si>
  <si>
    <t>14.06.2017 r.</t>
  </si>
  <si>
    <t>EZD YT40</t>
  </si>
  <si>
    <t>RYDWAN</t>
  </si>
  <si>
    <t>R-EU-L2-W0-A75S2D0</t>
  </si>
  <si>
    <t>03.07.2017 r.</t>
  </si>
  <si>
    <t>SYBL20000H0000460</t>
  </si>
  <si>
    <t>EZD SF75</t>
  </si>
  <si>
    <t>ZETOR</t>
  </si>
  <si>
    <t>7011A</t>
  </si>
  <si>
    <t>01.01.1983 r.</t>
  </si>
  <si>
    <t>30523</t>
  </si>
  <si>
    <t>EZD YT55</t>
  </si>
  <si>
    <t>FARMTRAC</t>
  </si>
  <si>
    <t>P5-P5DA-P5DA4C-6750T</t>
  </si>
  <si>
    <t>13.06.2017 r.</t>
  </si>
  <si>
    <t>P5DA4CH006763</t>
  </si>
  <si>
    <t>EZD VN99</t>
  </si>
  <si>
    <t>TYM</t>
  </si>
  <si>
    <t>T-M1-T503-T503SM, T503</t>
  </si>
  <si>
    <t>31.01.2018 r.</t>
  </si>
  <si>
    <t>50STL01008</t>
  </si>
  <si>
    <t>EZD 50TK</t>
  </si>
  <si>
    <t>VOLKSWAGEN/ZIMNY</t>
  </si>
  <si>
    <t>7HC/Z1-ND40BRSX0-LS280FM527091620GG, TRANSPORTER</t>
  </si>
  <si>
    <t>WV2ZZZ7HZ9H070888</t>
  </si>
  <si>
    <t>EZD 70TW</t>
  </si>
  <si>
    <t>VOLKSWAGEN</t>
  </si>
  <si>
    <t>TRANSPORTER</t>
  </si>
  <si>
    <t>16.11.1998 r.</t>
  </si>
  <si>
    <t>WV2ZZZ70ZXX066902</t>
  </si>
  <si>
    <t>EZD 44SW</t>
  </si>
  <si>
    <t>BNZD50D0X0/S L280FM6A5037GG, TRANSPORTER/VT5S</t>
  </si>
  <si>
    <t>samochód ciężarowy</t>
  </si>
  <si>
    <t>04.11.2008 r.</t>
  </si>
  <si>
    <t>WV3ZZ7JZ9X005675</t>
  </si>
  <si>
    <t>EZD 66S3</t>
  </si>
  <si>
    <t>T-TS11-T1004SP, T1004</t>
  </si>
  <si>
    <t>TY1100SPEJKI00012</t>
  </si>
  <si>
    <t xml:space="preserve">Powiatowy Inpektorat Nadoru Budowlanego </t>
  </si>
  <si>
    <t>Rodzaj 
pojazdu mechanicznego</t>
  </si>
  <si>
    <t>Marka i typ</t>
  </si>
  <si>
    <t>Nr fabryczny lub inwentarzowy</t>
  </si>
  <si>
    <t>Grupa KŚT</t>
  </si>
  <si>
    <t>Okres ubezpieczenia 
OC</t>
  </si>
  <si>
    <t>Okres ubezpieczenia 
NNW</t>
  </si>
  <si>
    <t>Suma ubezpieczenia NNW</t>
  </si>
  <si>
    <t>Suma ubezpieczenia AC</t>
  </si>
  <si>
    <t>UWAGI</t>
  </si>
  <si>
    <t>OD</t>
  </si>
  <si>
    <t>DO</t>
  </si>
  <si>
    <t>Koparko-ładowarka</t>
  </si>
  <si>
    <t>Volvo</t>
  </si>
  <si>
    <t>BL 70D10159</t>
  </si>
  <si>
    <t>brutto</t>
  </si>
  <si>
    <t xml:space="preserve">Kosiarka samojezdna </t>
  </si>
  <si>
    <t>Husqvarna</t>
  </si>
  <si>
    <t>2014/2019</t>
  </si>
  <si>
    <t>111214D001102</t>
  </si>
  <si>
    <t>WYKAZ POJAZDÓW WOLNOBIEŻNYCH</t>
  </si>
  <si>
    <t xml:space="preserve">02.12.2021 </t>
  </si>
  <si>
    <t xml:space="preserve">30.07.2021 </t>
  </si>
  <si>
    <t xml:space="preserve">01.12.2022 </t>
  </si>
  <si>
    <t xml:space="preserve">29.07.2022 </t>
  </si>
  <si>
    <t>Powiatowy Zarząd Dróg</t>
  </si>
  <si>
    <t>8413Z</t>
  </si>
  <si>
    <t>Pozostałe środki trwałe</t>
  </si>
  <si>
    <t xml:space="preserve">Zestaw koputerowy </t>
  </si>
  <si>
    <t>zestaw komputerowy</t>
  </si>
  <si>
    <t>drukarka HP  Neverstop Laser MFP 1000</t>
  </si>
  <si>
    <t>drukarka HP Neverstop Laser MFP 1200</t>
  </si>
  <si>
    <t>URZADZENIE WIELOFUNKCYJNE</t>
  </si>
  <si>
    <t>kserokopiarka Konica Minolta</t>
  </si>
  <si>
    <t>monitor Philips223</t>
  </si>
  <si>
    <t>komputer DELL</t>
  </si>
  <si>
    <t>drukarka Laser Jet P2015</t>
  </si>
  <si>
    <t>komputer Dell Optiplex 780</t>
  </si>
  <si>
    <t>001124,001125,001126,001127,001128,001129,001130,001131,001132,001133</t>
  </si>
  <si>
    <t>telewizor THOMSON</t>
  </si>
  <si>
    <t>Kserokopiarka KONICA MINOTA BIZHUB C224</t>
  </si>
  <si>
    <t xml:space="preserve">drukarka Brother Laserowa </t>
  </si>
  <si>
    <t>drukarka ECOSYS P6235</t>
  </si>
  <si>
    <t>telewizor PHILIPS LED 70cali</t>
  </si>
  <si>
    <t>tablet DELL</t>
  </si>
  <si>
    <t xml:space="preserve">laptop </t>
  </si>
  <si>
    <t>laptop LENOVO</t>
  </si>
  <si>
    <t>001107,001108,001109,001110,001111,001112,001113,001114,001115,001116</t>
  </si>
  <si>
    <t>laptop Acer-biały</t>
  </si>
  <si>
    <t>001117,001118,001119,001120,001121</t>
  </si>
  <si>
    <t>laptop ASUS X509JA</t>
  </si>
  <si>
    <t>001163,001164,001164</t>
  </si>
  <si>
    <t xml:space="preserve">laptop DELL </t>
  </si>
  <si>
    <t>lapatop ASUS X509JA</t>
  </si>
  <si>
    <t>Notebook LENOVO 3-15IIL</t>
  </si>
  <si>
    <t>Budynek Biurowy</t>
  </si>
  <si>
    <t>żelbetonowe prefabrykowane</t>
  </si>
  <si>
    <t>płyty wielokanałowe typu żerańskiego</t>
  </si>
  <si>
    <t>płyty korytkowe</t>
  </si>
  <si>
    <t>2 + piwnica</t>
  </si>
  <si>
    <t>2013- remonty budowlane instalacyjne, montaż żaluzji zewnetrznej zwijanej; 2014- remonty instalacji elektrycznej pomieszczeń piwnicznych, montaż żaluzji zewnetrznej zwijanej, termomodernizacja; 2016- montaż instalacji systemu monitoringu wizyjnego</t>
  </si>
  <si>
    <t>podłącze do miejskiej sieci ciepłowniczej</t>
  </si>
  <si>
    <t>TAK (całodobowo)</t>
  </si>
  <si>
    <t>nie dotyczy</t>
  </si>
  <si>
    <t>TAK - uruchamiana automatycznie</t>
  </si>
  <si>
    <t>proszkowa, śniegowa</t>
  </si>
  <si>
    <t>Sprzęt do inwentaryzacji wraz z oprogramowaniem STOCKMobile PRO</t>
  </si>
  <si>
    <t>Macierz dyskowa Synology 4xHDD 2TB</t>
  </si>
  <si>
    <t>Laptop Fujitsu A555</t>
  </si>
  <si>
    <t>APC SMART UPS 1500VA</t>
  </si>
  <si>
    <t>Router Cisco 2921 - SEC/K9</t>
  </si>
  <si>
    <t>UPS APC 1500VA 230V</t>
  </si>
  <si>
    <t xml:space="preserve">Dysk twardy zewnętrzny </t>
  </si>
  <si>
    <t>UPS Gembird 650VA</t>
  </si>
  <si>
    <t>Konsola zarządzająca KVM KONSOLE1708N</t>
  </si>
  <si>
    <t>Serwer plików Synology RackStation RS1619xs+</t>
  </si>
  <si>
    <t xml:space="preserve">Dysk twardy wewnętrzny </t>
  </si>
  <si>
    <t>UPS zasilacz awaryjny RACK 19" 6000 VA</t>
  </si>
  <si>
    <t xml:space="preserve">Telefon </t>
  </si>
  <si>
    <t xml:space="preserve">Drukarki </t>
  </si>
  <si>
    <t>Skaner</t>
  </si>
  <si>
    <t>Monitory</t>
  </si>
  <si>
    <t>Urządzenia wielofunkcyjne</t>
  </si>
  <si>
    <t>2008-2014</t>
  </si>
  <si>
    <t xml:space="preserve">Dysk zewnętrzny </t>
  </si>
  <si>
    <t>2009, 2014</t>
  </si>
  <si>
    <t>Komputery</t>
  </si>
  <si>
    <t>EZD 55GG</t>
  </si>
  <si>
    <t>Volkswagen</t>
  </si>
  <si>
    <t>WVWZZZ1KZ6M657463</t>
  </si>
  <si>
    <t>1870</t>
  </si>
  <si>
    <t>Pozostałe środki trwałe plus grupa VII</t>
  </si>
  <si>
    <t xml:space="preserve">Powiatowy Urząd Pracy </t>
  </si>
  <si>
    <t>8531B</t>
  </si>
  <si>
    <t xml:space="preserve">Budynek - AC wolnostojacy, 3 kondygnacyjny o kubaturze 26.668 m3 podpiwniczony w tym 21 sal lekcyjnych, duża i mała sala gimnastyczna </t>
  </si>
  <si>
    <t>98-220 Zduńska Wola, ul.Dąbrowskiego 6</t>
  </si>
  <si>
    <t>Budynek B - 4 kondygnacyjny o kubaturze 6.772,78 m3, podpiwniczony w tym 11 sal dydaktycznych</t>
  </si>
  <si>
    <t>98-220 Zduńska Wola, ul.Dąbrowskiego 7</t>
  </si>
  <si>
    <t>murowane           z cegły</t>
  </si>
  <si>
    <t>płyty żelbetonowe</t>
  </si>
  <si>
    <t>stropodach, płyty żelbetonowe</t>
  </si>
  <si>
    <t>c.o.</t>
  </si>
  <si>
    <t>Posiadamy monitoring (ale bez kamer przemysłowych), Teren obiektu chroniony jest częściowym ogrodzeniem.</t>
  </si>
  <si>
    <t>Posiadamy monitoring (ale bez kamer przemysłowych).</t>
  </si>
  <si>
    <t>Teren obiektu chroniony jest częściowym ogrodzeniem.</t>
  </si>
  <si>
    <t xml:space="preserve">Wielofunkcyjne boisko sportowe </t>
  </si>
  <si>
    <t>Plac szkolny</t>
  </si>
  <si>
    <t>98-220 Zduńska Wola, ul. Dąbrowskiego 6 (wejście od ul.Żeromskiego)</t>
  </si>
  <si>
    <t>98-220 Zduńska Wola, ul. Dąbrowskiego 6 (wejście od ul. Żeromskiego)</t>
  </si>
  <si>
    <t>Drukarka PL100 3M</t>
  </si>
  <si>
    <t>Dz.VI/B k.30 p.31</t>
  </si>
  <si>
    <t>Tablica interaktywna QWB200-BWH01</t>
  </si>
  <si>
    <t>Dz.III Konto 10/E/a</t>
  </si>
  <si>
    <t>Kopiarka Canon iR ADV C5030ir</t>
  </si>
  <si>
    <t>Dz.VI/B k.30</t>
  </si>
  <si>
    <t>Podstawa kopiarki Canon ir</t>
  </si>
  <si>
    <t>Telewizor SONY</t>
  </si>
  <si>
    <t>Dz.III k.10/K/b</t>
  </si>
  <si>
    <t>Zestaw inteaktywny Full HD,router WiFi AP</t>
  </si>
  <si>
    <t>Dz.III k.10/E/a</t>
  </si>
  <si>
    <t>Centrala telefoniczna</t>
  </si>
  <si>
    <t>Dz.VI/B k.26</t>
  </si>
  <si>
    <t>Telewizor Samsung</t>
  </si>
  <si>
    <t>Dz.III k.10/L/a</t>
  </si>
  <si>
    <t>Telewizor Toshiba 55</t>
  </si>
  <si>
    <t>Dz.III k.10/T/b</t>
  </si>
  <si>
    <t>Komputer HP 270-A047 Win10</t>
  </si>
  <si>
    <t>Projektor BENQ TH 585</t>
  </si>
  <si>
    <t>Dz.III k.10/A</t>
  </si>
  <si>
    <t>Dz.III k.10/P/d</t>
  </si>
  <si>
    <t>Tablet Lifetab S 10342Medion</t>
  </si>
  <si>
    <t>Dz.III k.10/T/a</t>
  </si>
  <si>
    <t>Komputer IG Tytan Intel</t>
  </si>
  <si>
    <t>Dz.VI/B k.30 p.33</t>
  </si>
  <si>
    <t>Notebook Lenowo</t>
  </si>
  <si>
    <t>Dz.VI/B k.30 p.32</t>
  </si>
  <si>
    <t>Laptop DEEL Inspirion 5567 15,6 Win 10 Pro</t>
  </si>
  <si>
    <t>Tablet Kruger&amp;Matz EDGE KM 1161 11,6 64 GB Win 10</t>
  </si>
  <si>
    <t>Komputer notebook HP 15-BS</t>
  </si>
  <si>
    <t>Dz.III k.10/G</t>
  </si>
  <si>
    <t>ups Power Walker-2</t>
  </si>
  <si>
    <t xml:space="preserve">Tablet graficzny </t>
  </si>
  <si>
    <t>Dz.III k.10/E/a-c</t>
  </si>
  <si>
    <t>Laptop Acer Aspire 3 15,6</t>
  </si>
  <si>
    <t>Dz.VI/B k.30 p.35-40</t>
  </si>
  <si>
    <t>Laptop HP 255 15,6/Ryzen 5 3500U/SSD512GB/8GB/WIN 10</t>
  </si>
  <si>
    <t>Dz.III k.10/M</t>
  </si>
  <si>
    <t>Komputer notebook HP 15 HP</t>
  </si>
  <si>
    <t>Grupa VII</t>
  </si>
  <si>
    <t>Budynek szkolny-</t>
  </si>
  <si>
    <t>Zduńska Wola, Komisji Edukacji Narodowej 6</t>
  </si>
  <si>
    <t>Ubikacja wolnostojąca/budynek gospodarczy</t>
  </si>
  <si>
    <t>Budynek zaplecza sanitarno-szatniowego</t>
  </si>
  <si>
    <t>cegła</t>
  </si>
  <si>
    <t>beton</t>
  </si>
  <si>
    <t>drewno</t>
  </si>
  <si>
    <t>blacha</t>
  </si>
  <si>
    <t>drewno i papa</t>
  </si>
  <si>
    <t>płyta i drewno</t>
  </si>
  <si>
    <t>drewno i pleksa</t>
  </si>
  <si>
    <t>2, piwnica i poddasze</t>
  </si>
  <si>
    <t>remont korytarza dolnego 2021;remont instalacji elektrycznej 2016</t>
  </si>
  <si>
    <t>miejskie sieci cieplne</t>
  </si>
  <si>
    <t>tak, gabinet wicedyrektora, gabinet pielęgniarki szkolnej, gabinet pedagoga, w księgowości i gabinecie dyrektora roleta zewnętrzna</t>
  </si>
  <si>
    <t>tak 8-16.00</t>
  </si>
  <si>
    <t>tak, całodobowo</t>
  </si>
  <si>
    <t xml:space="preserve">gaśnice </t>
  </si>
  <si>
    <t>Ogrodzenie</t>
  </si>
  <si>
    <t>Studnia</t>
  </si>
  <si>
    <t>Boisko do piłki nożnej o nawierzchni z trawy syntetycznej</t>
  </si>
  <si>
    <t>Boisko do siatkówki i koszykówki o nawierzchni poliuretanowej</t>
  </si>
  <si>
    <t>Ogrodzenie boisk z siatki</t>
  </si>
  <si>
    <t>Kompleks lekkoatletyczny przy II LO</t>
  </si>
  <si>
    <t>DZ VIB/K.30/POZ.15</t>
  </si>
  <si>
    <t>DZIII/K10L1A/P.101</t>
  </si>
  <si>
    <t>10/6/62/622/22</t>
  </si>
  <si>
    <t>DZVIB/K30/P.16</t>
  </si>
  <si>
    <t>DZVIB/K30/P.18</t>
  </si>
  <si>
    <t>DZVIB/K30/P.19</t>
  </si>
  <si>
    <t>DZVIB/K30/P.20</t>
  </si>
  <si>
    <t>DZ.III/K10D/POZ.201</t>
  </si>
  <si>
    <t>DZIII/K10L1A/P.102</t>
  </si>
  <si>
    <t>DZ.III/K.10L1/POZ.162</t>
  </si>
  <si>
    <t>DZ.III/K10E/POZ. 79</t>
  </si>
  <si>
    <t>DZ.III/K10E/POZ.80</t>
  </si>
  <si>
    <t>DZ.III/K 10L6/POZ.104</t>
  </si>
  <si>
    <t>DZ. III/K.10L 5/POZ.122</t>
  </si>
  <si>
    <t>DZ.III/K.10E1/POZ.82</t>
  </si>
  <si>
    <t>DZIII/K10L7/35</t>
  </si>
  <si>
    <t>DZ.III/K10L1/P.91</t>
  </si>
  <si>
    <t>DZVIB/K30/P.22</t>
  </si>
  <si>
    <t>DZIII/K10L1A/P.103-107</t>
  </si>
  <si>
    <t>DZIII/K10L1A/P.108</t>
  </si>
  <si>
    <t>DZ.IIII/K.10L9/POZ.4</t>
  </si>
  <si>
    <t>DZ.III/K5/POZ.39</t>
  </si>
  <si>
    <t>DZVIB/K30/P.23</t>
  </si>
  <si>
    <t>DZVIB/K30/P.24</t>
  </si>
  <si>
    <t>DZ.III/K10F/ P.845</t>
  </si>
  <si>
    <t>Dz.III/K10L1A/poz.123</t>
  </si>
  <si>
    <t>Notebook Lenovo G510</t>
  </si>
  <si>
    <t>DZ.III/K.10H/poz.302</t>
  </si>
  <si>
    <t>DZ.III/K.10L1A/POZ.95</t>
  </si>
  <si>
    <t>DZ.III/K.5/POZ.50</t>
  </si>
  <si>
    <t>DZ.III/K.5/POZ.51-52</t>
  </si>
  <si>
    <t>DZ.III/K.5/poz.53</t>
  </si>
  <si>
    <t>DZ.III/K.5/POZ.54</t>
  </si>
  <si>
    <t>DZ.III/K10L1A/P.99-100</t>
  </si>
  <si>
    <t>DZ.III/K10D/POZ.256</t>
  </si>
  <si>
    <t>DZ.III/K.10L1A/POZ.113</t>
  </si>
  <si>
    <t>DZ.III/K.10L1A/POZ.114</t>
  </si>
  <si>
    <t>Laptop Acer Aspire 3</t>
  </si>
  <si>
    <t>2681-2686/15/Ko/Z/13</t>
  </si>
  <si>
    <t>DZ.III/K10F/  P.846</t>
  </si>
  <si>
    <t>Wizualizer Aver U50</t>
  </si>
  <si>
    <t>DZ.III/K10F/ p.847</t>
  </si>
  <si>
    <t>DZ.III/K10F/ p.909-912</t>
  </si>
  <si>
    <t>Dz.III/K10L1A/poz.122</t>
  </si>
  <si>
    <t>DZ.III/K10D/POZ.257</t>
  </si>
  <si>
    <t>DZ.III/K10C/p.412</t>
  </si>
  <si>
    <t>Wizualizer</t>
  </si>
  <si>
    <t>DZ.III/ K10C/p.413</t>
  </si>
  <si>
    <t>II LO/S14/14</t>
  </si>
  <si>
    <t>Dz III/ K10L3/p81</t>
  </si>
  <si>
    <t>DZ.III/K.10E1/POZ.83</t>
  </si>
  <si>
    <t>DZIII/K10L7/41</t>
  </si>
  <si>
    <t>DZ.III/K10L1/P.92</t>
  </si>
  <si>
    <t>Grupa V</t>
  </si>
  <si>
    <t>8022G</t>
  </si>
  <si>
    <t>BRAK</t>
  </si>
  <si>
    <t>Grupa IV, VI, VIII</t>
  </si>
  <si>
    <t>2014-01-01</t>
  </si>
  <si>
    <t>2014-09-06</t>
  </si>
  <si>
    <t>2014-12-11</t>
  </si>
  <si>
    <t>2014-12-14</t>
  </si>
  <si>
    <t>2014-12-19</t>
  </si>
  <si>
    <t>2014-12-23</t>
  </si>
  <si>
    <t>2015-02-10</t>
  </si>
  <si>
    <t>2015-03-02</t>
  </si>
  <si>
    <t>2015-03-06</t>
  </si>
  <si>
    <t>2015-05-04</t>
  </si>
  <si>
    <t>2015-05-20</t>
  </si>
  <si>
    <t>2015-06-19</t>
  </si>
  <si>
    <t>2015-09-29</t>
  </si>
  <si>
    <t>2015-10-14</t>
  </si>
  <si>
    <t>2015-10-27</t>
  </si>
  <si>
    <t>2015-11-27</t>
  </si>
  <si>
    <t>2015-12-14</t>
  </si>
  <si>
    <t>2015-12-15</t>
  </si>
  <si>
    <t>2015-12-21</t>
  </si>
  <si>
    <t>2016-02-02</t>
  </si>
  <si>
    <t>2016-02-16</t>
  </si>
  <si>
    <t>2016-10-12</t>
  </si>
  <si>
    <t>2016-10-18</t>
  </si>
  <si>
    <t>2016-11-28</t>
  </si>
  <si>
    <t>2017-03-14</t>
  </si>
  <si>
    <t>2017-06-23</t>
  </si>
  <si>
    <t>2017-08-18</t>
  </si>
  <si>
    <t>2017-08-31</t>
  </si>
  <si>
    <t>2017-10-02</t>
  </si>
  <si>
    <t>2017-10-03</t>
  </si>
  <si>
    <t>2017-10-06</t>
  </si>
  <si>
    <t>2017-10-09</t>
  </si>
  <si>
    <t>2017-10-13</t>
  </si>
  <si>
    <t>2018-01-29</t>
  </si>
  <si>
    <t>2018-03-09</t>
  </si>
  <si>
    <t>2018-03-27</t>
  </si>
  <si>
    <t>2018-03-29</t>
  </si>
  <si>
    <t>2018-06-14</t>
  </si>
  <si>
    <t>2018-07-04</t>
  </si>
  <si>
    <t>2018-10-25</t>
  </si>
  <si>
    <t>2019-01-16</t>
  </si>
  <si>
    <t>2014-01-29</t>
  </si>
  <si>
    <t>2014-11-25</t>
  </si>
  <si>
    <t>2015-04-15</t>
  </si>
  <si>
    <t>2015-04-16</t>
  </si>
  <si>
    <t>2015-05-15</t>
  </si>
  <si>
    <t>2016-01-11</t>
  </si>
  <si>
    <t>2016-03-08</t>
  </si>
  <si>
    <t>2016-10-11</t>
  </si>
  <si>
    <t>2017-04-06</t>
  </si>
  <si>
    <t>2017-09-05</t>
  </si>
  <si>
    <t>2017-11-15</t>
  </si>
  <si>
    <t>8560Z</t>
  </si>
  <si>
    <t>dostateczny</t>
  </si>
  <si>
    <t>05.03.2014 OCIEPLENIE ŚCIAN I DACHU WYMIANA STOLARKI OKIENNEJ , ORYNNOWANIE</t>
  </si>
  <si>
    <t>05.03.2014 OCIEPLENIE ŚCIAN I DACHU, ORYNNOWANIE</t>
  </si>
  <si>
    <t>C.O.</t>
  </si>
  <si>
    <t>OKNA OD POMIESZCZEŃ ADMINISTRACYJNYCH I PRACOWNI KOMPUTEROWYCH</t>
  </si>
  <si>
    <t>CAŁA DOBA</t>
  </si>
  <si>
    <t>PRACOWNIE KOMPUTEROWE</t>
  </si>
  <si>
    <t>ZSZNR1/WYP/PROJ/2014/194</t>
  </si>
  <si>
    <t>ZSZNR1/WYP/PROJ/2014*201</t>
  </si>
  <si>
    <t>ZSZNR1/WYP/KOMPUTERU/2014/1-10</t>
  </si>
  <si>
    <t>ZSZNR1/WYP/DRUK/2014/244</t>
  </si>
  <si>
    <t>ZSZNR1/WYP/KOMPUTERU/2014/2121, 63-63</t>
  </si>
  <si>
    <t>ZSZNR1/WYP/DRUK/2014/245</t>
  </si>
  <si>
    <t>ZSZNR1/WYP/PROJ/2014/195</t>
  </si>
  <si>
    <t>ZSZNR1/WYP/EKRAN/2014/269, 312, 314, 274</t>
  </si>
  <si>
    <t>ZSZNR1/WYP/PROJ/2014/308-13</t>
  </si>
  <si>
    <t>ZSZNR1/WYP/PROJ/2015/198</t>
  </si>
  <si>
    <t>ZSZNR1/TABLICEU./2015/289</t>
  </si>
  <si>
    <t>ZSZNR1/WYP/EKRAN/2015/267</t>
  </si>
  <si>
    <t>ZSZNR1/WYP/KOMPUTERU/2015/11-15</t>
  </si>
  <si>
    <t>ZSZNR1/WYP/KOMPUTERU/16-20</t>
  </si>
  <si>
    <t>ZSZNR1/WYP/KOMPUTER/2015/200</t>
  </si>
  <si>
    <t>ZSZNR1/WYP/KOMPUTER/2016/201</t>
  </si>
  <si>
    <t>ZSZNR1/WYP/PROJ/2016/202</t>
  </si>
  <si>
    <t>ZSZNR1/WYP/KOMPUTER/2016/202</t>
  </si>
  <si>
    <t>ZSZNR1/WYP/KOMPUTERU/22-28</t>
  </si>
  <si>
    <t>ZSZNR1/WYP/MONITORY/2016/6</t>
  </si>
  <si>
    <t>ZSZNR1/WYP/KOMPUTER/2016/203-204</t>
  </si>
  <si>
    <t>ZSZNR1/WYP/EKRAN/2016/265</t>
  </si>
  <si>
    <t>ZSZNR1/WYP/EKRAN/2016/264, 268, 263</t>
  </si>
  <si>
    <t>ZSZNR1/WYP/DRUK/2016/246</t>
  </si>
  <si>
    <t>ZSZNR1/WYP/PROJ/2016/203</t>
  </si>
  <si>
    <t>ZSZNR1/WYP/MONITORY/2016/7-20</t>
  </si>
  <si>
    <t>ZSZNR1/WYP/KOMPUTERU/3042, 61</t>
  </si>
  <si>
    <t>ZSZNR1/WYP/PROJ/2016/19</t>
  </si>
  <si>
    <t>ZSZNR1/WYP/DRUK/2017/240-243</t>
  </si>
  <si>
    <t>ZSZNR1/WYP/PROJ/2017/204</t>
  </si>
  <si>
    <t>ZSZNR1WYP/DRUK/2017/247</t>
  </si>
  <si>
    <t>ZSZNR1/WYP/DRUK/2017/248</t>
  </si>
  <si>
    <t>ZSZNR1/WYP/DRUK/2018/239</t>
  </si>
  <si>
    <t>ZSZNR1/WYP+/EKRAN/2018/270</t>
  </si>
  <si>
    <t>ZSZNR1/WYP/PROJ/2018/305</t>
  </si>
  <si>
    <t>ZSZNR1/WYP/DRUK/2018/250</t>
  </si>
  <si>
    <t>ZSZNR1/WYP/PROJ/2018/306</t>
  </si>
  <si>
    <t>ZSZNR1/WYP/MONITORY/2018/23</t>
  </si>
  <si>
    <t>ZSZNR1/WYP/KOMPUTER/2018/208</t>
  </si>
  <si>
    <t>ZSZNR1/WYP/EKRAN/2019/315</t>
  </si>
  <si>
    <t>ZSZNR1/WYP/MONITORY/2019/5</t>
  </si>
  <si>
    <t>ZSZNR1/WYP/PROJ/2019/3</t>
  </si>
  <si>
    <t>ZSZNR1/WYP/EKRAN/2020/271</t>
  </si>
  <si>
    <t>ZSZNR1/WYP/PROJ/2020/190</t>
  </si>
  <si>
    <t>ZSZNR1/WYP/KOMPUTER/2020/29</t>
  </si>
  <si>
    <t>ZSZNR1/WYP/KOMPUTERU/2020/57-60</t>
  </si>
  <si>
    <t>ZSZNR1/WYP/EKRAN/2021/316</t>
  </si>
  <si>
    <t>ZSZNR1/WYP/LAPTOPYPR/2014/2</t>
  </si>
  <si>
    <t>ZSZNR1/WYP/LAPTOPYPR/2014/212</t>
  </si>
  <si>
    <t>ZSZNR1/WYP/LAPTOPYPR/2014/200, 210</t>
  </si>
  <si>
    <t>ZSZNR1/WYP/LAPTOPYPR/2015/214</t>
  </si>
  <si>
    <t>ZSZNR1/WYP/LAPTOPYPR/2015/198</t>
  </si>
  <si>
    <t>ZSZNR1/WYP/LAPTOPYPR/2016/201</t>
  </si>
  <si>
    <t>ZSZNR1/WYP/LAPTOPYPR/2016/3</t>
  </si>
  <si>
    <t>ZSZNR1/WYP/LAPTOPY/2017/204-220</t>
  </si>
  <si>
    <t>ZSZNR1/WYP/RADIO/2017/3</t>
  </si>
  <si>
    <t>ZSZNR1/WYP/LAPTOPYPR/2019/213</t>
  </si>
  <si>
    <t>ZSZNR1/WYP/LAPTOPYPR/2020/204-209</t>
  </si>
  <si>
    <t>ZSZNR1/WYP/LAPTOPYPR/2020/1</t>
  </si>
  <si>
    <t>ZSZNR1/WYP/LAPTOPYPR/2015/199, 2017/202</t>
  </si>
  <si>
    <t>23.11.2015,19.12.2017</t>
  </si>
  <si>
    <t>Pozostałe środki trwałe plus grupa IV, VI, VIII</t>
  </si>
  <si>
    <t>Maszyny, urządzenia</t>
  </si>
  <si>
    <t>344+80 (opieka całodobowa)</t>
  </si>
  <si>
    <t>Budynek szkoły</t>
  </si>
  <si>
    <t>Budynek internatu</t>
  </si>
  <si>
    <t>Budynek dydaktyczny</t>
  </si>
  <si>
    <t>elementy prefabryczne</t>
  </si>
  <si>
    <t>płyty BZ</t>
  </si>
  <si>
    <t>stropodachy wentylowane, ocieplone matami z wełny mineralnej</t>
  </si>
  <si>
    <t>papa asflatowa</t>
  </si>
  <si>
    <t>4</t>
  </si>
  <si>
    <t>murowane z bloczków z betonu komórkowego</t>
  </si>
  <si>
    <t>płyty dachowe</t>
  </si>
  <si>
    <t>kotłownia węglowa Wspólnoty Mieszkaniowej</t>
  </si>
  <si>
    <t>Kotłownia pompy ciepła</t>
  </si>
  <si>
    <t>Nie</t>
  </si>
  <si>
    <t>Agencja ochrony mienia - całodobowo</t>
  </si>
  <si>
    <t>pianowa, proszkowa</t>
  </si>
  <si>
    <t>Pozostałe środki trwałe plus grupy IV-VIII, BEZ VII</t>
  </si>
  <si>
    <t>BS.I.1406.4</t>
  </si>
  <si>
    <t>Kamputer Dell 755</t>
  </si>
  <si>
    <t>TK.I.1406.38</t>
  </si>
  <si>
    <t>Drukarka Samsung</t>
  </si>
  <si>
    <t>BS.I.1401.3</t>
  </si>
  <si>
    <t>TK.I.1401.17</t>
  </si>
  <si>
    <t>1023/102/0808</t>
  </si>
  <si>
    <t>Telewizor Orion</t>
  </si>
  <si>
    <t>BS.III.3101.11</t>
  </si>
  <si>
    <t>BS.III.3101.12</t>
  </si>
  <si>
    <t>Kamery</t>
  </si>
  <si>
    <t>TK.I.1315.1</t>
  </si>
  <si>
    <t>TK.I.1301.4</t>
  </si>
  <si>
    <t>POKL.I.1412.1</t>
  </si>
  <si>
    <t>Komputer Dell</t>
  </si>
  <si>
    <t>BS.I.1405.4</t>
  </si>
  <si>
    <t>BS.I.1405.5</t>
  </si>
  <si>
    <t>Monitor P5925 Siemens</t>
  </si>
  <si>
    <t>BS.I.1406.5</t>
  </si>
  <si>
    <t>Komputer Dell Optiplex 780</t>
  </si>
  <si>
    <t>TK.I.1406.39</t>
  </si>
  <si>
    <t>TK.I.1406.41</t>
  </si>
  <si>
    <t>TK.I.1401.18</t>
  </si>
  <si>
    <t>TK.I.1401.19</t>
  </si>
  <si>
    <t>Serwer Fujitsu</t>
  </si>
  <si>
    <t>1022/503/4911</t>
  </si>
  <si>
    <t>Radioodtwarzacz Sony</t>
  </si>
  <si>
    <t>TK.III.3102.13</t>
  </si>
  <si>
    <t>Radioodtwarzacz Philpis</t>
  </si>
  <si>
    <t>TK.III.3102.14</t>
  </si>
  <si>
    <t>TK.III.3102.15</t>
  </si>
  <si>
    <t>Rzutnik Benq</t>
  </si>
  <si>
    <t>TK.I.1412.4</t>
  </si>
  <si>
    <t>TK.I.1412.5</t>
  </si>
  <si>
    <t>TK.I.1406.42</t>
  </si>
  <si>
    <t>TK.I.1406.45</t>
  </si>
  <si>
    <t>TK.I.1406.46</t>
  </si>
  <si>
    <t>TK.I.1401.20</t>
  </si>
  <si>
    <t>Komputer Lenovo</t>
  </si>
  <si>
    <t>TK.I.1406.47</t>
  </si>
  <si>
    <t>RPO1.I.1406.1</t>
  </si>
  <si>
    <t>RPO1.I.1401.1</t>
  </si>
  <si>
    <t>TK.I.1401.21</t>
  </si>
  <si>
    <t>RPO1.IV.4832.1</t>
  </si>
  <si>
    <t>RPO2.IV.4832.1</t>
  </si>
  <si>
    <t>Projektor Benq</t>
  </si>
  <si>
    <t>RPO1.I.1412.1</t>
  </si>
  <si>
    <t>Projektor Multimedialny</t>
  </si>
  <si>
    <t>RPO1.I.1412.2</t>
  </si>
  <si>
    <t>RPO2.I.1412.1</t>
  </si>
  <si>
    <t>TK.I.1406.48</t>
  </si>
  <si>
    <t>TK.I.1406.49</t>
  </si>
  <si>
    <t>TK.I.1412.6</t>
  </si>
  <si>
    <t>BS.I.1406.6</t>
  </si>
  <si>
    <t>TK.I.1406.55</t>
  </si>
  <si>
    <t>Monitor Fujitsu 21,5"</t>
  </si>
  <si>
    <t>TK.I.1406.56</t>
  </si>
  <si>
    <t>Komputer Dell Optiplex</t>
  </si>
  <si>
    <t>TK.I.1406.57</t>
  </si>
  <si>
    <t>TK.I.1406.50</t>
  </si>
  <si>
    <t>TK.I.1406.52</t>
  </si>
  <si>
    <t>Komputer Actina Gameon P55</t>
  </si>
  <si>
    <t>TK.I.1406.53</t>
  </si>
  <si>
    <t>TK.I.1406.54</t>
  </si>
  <si>
    <t>TK.I.1401.22</t>
  </si>
  <si>
    <t>TK.I.1401.24</t>
  </si>
  <si>
    <t>1022/504/0487</t>
  </si>
  <si>
    <t>1022/902/0623</t>
  </si>
  <si>
    <t>BS.IX.9010.13</t>
  </si>
  <si>
    <t>TK.IX.9010.23</t>
  </si>
  <si>
    <t>TK.IX.9010.24</t>
  </si>
  <si>
    <t>TK.IX.9010.25</t>
  </si>
  <si>
    <t>TK.IV.4832,19</t>
  </si>
  <si>
    <t>Telewizor Philips</t>
  </si>
  <si>
    <t>TK.III.3101.12</t>
  </si>
  <si>
    <t>Radio Balupunkt</t>
  </si>
  <si>
    <t>TK.III.3102.16</t>
  </si>
  <si>
    <t>TK.III.3133.5</t>
  </si>
  <si>
    <t>TK.I.1412.7</t>
  </si>
  <si>
    <t>TK.I.1412.8</t>
  </si>
  <si>
    <t>TK.I.1412.9</t>
  </si>
  <si>
    <t>TK.I.1412.10</t>
  </si>
  <si>
    <t>RPO2.I.1412.2</t>
  </si>
  <si>
    <t>Monitor Asus 21,5"</t>
  </si>
  <si>
    <t>TK.I.1406.59</t>
  </si>
  <si>
    <t>TK.I.1406.61</t>
  </si>
  <si>
    <t>BS.I.1401.4</t>
  </si>
  <si>
    <t>Projektor Ricoh</t>
  </si>
  <si>
    <t>BS.I.1412.1</t>
  </si>
  <si>
    <t>TK.I.1412.12</t>
  </si>
  <si>
    <t>Laptop E 6500</t>
  </si>
  <si>
    <t>TK.I.1406.37</t>
  </si>
  <si>
    <t>Laptop Toschiba</t>
  </si>
  <si>
    <t>POKL.I.1406.1</t>
  </si>
  <si>
    <t>Laptop Dell</t>
  </si>
  <si>
    <t>TK.I.1406.43</t>
  </si>
  <si>
    <t>Laptop Dell Latitude</t>
  </si>
  <si>
    <t>ANG1.I.1406.1</t>
  </si>
  <si>
    <t>RPO2.I.1406.1</t>
  </si>
  <si>
    <t>RPO2.I.1406.2</t>
  </si>
  <si>
    <t>BS.I.1405.6</t>
  </si>
  <si>
    <t>TK.I.1406.51</t>
  </si>
  <si>
    <t>TK.I.1401.23</t>
  </si>
  <si>
    <t>Laptop Acer Aspire</t>
  </si>
  <si>
    <t>TK.I.1406.58</t>
  </si>
  <si>
    <t>TK.I.1406.60</t>
  </si>
  <si>
    <t>W ewidencji jest więcej pozycji niż wykazanych w ankiecie</t>
  </si>
  <si>
    <t>1968-1972</t>
  </si>
  <si>
    <t>1897-1901</t>
  </si>
  <si>
    <t>1970-1973</t>
  </si>
  <si>
    <t>1880-1885</t>
  </si>
  <si>
    <t>X</t>
  </si>
  <si>
    <t>TERMOMODERNIZACJA 2013</t>
  </si>
  <si>
    <t>ELEKTRYCZNE</t>
  </si>
  <si>
    <t>TAK - wewnętrzny</t>
  </si>
  <si>
    <t>PROSZKOWA</t>
  </si>
  <si>
    <t>EZD 40EC</t>
  </si>
  <si>
    <t>TRAFIC</t>
  </si>
  <si>
    <t>WG SKANU</t>
  </si>
  <si>
    <t>SAC 2970</t>
  </si>
  <si>
    <t>BIAŁORUŚ</t>
  </si>
  <si>
    <t>MTZ 822 TS</t>
  </si>
  <si>
    <t>SAC 4607</t>
  </si>
  <si>
    <t>EZD MU81</t>
  </si>
  <si>
    <t>NEW HOLLAND</t>
  </si>
  <si>
    <t>T5.115</t>
  </si>
  <si>
    <t>SAC 2962</t>
  </si>
  <si>
    <t>EZD 76JW</t>
  </si>
  <si>
    <t>D-732/03</t>
  </si>
  <si>
    <t>EZD J159</t>
  </si>
  <si>
    <t>AGRO</t>
  </si>
  <si>
    <t>PS 208.06</t>
  </si>
  <si>
    <t>EZD 55PW</t>
  </si>
  <si>
    <t>IRIBUS</t>
  </si>
  <si>
    <t>C50 IVECO DAILY</t>
  </si>
  <si>
    <t>11.04.2008</t>
  </si>
  <si>
    <t>20.03.2021</t>
  </si>
  <si>
    <t>01.01.2021</t>
  </si>
  <si>
    <t>31.12.2021</t>
  </si>
  <si>
    <t>Pozostałe środki trwałe plus grupa III - VIII, BEZ VII</t>
  </si>
  <si>
    <t>Telewizor</t>
  </si>
  <si>
    <t>Kserokopiarka</t>
  </si>
  <si>
    <t>Drukarka</t>
  </si>
  <si>
    <t>P-000154/16</t>
  </si>
  <si>
    <t>P-000157/16</t>
  </si>
  <si>
    <t>P-000148/15</t>
  </si>
  <si>
    <t>P-000168/16</t>
  </si>
  <si>
    <t>P-000169/16</t>
  </si>
  <si>
    <t>P-000176/16</t>
  </si>
  <si>
    <t>P-000199/17</t>
  </si>
  <si>
    <t>P-000202/18</t>
  </si>
  <si>
    <t>P-000203/18</t>
  </si>
  <si>
    <t>P-000215/18</t>
  </si>
  <si>
    <t>P-000230/18</t>
  </si>
  <si>
    <t>P-000010/19</t>
  </si>
  <si>
    <t>P-000015/19</t>
  </si>
  <si>
    <t>P-000019/19</t>
  </si>
  <si>
    <t>P-000015/20</t>
  </si>
  <si>
    <t>P-000011/20</t>
  </si>
  <si>
    <t>P-000006/20</t>
  </si>
  <si>
    <t>Ploter</t>
  </si>
  <si>
    <t>Laptopy</t>
  </si>
  <si>
    <t>Projektor</t>
  </si>
  <si>
    <t>Laptop Vostro</t>
  </si>
  <si>
    <t>Tablet</t>
  </si>
  <si>
    <t>P-000158/16</t>
  </si>
  <si>
    <t>P-000166/16</t>
  </si>
  <si>
    <t>P-000171/16</t>
  </si>
  <si>
    <t>P-000197/17</t>
  </si>
  <si>
    <t>P-000222/18</t>
  </si>
  <si>
    <t>P-000223/18</t>
  </si>
  <si>
    <t>P-000214/18</t>
  </si>
  <si>
    <t>P-000229/18</t>
  </si>
  <si>
    <t>P-000216/18</t>
  </si>
  <si>
    <t>P-000233/18</t>
  </si>
  <si>
    <t>P-000011/19</t>
  </si>
  <si>
    <t>P-000018/19</t>
  </si>
  <si>
    <t>P-000008/20</t>
  </si>
  <si>
    <t>P-000005/20</t>
  </si>
  <si>
    <t>P-000009/20</t>
  </si>
  <si>
    <t>cegła żerańska</t>
  </si>
  <si>
    <t>strop dms</t>
  </si>
  <si>
    <t xml:space="preserve">papa </t>
  </si>
  <si>
    <t>3 w tym częściowe podpiwniczenie</t>
  </si>
  <si>
    <t>pustak ceramiczny z warstwą izolacji termicznej z wełny mineralnej</t>
  </si>
  <si>
    <t>stropodach żelbetowy z warstwą izolacji termiczneh z płyt z pianki PIR</t>
  </si>
  <si>
    <t>membrana dachowa PCV</t>
  </si>
  <si>
    <t>cegłą</t>
  </si>
  <si>
    <t>2011 r termomodernizacja budynku</t>
  </si>
  <si>
    <t>CO z sieci miejskiej</t>
  </si>
  <si>
    <t>7-21</t>
  </si>
  <si>
    <t>24/24</t>
  </si>
  <si>
    <t>S/561</t>
  </si>
  <si>
    <t>S/600</t>
  </si>
  <si>
    <t>S/562</t>
  </si>
  <si>
    <t>S/971, S/972, S/1331</t>
  </si>
  <si>
    <t>S/611</t>
  </si>
  <si>
    <t>S/968</t>
  </si>
  <si>
    <t>S/969</t>
  </si>
  <si>
    <t>S/576, S/817, S/1246</t>
  </si>
  <si>
    <t>S/1245</t>
  </si>
  <si>
    <t>S/1088, S/1308</t>
  </si>
  <si>
    <t>NS/327-NS/330, S/1356, S/646</t>
  </si>
  <si>
    <t>NS/310</t>
  </si>
  <si>
    <t>NS/309</t>
  </si>
  <si>
    <t>NS/1398</t>
  </si>
  <si>
    <t>NS/1391-NS/1397</t>
  </si>
  <si>
    <t>NS/1406</t>
  </si>
  <si>
    <t>S/1234</t>
  </si>
  <si>
    <t>S/1233</t>
  </si>
  <si>
    <t>S/1235</t>
  </si>
  <si>
    <t>S/575</t>
  </si>
  <si>
    <t>S/1304</t>
  </si>
  <si>
    <t>S/1354</t>
  </si>
  <si>
    <t>S/604</t>
  </si>
  <si>
    <t>S/1237</t>
  </si>
  <si>
    <t>S/1329</t>
  </si>
  <si>
    <t>S/1330</t>
  </si>
  <si>
    <t>S/838, S/973-S/989, S/1332</t>
  </si>
  <si>
    <t>S/839-S/843</t>
  </si>
  <si>
    <t>S/970</t>
  </si>
  <si>
    <t>S/610</t>
  </si>
  <si>
    <t>NS/1238</t>
  </si>
  <si>
    <t>NS/321, NS/322, NS/325, NS/326</t>
  </si>
  <si>
    <t>NS/1358</t>
  </si>
  <si>
    <t>S/1357, NS/324</t>
  </si>
  <si>
    <t>NS/546-NS/550</t>
  </si>
  <si>
    <t>NS/1401-NS/1405</t>
  </si>
  <si>
    <t>EZD22RX</t>
  </si>
  <si>
    <t>Caravelle</t>
  </si>
  <si>
    <t>WV2ZZZ7HZ9H062517</t>
  </si>
  <si>
    <t>2800</t>
  </si>
  <si>
    <t>EZD65A1</t>
  </si>
  <si>
    <t>Ford</t>
  </si>
  <si>
    <t>Transit</t>
  </si>
  <si>
    <t>autobus</t>
  </si>
  <si>
    <t>WF0HXXTTGHHK06510</t>
  </si>
  <si>
    <t>4600</t>
  </si>
  <si>
    <t>Grupa VI, Pozostałe środki trwałe</t>
  </si>
  <si>
    <t>8541A</t>
  </si>
  <si>
    <t>NIE DOTYCZNY - KORZYSTAMY Z POMIESZCZEŃ I LICEUM OGÓLNOKSZTAŁCĄCEGO</t>
  </si>
  <si>
    <t>Urządzenie wielofunkcyjne BROTHER</t>
  </si>
  <si>
    <t>SPD5str.2 poz.1</t>
  </si>
  <si>
    <t>Urządzenie wielofunkcyjne RICOH</t>
  </si>
  <si>
    <t>SPD5str.2 poz. 3</t>
  </si>
  <si>
    <t xml:space="preserve">Laptop LENOVO </t>
  </si>
  <si>
    <t>SPD5str.2 poz.2</t>
  </si>
  <si>
    <t>Laptop HP 250G6</t>
  </si>
  <si>
    <t>SPD5str.2 poz. 4</t>
  </si>
  <si>
    <t>Laptop HP 250</t>
  </si>
  <si>
    <t>SPD5 str.2 poz. 5</t>
  </si>
  <si>
    <t>Laptop HP Probok</t>
  </si>
  <si>
    <t>SPD5 str.2 poz. 6</t>
  </si>
  <si>
    <t>Dysk zewnętrzny 2TB</t>
  </si>
  <si>
    <t>SPD5 str.2 poz. 7</t>
  </si>
  <si>
    <t>Laptop HP 255G7</t>
  </si>
  <si>
    <t>SPD5 str.2 poz. 8</t>
  </si>
  <si>
    <t>Projektor Optoma</t>
  </si>
  <si>
    <t>SPD5 str.2 poz. 9</t>
  </si>
  <si>
    <t xml:space="preserve">Pozostałe środki trwałe </t>
  </si>
  <si>
    <t>Powiatowe Centrum Kultury, Sportu i Rekreacji w Zduńskiej Woli</t>
  </si>
  <si>
    <t>DZIAŁ III KONTO 10 POZ.12</t>
  </si>
  <si>
    <t>DZIAŁ III KONTO 10 POZ.15</t>
  </si>
  <si>
    <t>DZIAŁ III KONTO 10 POZ.19</t>
  </si>
  <si>
    <t>DZIAŁ III KONTO 10 POZ. 20</t>
  </si>
  <si>
    <t>DZIAŁ III KONTO 10 POZ. 34</t>
  </si>
  <si>
    <t>DZIAŁ III KONTO 10 POZ. 35</t>
  </si>
  <si>
    <t>DZIAŁ III KONTO 10 POZ.82</t>
  </si>
  <si>
    <t>DZIAŁ III KONTO 10 POZ.87</t>
  </si>
  <si>
    <t>DZIAŁ III KONTO 10 POZ.94</t>
  </si>
  <si>
    <t>DZIAŁ III KONTO 10 POZ.107</t>
  </si>
  <si>
    <t>DZIAŁ III KONTO 10 POZ.114</t>
  </si>
  <si>
    <t>DZIAŁ III KONTO 10 POZ.5</t>
  </si>
  <si>
    <t>DZIAŁ III KONTO 10 POZ.6</t>
  </si>
  <si>
    <t>DZIAŁ III KONTO 10 POZ.27</t>
  </si>
  <si>
    <t>DZIAŁ III KONTO 10 POZ.28</t>
  </si>
  <si>
    <t>DZIAŁ III KONTO 10 POZ.33</t>
  </si>
  <si>
    <t>DZIAŁ III KONTO 10 POZ.38</t>
  </si>
  <si>
    <t>DZIAŁ III KONTO 10 POZ.41</t>
  </si>
  <si>
    <t>DZIAŁ III KONTO 10 POZ.42</t>
  </si>
  <si>
    <t>DZIAŁ III KONTO 10 POZ.50</t>
  </si>
  <si>
    <t>DZIAŁ III KONTO 10 POZ. 51</t>
  </si>
  <si>
    <t>DZIAŁ III KONTO 10 POZ.54</t>
  </si>
  <si>
    <t>DZIAŁ III KONTO 10 POZ.55</t>
  </si>
  <si>
    <t>DZIAŁ III KONTO 10 POZ.59</t>
  </si>
  <si>
    <t>DZIAŁ III KONTO 10 POZ.61</t>
  </si>
  <si>
    <t>DZIAŁ III KONTO 10 POZ.62</t>
  </si>
  <si>
    <t>DZIAŁ III KONTO 10 POZ.63</t>
  </si>
  <si>
    <t>DZIAŁ III KONTO 10 POZ.69</t>
  </si>
  <si>
    <t>DZIAŁ III KONTO 10 POZ.73</t>
  </si>
  <si>
    <t>DZIAŁ III KONTO 10 POZ.75</t>
  </si>
  <si>
    <t>DZIAŁ III KONTO 10 POZ.85</t>
  </si>
  <si>
    <t>DZIAŁ III KONTO 10 POZ.86</t>
  </si>
  <si>
    <t>DZIAŁ III KONTO 10 POZ.90</t>
  </si>
  <si>
    <t>DZIAŁ III KONTO 10 POZ.106</t>
  </si>
  <si>
    <t>DZIAŁ III KONTO 10 POZ.108</t>
  </si>
  <si>
    <t>DZIAŁ III KONTO 10 POZ.109</t>
  </si>
  <si>
    <t>DZIAŁ III KONTO 10 POZ.110</t>
  </si>
  <si>
    <t>DZIAŁ III KONTO 10 POZ.111</t>
  </si>
  <si>
    <t>DZIAŁ III KONTO 10 POZ.112</t>
  </si>
  <si>
    <t>PMOS - budynek administracyjno-gospodarczy</t>
  </si>
  <si>
    <t>PMOS - budynek sportowy</t>
  </si>
  <si>
    <t>SSM - budynek hotelowy</t>
  </si>
  <si>
    <t>PMDK - budynek administracyjny  (barak)</t>
  </si>
  <si>
    <t xml:space="preserve">PMDK - budynek administracyjny  </t>
  </si>
  <si>
    <t>brak danych</t>
  </si>
  <si>
    <t>cegła, ściany murowane</t>
  </si>
  <si>
    <t>płyty WPS, płyty korytkowe</t>
  </si>
  <si>
    <t>ściany zewnętrzne i wewnętrzne murowane z bloczków silikatowych drążonych</t>
  </si>
  <si>
    <t>wiązary drewniane z desek, wielospadowy kryty blachodachówką na łatach drewnianych</t>
  </si>
  <si>
    <t>murowane z cegły, płyta wiorowa ocieplona</t>
  </si>
  <si>
    <t>strop stalowy, żelbeton kanałowy</t>
  </si>
  <si>
    <t>cegła ceramiczna</t>
  </si>
  <si>
    <t>żelbeton WPS na belkach stalowych</t>
  </si>
  <si>
    <t xml:space="preserve">brak danych </t>
  </si>
  <si>
    <t>2013, 2015 - termomodernizacja, przebudowa</t>
  </si>
  <si>
    <t>2016 - termomdernizacja oraz remont pomieszczeń</t>
  </si>
  <si>
    <t>2016, 2017, 2018 - remont części pomieszczeń (pokoje, korytarze, piwnice, recepcja, wejście do budynku)</t>
  </si>
  <si>
    <t>2014 - wymiana wykładzin podłogowych, 2020, 2021 - malowanie pomieszczeń</t>
  </si>
  <si>
    <t>co</t>
  </si>
  <si>
    <t>nie, okratowane okna są w jednym pomieszczeniu (magazyn sprzętu elektronicznego)</t>
  </si>
  <si>
    <t>całodobowo</t>
  </si>
  <si>
    <t xml:space="preserve">NIE </t>
  </si>
  <si>
    <t>Poniedziałek - piątek 8-20 (pracownicy placówki)</t>
  </si>
  <si>
    <t>2 na boisku</t>
  </si>
  <si>
    <t xml:space="preserve">brak </t>
  </si>
  <si>
    <t>j.w.</t>
  </si>
  <si>
    <t>kompleks lekkoatletyczny z oświetleniem</t>
  </si>
  <si>
    <t>miejsce odpoczynku dla rowerzystów</t>
  </si>
  <si>
    <t>boiska do piłki nożnej i ręcznej</t>
  </si>
  <si>
    <t>bieżnia lekkoatletyczna</t>
  </si>
  <si>
    <t>ogrodzenie stadionu i boiska</t>
  </si>
  <si>
    <t>palenisko</t>
  </si>
  <si>
    <t>wał ziemny, trybuna stojąca</t>
  </si>
  <si>
    <t>PMOS - scena zimowa wraz z ostelażowaniem  (rozbudowa budynku z poz.1)</t>
  </si>
  <si>
    <t>Sprzęt starszy niż 7 lat - PMOS</t>
  </si>
  <si>
    <t>Dz.III.K-5 p.40</t>
  </si>
  <si>
    <t>16C</t>
  </si>
  <si>
    <t>Sprzęt starszy niż 7 lat - PMDK</t>
  </si>
  <si>
    <t>16A</t>
  </si>
  <si>
    <t>Monitor LED LG 19 EN33S-B</t>
  </si>
  <si>
    <t>DZ.VI. K-30, p.33</t>
  </si>
  <si>
    <t>Drukarka BROTHER DCP-J105</t>
  </si>
  <si>
    <t>DZ.VI.K-30, p.35</t>
  </si>
  <si>
    <t>Dz.VI.K-30 P.34</t>
  </si>
  <si>
    <t>Monitor LCD 19 LG 19M37A</t>
  </si>
  <si>
    <t>DZ.VI K-30, p.37</t>
  </si>
  <si>
    <t>Dz.VI K-30 p.40</t>
  </si>
  <si>
    <t>Dz.VI K-30 p.43</t>
  </si>
  <si>
    <t>Dz.VI K-30 p.48</t>
  </si>
  <si>
    <t>Dz.VI.K-30 p.49</t>
  </si>
  <si>
    <t>Monitor LCD 22"</t>
  </si>
  <si>
    <t>Dz.VI.K-30 p.50</t>
  </si>
  <si>
    <t>DZ.8 K-80 P.3</t>
  </si>
  <si>
    <t>DZ.III.K-9/C P.4</t>
  </si>
  <si>
    <t>Dz.VI.K-30 p.46</t>
  </si>
  <si>
    <t>Dz. VI.K-30 p.45</t>
  </si>
  <si>
    <t>Dz.VI K-30 p.41</t>
  </si>
  <si>
    <t>Dz.III.K-9/c p.5</t>
  </si>
  <si>
    <t>Sprzęt starszy niż 7 lat - SSM</t>
  </si>
  <si>
    <t>16B</t>
  </si>
  <si>
    <t>DZ.III.K-5 P.32</t>
  </si>
  <si>
    <t>DZ.III.K-5 P.31</t>
  </si>
  <si>
    <t xml:space="preserve">SIZ314T         </t>
  </si>
  <si>
    <t xml:space="preserve"> C360 </t>
  </si>
  <si>
    <t>20.09.1978</t>
  </si>
  <si>
    <t>34198600000000000</t>
  </si>
  <si>
    <t>03.03.2023</t>
  </si>
  <si>
    <t xml:space="preserve"> SIZ034E</t>
  </si>
  <si>
    <t xml:space="preserve">AUTOSAN </t>
  </si>
  <si>
    <t>D-50</t>
  </si>
  <si>
    <t>traktorek-kosiarka samojezdna</t>
  </si>
  <si>
    <t>Viking T5, MT 5097</t>
  </si>
  <si>
    <t>Dz. 7 K.74/1 p.6</t>
  </si>
  <si>
    <t xml:space="preserve">Kosiarka z osprzętem: wertykulator z rozsiewaczem, rozsiewacz SR 420, pług śnieżny, przyczepka TRVMS </t>
  </si>
  <si>
    <t>traktorek - kosiarka samojezdna</t>
  </si>
  <si>
    <t>Husqvarna CTH 200</t>
  </si>
  <si>
    <t>2011 - data przyjęcia</t>
  </si>
  <si>
    <t>Dz. 7 K.74/1 p.7</t>
  </si>
  <si>
    <t>Kosiarka z osprzętem: pług wirnikowy, lemiesz</t>
  </si>
  <si>
    <t>Grupa V,VI, VIII PMOS</t>
  </si>
  <si>
    <t>1A</t>
  </si>
  <si>
    <t>1 / 1A</t>
  </si>
  <si>
    <t>Rok</t>
  </si>
  <si>
    <t>1/1A Powiat Zduńskowolski/Starostwo Powiatowe</t>
  </si>
  <si>
    <t xml:space="preserve">Miejsce Odpoczynku Rowerzystów nr 2 </t>
  </si>
  <si>
    <t xml:space="preserve">Ciągi pieszo-rowerowe i Miejsce Odpoczynku Rowerzystów nr 3 </t>
  </si>
  <si>
    <t xml:space="preserve">Ciągi pieszo-rowerowe i Miejsce Odpoczynku Rowerzystów nr 7 </t>
  </si>
  <si>
    <t>żelbetowe</t>
  </si>
  <si>
    <t>płyty korytkowe pokryte papą</t>
  </si>
  <si>
    <t>CO - przyłącze miejskie</t>
  </si>
  <si>
    <t>w roku 1995  podwyższenie wartości + 23.031,16 zł;  w roku 2018  + 327.472,04 zł - modernizacja budynku; 2019,2020- zmniejszenie wartości w związku z korektą vat - 318,20 zł</t>
  </si>
  <si>
    <t xml:space="preserve">Ozonator powietrza </t>
  </si>
  <si>
    <t>ul. Getta Żydowskiego 4, 98-220 Zduńska Wola</t>
  </si>
  <si>
    <t>2009 - na zewnątrz budynku A została zamontowana winda dla osób niepełnosprawnych - 133.981,99 zl;                                                                    2012 - kompleksowa modernizacja bloku sportowego - 241.190,32 zł; 2013 - termomodernizacja budynków - 1.649.038,38 zł</t>
  </si>
  <si>
    <t>Budynek główny z salą gimnastyczną</t>
  </si>
  <si>
    <t>ul. Łaska 61, 98-220 Zduńska Wola</t>
  </si>
  <si>
    <t>ul. Złotnickiego 25, 98-220 Zduńska Wola</t>
  </si>
  <si>
    <t>ul. Żeromskiego 10, 98-220 Zduńska Wola</t>
  </si>
  <si>
    <t>ul. Królewska 10, 98-220 Zduńska Wola</t>
  </si>
  <si>
    <t>ul. Łaska 61a, 98-220 Zduńska Wola</t>
  </si>
  <si>
    <t>ul. Getta Żydowskiego 4A (0,168 całości), 98-220 Zduńska Wola</t>
  </si>
  <si>
    <t>ul. Kilińskiego 17, 98-220 Zduńska Wola</t>
  </si>
  <si>
    <t>ul. Żeromskiego 3a, 98-220 Zduńska Wola</t>
  </si>
  <si>
    <t>ul. Komisji Edukacji Narodowej 6, 98-220 Zduńska Wola</t>
  </si>
  <si>
    <t>ul. Żeromskiego 10 A, 98-220 Zduńska Wola</t>
  </si>
  <si>
    <t>ul. Żeromskiego 10A, 98-220 Zduńska Wola</t>
  </si>
  <si>
    <t>ul. Okrzei 11, 98-220 Zduńska Wola</t>
  </si>
  <si>
    <t>ul.  Okrzei 11, 98-220 Zduńska Wola</t>
  </si>
  <si>
    <t>Wojsławice 114, 98-220 Zduńska Wola</t>
  </si>
  <si>
    <t>Wojsławice 119, 98-220 Zduńska Wola</t>
  </si>
  <si>
    <t>Wojsławice 113, 98-220 Zduńska Wola</t>
  </si>
  <si>
    <t>Budynek pałacu</t>
  </si>
  <si>
    <t>Budynek : internat, kotłownia, stołówka, dom dziecka</t>
  </si>
  <si>
    <t>Warsztaty</t>
  </si>
  <si>
    <t>Budynek mieszkalny</t>
  </si>
  <si>
    <t>Stodoła</t>
  </si>
  <si>
    <t>Budynek inwentarski</t>
  </si>
  <si>
    <t>Magazyn zboża</t>
  </si>
  <si>
    <t>Pracownia gastronomiczna</t>
  </si>
  <si>
    <t>Wiata stalowa</t>
  </si>
  <si>
    <t>Pilawa pawilon sportowy</t>
  </si>
  <si>
    <t>Szopa narzędziowa</t>
  </si>
  <si>
    <t>Płot z siatki</t>
  </si>
  <si>
    <t>Parkan z siatki na podmurówce</t>
  </si>
  <si>
    <t>Stanowisko do czerpania wody przeciwpożarowej</t>
  </si>
  <si>
    <t>Ogrodzenie betonowe</t>
  </si>
  <si>
    <t>Miejsce odpoczynku rowerzystów nr 4</t>
  </si>
  <si>
    <t>ul. Zielona 59a, 98-220 Zduńska Wola</t>
  </si>
  <si>
    <t>ul.Dolna 41, 98-220 Zduńska Wola</t>
  </si>
  <si>
    <t>ul. Srebrna 2 a, 98-220 Zduńska Wola</t>
  </si>
  <si>
    <t>PMOS, ul. Dolna 41, 98-220 Zduńska Wola</t>
  </si>
  <si>
    <t>beton/cegła</t>
  </si>
  <si>
    <t>blacha/papa</t>
  </si>
  <si>
    <t>Budynek szkolny</t>
  </si>
  <si>
    <t>Budynek warsztatów szkolnych</t>
  </si>
  <si>
    <t>Budynek administracji warsztatów szkolnych</t>
  </si>
  <si>
    <t>Wiata</t>
  </si>
  <si>
    <t>Cegła i sipreks</t>
  </si>
  <si>
    <t>Blacha ocieplana watą mineralną</t>
  </si>
  <si>
    <t>Cegła</t>
  </si>
  <si>
    <t>Płyty żelbetonowe</t>
  </si>
  <si>
    <t>Stropodach</t>
  </si>
  <si>
    <t>Blacha falista ocieplana styropianem</t>
  </si>
  <si>
    <t>Żelbeton</t>
  </si>
  <si>
    <t>Papa</t>
  </si>
  <si>
    <t>Gary</t>
  </si>
  <si>
    <t>Murowane</t>
  </si>
  <si>
    <t>Polepa</t>
  </si>
  <si>
    <t>Drewno</t>
  </si>
  <si>
    <t>Blacha</t>
  </si>
  <si>
    <t>Stropy dz3</t>
  </si>
  <si>
    <t>Cegła silikatowa</t>
  </si>
  <si>
    <t>Cegła ceramiczna</t>
  </si>
  <si>
    <t>Płyta żelbetonowa</t>
  </si>
  <si>
    <t>Dkotwice stalowe</t>
  </si>
  <si>
    <t>Eternit</t>
  </si>
  <si>
    <t xml:space="preserve">Cegła </t>
  </si>
  <si>
    <t xml:space="preserve">Zespół Szkół im. Kazimierza Kałużewskiego i Juliusza Sylli w Zduńskiej Woli </t>
  </si>
  <si>
    <t>Fax Panasonic</t>
  </si>
  <si>
    <t>Projektor Epson</t>
  </si>
  <si>
    <t>Projektor Acer</t>
  </si>
  <si>
    <t>Ekran Elektryczny</t>
  </si>
  <si>
    <t>Urządzenie Wielofunkcyjne Brother</t>
  </si>
  <si>
    <t>Projektor Opima</t>
  </si>
  <si>
    <t>Ekran Przenośny</t>
  </si>
  <si>
    <t>Notebook Asus Pc</t>
  </si>
  <si>
    <t>Ekran Ręczny Na Trójnogu</t>
  </si>
  <si>
    <t>Notebook Acer Aspire</t>
  </si>
  <si>
    <t>Notebook Asus</t>
  </si>
  <si>
    <t>Notebook Samsung</t>
  </si>
  <si>
    <t>Notebook Toshiba</t>
  </si>
  <si>
    <t>Notebook Dell Inspiron</t>
  </si>
  <si>
    <t>Projektor Multipc Overmax</t>
  </si>
  <si>
    <t>Drukarka Hp</t>
  </si>
  <si>
    <t>Notebook Dell</t>
  </si>
  <si>
    <t>Notebook Asus Zenbok</t>
  </si>
  <si>
    <t>Notebook Del Latitude</t>
  </si>
  <si>
    <t>Notebook Len Yoga</t>
  </si>
  <si>
    <t>JETTA</t>
  </si>
  <si>
    <t>00436500000000000</t>
  </si>
  <si>
    <t>Powiatowy Międzyszkolny Ośrodek Sportowy w Zduńskiej Woli</t>
  </si>
  <si>
    <t>ZEJM0014800000000</t>
  </si>
  <si>
    <t>10020000000000000</t>
  </si>
  <si>
    <t>118113</t>
  </si>
  <si>
    <t>94413000000000000</t>
  </si>
  <si>
    <t>WTP420W3217008000</t>
  </si>
  <si>
    <t>37499000000000000</t>
  </si>
  <si>
    <t>VOLKSWAGEN/AUTO-CHŁODNIA</t>
  </si>
  <si>
    <t>11887</t>
  </si>
  <si>
    <t>77380000000000000</t>
  </si>
  <si>
    <t>ZCFC50D0085688112</t>
  </si>
  <si>
    <t>VF1JLABA55V244938</t>
  </si>
  <si>
    <t>przyczepa rolnicza</t>
  </si>
  <si>
    <t>1672/4/Z/14/Z/I</t>
  </si>
  <si>
    <t>1667/4/Z/14/Z/I</t>
  </si>
  <si>
    <t>1668/4/Z/14/Z/4</t>
  </si>
  <si>
    <t>1664/4/Z/14/Z/24</t>
  </si>
  <si>
    <t>1669/4/Z/14/GŻ/1</t>
  </si>
  <si>
    <t xml:space="preserve">1683/4/Z/14/G/3 </t>
  </si>
  <si>
    <t xml:space="preserve">1682/4/Z/14/ZON/3a </t>
  </si>
  <si>
    <t>1699/4/Z/14/Z/26</t>
  </si>
  <si>
    <t>1684/8/K/14/G/4</t>
  </si>
  <si>
    <t>1817/13/I/14/Z/8</t>
  </si>
  <si>
    <t>VII/64/K/5</t>
  </si>
  <si>
    <t>VII/63/Z/21</t>
  </si>
  <si>
    <t>1853/4/Z/15/Z/I</t>
  </si>
  <si>
    <t>1854/4/Z/15/Z/I</t>
  </si>
  <si>
    <t>1857/4/Z/15/Z/4</t>
  </si>
  <si>
    <t>1852/4/Z/15/K/3</t>
  </si>
  <si>
    <t>1851/4/Z/15/Z/3c</t>
  </si>
  <si>
    <t>1856/4/Z/15/Z/3b</t>
  </si>
  <si>
    <t>1855/4/Z/15/Z/7</t>
  </si>
  <si>
    <t>1862/4/Z/15/Z/I</t>
  </si>
  <si>
    <t>1859/4/Z/15/Z/I</t>
  </si>
  <si>
    <t>1858/4/Z/15/Z/3c</t>
  </si>
  <si>
    <t>1861/4/Z/15/Że/27a</t>
  </si>
  <si>
    <t>1912/4/Z/15/Z/I</t>
  </si>
  <si>
    <t>1911/4/Z/15/Z/10</t>
  </si>
  <si>
    <t>1921/4/Z/15/Z/22</t>
  </si>
  <si>
    <t>1970/13/I/15/K/7a</t>
  </si>
  <si>
    <t>1971/13/I/15/Że/I</t>
  </si>
  <si>
    <t>1973/13/I/15/K/7a</t>
  </si>
  <si>
    <t>1975/13/I/15/Z/11</t>
  </si>
  <si>
    <t>1969/14/A/15/Że/27d</t>
  </si>
  <si>
    <t>VII/72/Z/3c</t>
  </si>
  <si>
    <t>VII/71/K/7</t>
  </si>
  <si>
    <t>VII/70/Że/27d</t>
  </si>
  <si>
    <t>VII/70/Z/25</t>
  </si>
  <si>
    <t>VII/69/Z/11</t>
  </si>
  <si>
    <t>VII/68/Z/26</t>
  </si>
  <si>
    <t>VII/67/Że/27b</t>
  </si>
  <si>
    <t>VII/66/ZON/3a</t>
  </si>
  <si>
    <t>VII/66/ZON/28</t>
  </si>
  <si>
    <t>1947/4/Z/16/K/7</t>
  </si>
  <si>
    <t>1948/4/Z/16/Z/23</t>
  </si>
  <si>
    <t>1952/4/Z/16/ZON/28</t>
  </si>
  <si>
    <t>1953/4/Z/16/ZON/28</t>
  </si>
  <si>
    <t>1956/4/Z/16/Że/27d</t>
  </si>
  <si>
    <t>1949/8/K/16/G/4</t>
  </si>
  <si>
    <t>2322/13/I/16/Z/24</t>
  </si>
  <si>
    <t>2323/13/I/16/Z/24</t>
  </si>
  <si>
    <t>2319/13/I/16/ZON/28</t>
  </si>
  <si>
    <t>2320/13/I/16/ZON/3a</t>
  </si>
  <si>
    <t>2316/13/I/16/G/12</t>
  </si>
  <si>
    <t>VII/82/ZON/28</t>
  </si>
  <si>
    <t>VII/81/GŻ/6</t>
  </si>
  <si>
    <t>VII/81/K/2a</t>
  </si>
  <si>
    <t>VII/81/K/7a</t>
  </si>
  <si>
    <t>VII/79/Z/I</t>
  </si>
  <si>
    <t>VII/80/Z/12</t>
  </si>
  <si>
    <t>VII/79/Z/7</t>
  </si>
  <si>
    <t>VII/78/Z/22</t>
  </si>
  <si>
    <t>VII/78/K/2a</t>
  </si>
  <si>
    <t>VII/78/Z/13a</t>
  </si>
  <si>
    <t>VII/78/GŻ/1</t>
  </si>
  <si>
    <t>VII/79/Z/3c</t>
  </si>
  <si>
    <t>VII/79/K/6</t>
  </si>
  <si>
    <t>VII/76/Z/1a</t>
  </si>
  <si>
    <t>VII/75/Z/3b</t>
  </si>
  <si>
    <t>VII/75/Z/25</t>
  </si>
  <si>
    <t>VII/75/Z/5</t>
  </si>
  <si>
    <t>VII/75/Z/24</t>
  </si>
  <si>
    <t>VII/76/Z/6</t>
  </si>
  <si>
    <t>VII/76/Z/11</t>
  </si>
  <si>
    <t>VII/76/Z/12</t>
  </si>
  <si>
    <t>VII/77/Z/13</t>
  </si>
  <si>
    <t>VII/77/Z/3b</t>
  </si>
  <si>
    <t>VII/77/Z/3a</t>
  </si>
  <si>
    <t xml:space="preserve">1967/4/Z/17/Że/27b </t>
  </si>
  <si>
    <t>1976/4/Z/17/Z/3c</t>
  </si>
  <si>
    <t>1975/4/Z/17/Z/13a</t>
  </si>
  <si>
    <t>1977/4/Z/17/Z/8</t>
  </si>
  <si>
    <t>1978/4/Z/17/GŻ/2</t>
  </si>
  <si>
    <t>1983/4/Z/17/K/2b</t>
  </si>
  <si>
    <t>2402/13/I/17/K/I</t>
  </si>
  <si>
    <t>2404/13/I/17/K/10</t>
  </si>
  <si>
    <t>2401/13/I/17/Że/4</t>
  </si>
  <si>
    <t>2396/13/I/17/ZON/28</t>
  </si>
  <si>
    <t>2372/13/I/17/G/1</t>
  </si>
  <si>
    <t>2373/13/I/17/G/3</t>
  </si>
  <si>
    <t>2371/13/I/17/Z/3b</t>
  </si>
  <si>
    <t>2357/13/I/17/Z/4</t>
  </si>
  <si>
    <t>2356/13/I/17/GŻ/3</t>
  </si>
  <si>
    <t>2341/13/I/17/Z/I</t>
  </si>
  <si>
    <t>2338/13/I/17/Z/21</t>
  </si>
  <si>
    <t>2342/14/A/17/K/6</t>
  </si>
  <si>
    <t>VII/86/Z/I</t>
  </si>
  <si>
    <t>VII/86/G/3</t>
  </si>
  <si>
    <t>VII/86/G/12</t>
  </si>
  <si>
    <t>VII/85/K/2</t>
  </si>
  <si>
    <t>VII/84/Z/12</t>
  </si>
  <si>
    <t>VII/83/Z/5</t>
  </si>
  <si>
    <t>1999/6/T/18/Do/I</t>
  </si>
  <si>
    <t>2427/13/I/18/ZON/28</t>
  </si>
  <si>
    <t>2424/13/I/18/Z/I</t>
  </si>
  <si>
    <t>2418/13/I/18/Z/1</t>
  </si>
  <si>
    <t>2416/13/I/18/K/2a</t>
  </si>
  <si>
    <t>2411/13/I/18/Z/6</t>
  </si>
  <si>
    <t>2410/13/I/18/K/2a</t>
  </si>
  <si>
    <t>2428/15/Ko/18/Z/21</t>
  </si>
  <si>
    <t>2425/15/Ko/18/K/5a</t>
  </si>
  <si>
    <t>2421/15/Ko/18/Z/3b</t>
  </si>
  <si>
    <t>2422/15/Ko/18/Z/3b</t>
  </si>
  <si>
    <t>2420/15/Ko/18/Z/I</t>
  </si>
  <si>
    <t>2413/15/Ko/18/GŻ/5</t>
  </si>
  <si>
    <t>2412/15/Ko/18/Z/5</t>
  </si>
  <si>
    <t>VI/314/ZON/28</t>
  </si>
  <si>
    <t>VI/315/ZON/I</t>
  </si>
  <si>
    <t>VII/90/Z/3b</t>
  </si>
  <si>
    <t>VII/89/Z/24</t>
  </si>
  <si>
    <t>VII/88/Z/4</t>
  </si>
  <si>
    <t>VII/87/K/2</t>
  </si>
  <si>
    <t>2657/13/I/19/Z/3b</t>
  </si>
  <si>
    <t>2658/13/I/19/K/7a</t>
  </si>
  <si>
    <t>2639/13/I/19/ZON/3a</t>
  </si>
  <si>
    <t>2636/13/I/19/Że/I</t>
  </si>
  <si>
    <t>2630/13/I/19/K/7</t>
  </si>
  <si>
    <t>2631/13/I/19/G/12</t>
  </si>
  <si>
    <t>2547/13/I/19/G/3</t>
  </si>
  <si>
    <t>2546/13/I/19/K/5a</t>
  </si>
  <si>
    <t>2545/13/I/19/Z/I</t>
  </si>
  <si>
    <t>2473/13/I/19/K/3</t>
  </si>
  <si>
    <t>2474/13/I/19/K/5</t>
  </si>
  <si>
    <t>2467/13/I/19/Z/26</t>
  </si>
  <si>
    <t>2637/14/A/19/Z/25</t>
  </si>
  <si>
    <t>2638/14/A/19/Z/25</t>
  </si>
  <si>
    <t>2634/15/Ko/19/Z/22</t>
  </si>
  <si>
    <t>2628/15/Ko/19/Z/I</t>
  </si>
  <si>
    <t>2629/15/Ko/19/G/10</t>
  </si>
  <si>
    <t>2543/15/Ko/19/Że/27d</t>
  </si>
  <si>
    <t>2475/15/Ko/19/K/5</t>
  </si>
  <si>
    <t>2472/15/Ko/19/Z/8</t>
  </si>
  <si>
    <t>2471/15/Ko/19/Z/24</t>
  </si>
  <si>
    <t>2464/15/Ko/19/Że/27a</t>
  </si>
  <si>
    <t>VII/93/Z/2</t>
  </si>
  <si>
    <t>VII/94/Z/3b</t>
  </si>
  <si>
    <t>VII/92/Z/1</t>
  </si>
  <si>
    <t>2052/8/K/20/Z/I</t>
  </si>
  <si>
    <t>2053/8/K/20/Z/12</t>
  </si>
  <si>
    <t>2051/8/K/20/Z/22</t>
  </si>
  <si>
    <t xml:space="preserve">2876/13/I/20/ZON/27d </t>
  </si>
  <si>
    <t>2841/13/I/20/Z/3c</t>
  </si>
  <si>
    <t>2827/13/I/20/K/4</t>
  </si>
  <si>
    <t>2825/13/I/20/Z/12</t>
  </si>
  <si>
    <t>2826/13/I/20/Z/23</t>
  </si>
  <si>
    <t>2828/13/I/20/Z/23</t>
  </si>
  <si>
    <t>2824/13/I/20/Z/2b</t>
  </si>
  <si>
    <t>2660/13/I/20/Z/13</t>
  </si>
  <si>
    <t>2659/13/I/20/Że/27d</t>
  </si>
  <si>
    <t>2872/15/Ko/20/G/1</t>
  </si>
  <si>
    <t>2873/15/Ko/20/G/12</t>
  </si>
  <si>
    <t>2833/15/Ko/20/G/3</t>
  </si>
  <si>
    <t>2834/15/Ko/20/G/12</t>
  </si>
  <si>
    <t>2725/15/Ko/20/K/3</t>
  </si>
  <si>
    <t>2730/15/Ko/20/K/5</t>
  </si>
  <si>
    <t>2736/15/Ko/20/K/5</t>
  </si>
  <si>
    <t>2740/15/Ko/20/K/4</t>
  </si>
  <si>
    <t>2748/15/Ko/20/K/1</t>
  </si>
  <si>
    <t>2751/15/Ko/20/K/9</t>
  </si>
  <si>
    <t>2754/15/Ko/20/K/1</t>
  </si>
  <si>
    <t>2756/15/Ko/20/K/1</t>
  </si>
  <si>
    <t>2761/15/Ko/20/K/4</t>
  </si>
  <si>
    <t>2763/15/Ko/20/G/3</t>
  </si>
  <si>
    <t>2764/15/Ko/20/K/7</t>
  </si>
  <si>
    <t>2722/15/Ko/20/Z/12</t>
  </si>
  <si>
    <t>2723/15/Ko/20/Z/13</t>
  </si>
  <si>
    <t>2724/15/Ko/20/Z/13</t>
  </si>
  <si>
    <t>2726/15/Ko/20/K/2a</t>
  </si>
  <si>
    <t>2727/15/Ko/20/K/10</t>
  </si>
  <si>
    <t>2728/15/Ko/20/GŻ/4</t>
  </si>
  <si>
    <t>2729/15/Ko/20/Z/21</t>
  </si>
  <si>
    <t>2731/15/Ko/20/Z/22</t>
  </si>
  <si>
    <t>2732/15/Ko/20/GŻ/4</t>
  </si>
  <si>
    <t>2733/15/Ko/20/Z/26</t>
  </si>
  <si>
    <t>2734/15/Ko/20/Z/13</t>
  </si>
  <si>
    <t>2735/15/Ko/20/Z/1a</t>
  </si>
  <si>
    <t>2737/15/Ko/20/K/2a</t>
  </si>
  <si>
    <t>2738/15/Ko/20/Z/11</t>
  </si>
  <si>
    <t>2739/15/Ko/20/Z/11</t>
  </si>
  <si>
    <t>2741/15/Ko/20/Z/12</t>
  </si>
  <si>
    <t>2742/15/Ko/20/Z/24</t>
  </si>
  <si>
    <t>2743/15/Ko/20/GŻ/4</t>
  </si>
  <si>
    <t>2744/15/Ko/20/Z/3a</t>
  </si>
  <si>
    <t>2745/15/Ko/20/K/2a</t>
  </si>
  <si>
    <t>2746/15/Ko/20/K/2a</t>
  </si>
  <si>
    <t>2747/15/Ko/20/K/7a</t>
  </si>
  <si>
    <t>2749/15/Ko/20/Z/21</t>
  </si>
  <si>
    <t>2750/15/Ko/20/K/7a</t>
  </si>
  <si>
    <t>2752/15/Ko/20/Z/24</t>
  </si>
  <si>
    <t>2753/15/Ko/20/K/2a</t>
  </si>
  <si>
    <t>2755/15/Ko/20/Z/1a</t>
  </si>
  <si>
    <t>2757/15/Ko/20/Z/24</t>
  </si>
  <si>
    <t>2758/15/Ko/20/K/7a</t>
  </si>
  <si>
    <t>2759/15/Ko/20/Z/25</t>
  </si>
  <si>
    <t>2760/15/Ko/20/Z/11</t>
  </si>
  <si>
    <t>2762/15/Ko/20/G/10</t>
  </si>
  <si>
    <t>2765/15/Ko/20/G/11</t>
  </si>
  <si>
    <t>2766/15/Ko/20/G/10</t>
  </si>
  <si>
    <t xml:space="preserve">2715/15/Ko/20/Z/1a </t>
  </si>
  <si>
    <t xml:space="preserve">2716/15/Ko/20/GŻ/6 </t>
  </si>
  <si>
    <t>2663/15/Ko/20/Z/4</t>
  </si>
  <si>
    <t>VI/440/Z/1</t>
  </si>
  <si>
    <t>VI/441/Z/4</t>
  </si>
  <si>
    <t>VII/95/Z/13</t>
  </si>
  <si>
    <t>VII/99/Z/21</t>
  </si>
  <si>
    <t>VII/100/Z/2b</t>
  </si>
  <si>
    <t>VII/101/Z/22</t>
  </si>
  <si>
    <t>VII/98/G/12</t>
  </si>
  <si>
    <t>VII/96/ZON/3a</t>
  </si>
  <si>
    <t>VII/97/ZON/28</t>
  </si>
  <si>
    <t>1673/4/Z/14/GŻ/7</t>
  </si>
  <si>
    <t>2880/13/I/21/Z/4</t>
  </si>
  <si>
    <t>1696/4/Z/14/Z/9</t>
  </si>
  <si>
    <t>1966/6/T/17/Do/I</t>
  </si>
  <si>
    <t>1828/11/T/14/Z/26</t>
  </si>
  <si>
    <t>1834/14/A/14/Z/25</t>
  </si>
  <si>
    <t>1835/14/A/14/Z/25</t>
  </si>
  <si>
    <t>1836/14/A/14/Z/25</t>
  </si>
  <si>
    <t>1822/14/A/14/Z/11</t>
  </si>
  <si>
    <t>1788/14/A/14/Z/25</t>
  </si>
  <si>
    <t>1864/4/Z/15/Z/10a</t>
  </si>
  <si>
    <t>1866/4/Z/15/Z/24</t>
  </si>
  <si>
    <t>1865/4/Z/15/GŻ/5</t>
  </si>
  <si>
    <t>1867/4/Z/15/Że/27b</t>
  </si>
  <si>
    <t>1940/4/Z/16/GŻ/6</t>
  </si>
  <si>
    <t>1955/4/Z/16/Że/4</t>
  </si>
  <si>
    <t>2329/11/T/16/ZON/I</t>
  </si>
  <si>
    <t>2337/14/A/16/GŻ/6</t>
  </si>
  <si>
    <t>1979/4/Z/17/Z/6</t>
  </si>
  <si>
    <t>1963/6/T/17/Że/27b</t>
  </si>
  <si>
    <t>1968/6/T/17/Do/I</t>
  </si>
  <si>
    <t xml:space="preserve">1969/6/T/17/Że/27b </t>
  </si>
  <si>
    <t>2389/11/T/17/Z/I</t>
  </si>
  <si>
    <t>2388/11/T/17/Że/27b</t>
  </si>
  <si>
    <t>2345/14/A/17/K/6</t>
  </si>
  <si>
    <t>2343/14/A/17/Z/24</t>
  </si>
  <si>
    <t>2344/14/A/17/Z/3a</t>
  </si>
  <si>
    <t>2346/14/A/17/Z/10</t>
  </si>
  <si>
    <t>1997/6/T/18/Do/I</t>
  </si>
  <si>
    <t>2456/15/Ko/18/ZON/28</t>
  </si>
  <si>
    <t>2419/15/Ko/18/Z/22</t>
  </si>
  <si>
    <t>2465/15/Ko/19/K/6</t>
  </si>
  <si>
    <t>2466/15/Ko/19/Z/23</t>
  </si>
  <si>
    <t>2851/15/Ko/20/Z/22</t>
  </si>
  <si>
    <t>2852/15/Ko/20/Z/22</t>
  </si>
  <si>
    <t>2853/15/Ko/20/Z/22</t>
  </si>
  <si>
    <t>2854/15/Ko/20/Z/22</t>
  </si>
  <si>
    <t>2855/15/Ko/20/Z/22</t>
  </si>
  <si>
    <t>2856/15/Ko/20/Z/22</t>
  </si>
  <si>
    <t>2857/15/Ko/20/Z/22</t>
  </si>
  <si>
    <t>2858/15/Ko/20/Z/22</t>
  </si>
  <si>
    <t>2859/15/Ko/20/Z/22</t>
  </si>
  <si>
    <t>2860/15/Ko/20/Z/22</t>
  </si>
  <si>
    <t>2861/15/Ko/20/Z/22</t>
  </si>
  <si>
    <t>2862/15/Ko/20/Z/22</t>
  </si>
  <si>
    <t>2863/15/Ko/20/Z/22</t>
  </si>
  <si>
    <t>2864/15/Ko/20/Z/22</t>
  </si>
  <si>
    <t>2865/15/Ko/20/Z/22</t>
  </si>
  <si>
    <t>2866/15/Ko/20/Z/22</t>
  </si>
  <si>
    <t>2867/15/Ko/20/Z/22</t>
  </si>
  <si>
    <t>2868/15/Ko/20/Z/22</t>
  </si>
  <si>
    <t>2869/15/Ko/20/Z/22</t>
  </si>
  <si>
    <t>2870/15/Ko/20/Z/22</t>
  </si>
  <si>
    <t>2871/15/Ko/20/Z/22</t>
  </si>
  <si>
    <t>2848/15/Ko/20/GŻ/7</t>
  </si>
  <si>
    <t xml:space="preserve">2842/15/Ko/20/ZON/2 </t>
  </si>
  <si>
    <t xml:space="preserve">2843/15/Ko/20/ZON/2 </t>
  </si>
  <si>
    <t>2767/15/Ko/20/Z/23</t>
  </si>
  <si>
    <t>2768/15/Ko/20/Z/23</t>
  </si>
  <si>
    <t>2769/15/Ko/20/Z/23</t>
  </si>
  <si>
    <t>2770/15/Ko/20/Z/23</t>
  </si>
  <si>
    <t>2771/15/Ko/20/Z/23</t>
  </si>
  <si>
    <t>2661/15/Ko/20/Z/23</t>
  </si>
  <si>
    <t>2662/15/Ko/20/Z/23</t>
  </si>
  <si>
    <t>VI/439/Z/26</t>
  </si>
  <si>
    <t>1698/4/Z/14/ZON/28</t>
  </si>
  <si>
    <t>Kserokopiarka Canon Ir 2018</t>
  </si>
  <si>
    <t>Drukarka Brother Dcp J125</t>
  </si>
  <si>
    <t>Radiowęzeł Szkolny</t>
  </si>
  <si>
    <t>Kserokopiarka Konica Minolta Bizhub163 (Sekretariat)</t>
  </si>
  <si>
    <t>Drukarka Brother Dcpj125 (Gab.Dyrektora)</t>
  </si>
  <si>
    <t>Drukarka Brother Dcpj315w (Sekretariat)</t>
  </si>
  <si>
    <t>Drukarka Brother Dcp-375cw (Gab.Pielęgniarki)</t>
  </si>
  <si>
    <t>Zestaw Multimedialny /Tablica Lcd, Projektor, Głośniki/</t>
  </si>
  <si>
    <t>Drukarka Oki C301-Dn</t>
  </si>
  <si>
    <t>Urządzenie Wielofunkcyjne Mf411dw Canon (Księgowość)</t>
  </si>
  <si>
    <t>Tablica Interaktywna Elektromagnetyczna Dualpen</t>
  </si>
  <si>
    <t>Projektor Multimedialny Nec Ve-303x</t>
  </si>
  <si>
    <t>Zestaw Komputerowy  Dell Optiplex I5/ 4gb/500/Gb/W7pro Coa/Klaw.+Mysz/  Led 22"</t>
  </si>
  <si>
    <t>Urządzenie Brother Dcp-J100 (Gabinet Dyrektora)</t>
  </si>
  <si>
    <t>Zestaw Komputerowy Hp Prodest I5-4570/4gb/500gb/W8pro Coa22"Nac Ea223wm/Klaw)Mysz</t>
  </si>
  <si>
    <t>Urzadzenie Wielofunkcyjne Brother Mfc-J2330dw</t>
  </si>
  <si>
    <t>Komputer Dell Optilex I5 + Monitor Lcd Hp La (Prac. 1)</t>
  </si>
  <si>
    <t>Komputer Dell Optilex I5 + Monior Lcd</t>
  </si>
  <si>
    <t>Urządzenie Wielofunkcyjne Brother Dcp-J105 Wifi (Sekretariat)</t>
  </si>
  <si>
    <t>Kserokopiarka Canon Ir-2525</t>
  </si>
  <si>
    <t>Monitor Interaktywny Newline Tt-6519rs</t>
  </si>
  <si>
    <t>Zasilacz Ups Powerwalker</t>
  </si>
  <si>
    <t>Radioodtwarzacz Philips Az 780</t>
  </si>
  <si>
    <t>Streamer Pro Oticon Z Tv-Adapterem</t>
  </si>
  <si>
    <t>Radioodtwarzacz Eltra Masza Cd92 Usb Czarno-Biały Z Rozgałęźnikiem Hama Jack I Przewodem Hama Jack (2szt)</t>
  </si>
  <si>
    <t>Notebook Lenovo Z50-70 Intel I3-4030u 6gb, 15,6 Win.8.1 Z Torbą</t>
  </si>
  <si>
    <t>Laptop Lenovo Miix 300-10 (80nr002xpb)</t>
  </si>
  <si>
    <t>Laptop Lenovo Ideapad</t>
  </si>
  <si>
    <t>Projektor Multimedialny Epson Eb-2247u</t>
  </si>
  <si>
    <t>Laptop  Hp250 G7 Win10+Office2019</t>
  </si>
  <si>
    <t>Mikroskop Do Biostage</t>
  </si>
  <si>
    <t>Tablet Graficzny Wacom Intuos M</t>
  </si>
  <si>
    <t>Tablet Deco 03</t>
  </si>
  <si>
    <t>Laptop Hp Pavilion X360 14 Convertible</t>
  </si>
  <si>
    <t>Tablica Interaktywna Myboard 84&amp;#039;&amp;#039; C Projektor Nec Um280x</t>
  </si>
  <si>
    <t>Zestaw Komputerowy - Mysz, Klawiatura, Stacja</t>
  </si>
  <si>
    <t>Oscyloskop Ds.1054z - Z 11.12.2014 Fra Ndn/2014/3970</t>
  </si>
  <si>
    <t>Generator Funkcyjny Ndn Df1641b  - Z 11.12.2014 Fra Ndn/2014/3966</t>
  </si>
  <si>
    <t>Generator Funkcyjny Ndn Df1642b  - Z 11.12.2014 Fra Ndn/2014/3966</t>
  </si>
  <si>
    <t>Oscyloskop Ds. 1054z - Z 11.12.2014 Fra Ndn/2014/33967</t>
  </si>
  <si>
    <t>Drukarka Brother Mfc-7460dn - 14.12.2014 Fra 2014/Fa/Cd/515595</t>
  </si>
  <si>
    <t>Multiswitch Mp-0908 Signal 9/8 - Z 19.12.2014 Fra Fs-16880/Kri/14</t>
  </si>
  <si>
    <t>Zasilacz Simatic Pm12007-24vdc/2,5a  - 23.12.2014 Fra 130/2014/Fl/12/00001</t>
  </si>
  <si>
    <t>Moduł Wyjść Analogowych Logo Am2 24vdc 2ao  - 23.12.2014 Fra 130/2014/Fl/12/00001</t>
  </si>
  <si>
    <t>Moduł Wejść Analogowych Logo Am2 Rtd 12/24vdc 2ai Pt100/Pt1000  - 23.12.2014 Fra 130/2014/Fl/12/00001</t>
  </si>
  <si>
    <t>Moduł Wejść/Wyjść Cyfrowych Logo Dm8 24r 4di/4do  - 23.12.2014 Fra 130/2014/Fl/12/00001</t>
  </si>
  <si>
    <t>Zasilacz Logo Power 24vdc/2,5a - 23.12.2014 Fra 130/2014/Fl/12/00001</t>
  </si>
  <si>
    <t>Zasilacz Simantic  - Pp Nr 5/14/15 Z 10.02.2015 - Nr Dow 71/02</t>
  </si>
  <si>
    <t>Switch Simantic  - Pp Nr 5/14/15 Z 10.02.2015 - Nr Dow 71/02</t>
  </si>
  <si>
    <t>Sterownik Plc Simatnic  - Pp Nr 5/14/15 Z 10.02.2015 - Nr Dow 71/02</t>
  </si>
  <si>
    <t>Generator Sygnał. Funkcyjny Dds 5mhz - Pp Nr 5/14/15 Z 10.02.2015 - Nr Dow 71/02</t>
  </si>
  <si>
    <t>Oscyloskop Ds1054z - Pp Nr 5/14/15 Z 10.02.2015 - Nr Dow 71/02</t>
  </si>
  <si>
    <t>Monitor Hyundai 22 Led Llf22285 Smart - Pp Nr 5/14/15 Z 10.02.2015 - Nr Dow 71/02</t>
  </si>
  <si>
    <t>Zestaw Komputerowy Hp Komputerdc7900 3,0/4/160/Dvd-Rw + Hp 24 Full Hd - Fra 0004/3/15/Fvs Z 02.03.2015 - Nr Dow. 131/03</t>
  </si>
  <si>
    <t>Zestaw Komputerowy Hp Komputerdc7900 3,0/4/160/Dvd-Rw + Hp 24 Full Hd - Fra 0004/3/15/Fvs Z 02.03.205 - Nr Dow. 131/03</t>
  </si>
  <si>
    <t>Monitor Z Zestawu, Zmieniony Kod Paskowy Na 1687a</t>
  </si>
  <si>
    <t>Monitor Z Zestawu, Zmieniony Kod Paskowy Na 1687b</t>
  </si>
  <si>
    <t>Monitor Z Zestawu, Zmieniony Kod Paskowy Na 1687c</t>
  </si>
  <si>
    <t>Monitor Z Zestawu, Zmieniony Kod Paskowy Na 1687d</t>
  </si>
  <si>
    <t>Pc Z Zestawu, Zmieniony Kod Paskowy Na 1687e</t>
  </si>
  <si>
    <t>Pc Z Zestawu, Zmieniony Kod Paskowy Na 1687f</t>
  </si>
  <si>
    <t>Pc Z Zestawu, Zmieniony Kod Paskowy Na 1687g</t>
  </si>
  <si>
    <t>Pc Z Zestawu, Zmieniony Kod Paskowy Na 1687h</t>
  </si>
  <si>
    <t>Zestaw Komputerowy Hp Komputerdc7900 3,0/4/160/Dvd-Rw + Hp 24 Full Hd - Fra 0020/3/15/Fvs Z 02.03.205 - Nr Dow. 133/03</t>
  </si>
  <si>
    <t>Monitor Samsung 21,5 Led T22d390ew, Nr Dow 218/04</t>
  </si>
  <si>
    <t>Rejestrator Lv-Ahd440, Fra Fa/4126/2015 Z 20-05-2015 Nr Dow. 279/05</t>
  </si>
  <si>
    <t>Zasilacz Powerlab 303d-Ii B 2x (0-3a/0-30v), 5v/3a - Fra 1190/2015 Z 19.05.2015, Nr Dow. 275/05</t>
  </si>
  <si>
    <t>Zestaw Komputerowy Hp Dc7900 Usdt Nr Ser. Czc92914qg + Monitor Benq - Fra 0075/9/15/Fvs Z 29.09.2015 - Nr Dow. 568/09</t>
  </si>
  <si>
    <t>Zestaw Komputerowy Hp Dc7900 Usdt + Monitor - Fra 0075/9/15/Fvs Z 29.09.2015 - Nr Dow. 568/09</t>
  </si>
  <si>
    <t>Starter Kit Rozszerzony Z Modułem Arduino Uno + Box. Fra 47/10/2015 Z 14-10-2015 Nr Dow. 599/10</t>
  </si>
  <si>
    <t>Materiały Szkoleniowe Z  Zakresu Doskonalenia Umiejętności Komunikacji - Nr Dow 641/10a</t>
  </si>
  <si>
    <t>Brother Mfc - J4510dw - Benchmark.Pl Nagroda W Konkursie Nr Dow. 694/11</t>
  </si>
  <si>
    <t>Hp Dc7900 Usdt C2d E8400 3.00ghz 4gb 160gb - Nr Dow. 737/45</t>
  </si>
  <si>
    <t>Nec Multisync Ea24 I Wm - Nr Dow. 737/12</t>
  </si>
  <si>
    <t>Oscyloskop Ds1054z - Pp Nr 3/15/16 Rr Z 15.12.2015 - Nr Dow. 740/12</t>
  </si>
  <si>
    <t>Drukarka Laserowa Brother Hl-L2300d, Nr Seryjny E73860h5n136933 - Nr Dow. 750/12</t>
  </si>
  <si>
    <t>Przełącznik Smart Tp-Link Tl-Sl2210 - Nr Dow. 753/12</t>
  </si>
  <si>
    <t>Przełącznik Zarządzalny Tp-Link Tl-Sg3210 - Nr Dow. 753/12</t>
  </si>
  <si>
    <t>Kserokopiarka Bizhub 350 - Rr Pp 5/15/16 - Nr Dow. 49</t>
  </si>
  <si>
    <t>Ram Ddr-3 4gb 1600mhz Goodram - Fa/74/02/2016/Sd - Nr Dow. 107a</t>
  </si>
  <si>
    <t>Hdd 1tb Wd10ezex 3,5 Sata 64mb Cache - Fa/74/02/2016/Sd - Nr Dow. 107a</t>
  </si>
  <si>
    <t>Ekran Ścienny Avtek 175x175cm - Fa/74/02/2016/Sd - Nr Dow. 107a</t>
  </si>
  <si>
    <t>Monitor Dell E2211hb- Fa/74/02/2016/Sd - Nr Dow 107a</t>
  </si>
  <si>
    <t>Monitor Lcd 19 Led Samsung Syncmaster Sa450 - 004/10/16/Fv/B - Nr Dow. 490/10</t>
  </si>
  <si>
    <t>Komputer Hp Compaq 8100 Tower Core I3-550 3,2 Ghz/4gb/2x250gb/2xlan/Dvd/Win7 Pro/Mysz/Klawiatura - 004/10/16/Fv/B - Nr Dow. 490/10</t>
  </si>
  <si>
    <t>Komputer Nk+I5+33i Y Windows 7 Rpo - 1/Kom/10/2016 - Nr Dow. 497/10</t>
  </si>
  <si>
    <t>Kserokopiarka Canon Ir 2520 - Rr Pp 1/16/17 - Nr Dow. 591/11</t>
  </si>
  <si>
    <t>Urządzenie Wielofunkcyjne Brother Dcp-9020cdw - Fa 1906/03/2017 - Nr Dow. 124/03/U</t>
  </si>
  <si>
    <t>Monitor Samsung Lt22e390ew/En Tuner Tv - Fa 486/Mag/2017 - Nr Dow. 351/06</t>
  </si>
  <si>
    <t>Urządzenie Wielofunkcyjne Epson L486 - Fa 596/Mag/2017 - Nr Dow. 459/08</t>
  </si>
  <si>
    <t>Hp L2245wg Kl.A/22/1680x1050 - Fa 257/S/08/2017 - Nr Dow. 476/08</t>
  </si>
  <si>
    <t>Hp 8200 I3-2100/3,1ghz/4gb/250gb/Dvd/W7pro/Kl.A/Us/Ihd2000 - Fa 257/S/08/2017 - Nr Dow. 476/08</t>
  </si>
  <si>
    <t>Monitor Lg L192ws-Sn</t>
  </si>
  <si>
    <t>Monitor</t>
  </si>
  <si>
    <t>Zasilacz Ndn Df173005c 30v,5a</t>
  </si>
  <si>
    <t>Monitor Lgcd Hp Lp1950 Lcd 19&amp;Quot;</t>
  </si>
  <si>
    <t>Hp 8300 Inter Core I3 3,3ghz/4gb/2x250gb/Dvd/ Win7 Pro Coa/ Sieć / Mysz / Klawiatura - Fra 029/10/17/Fv/B</t>
  </si>
  <si>
    <t>Oscyloskop Gos-620 Analogowy</t>
  </si>
  <si>
    <t>Drukarka Brother Dcp-1510e A4 Mono - Rr Pp 7/17/18 - Nr Dow. 110/02</t>
  </si>
  <si>
    <t>"Patchpanel 19&amp;Quot; 24-Port Stp Cat.5e Ekran 1u Lanberg;</t>
  </si>
  <si>
    <t>Projekt Wyższe Kwalifikacje"</t>
  </si>
  <si>
    <t>Patchpanel 19&amp;Quot; 24-Port Stp Cat.6 Ekran 1u Lanberg</t>
  </si>
  <si>
    <t>Monitor Samsung T24e390ew Tv Dvb-T</t>
  </si>
  <si>
    <t>Monitor Benq Gl2450hm 24&amp;Quot;</t>
  </si>
  <si>
    <t>"Jednostka Centralna Komputera Ntt Business W964m;</t>
  </si>
  <si>
    <t>"Zasilacz Ups Lestar Tsr-Xl2200;</t>
  </si>
  <si>
    <t>"Zestaw Komputerowy Stacjonarny Ntt Business W964m;</t>
  </si>
  <si>
    <t>"Serwer Dell Poweredge R330;</t>
  </si>
  <si>
    <t>"Koncentrator Adsl Planet Idl-2402;</t>
  </si>
  <si>
    <t>"Analizator Sieciowy Z Funkcją Testera Fluke Networks Ciq-100;</t>
  </si>
  <si>
    <t>"Drukarka Oki C823dn A3;</t>
  </si>
  <si>
    <t>"Urządzenie Brother Mfp Dcp-9020cdw A4 Laser Color;</t>
  </si>
  <si>
    <t>Tablica Multimedialna Myboard Silver 95&amp;Quot;S</t>
  </si>
  <si>
    <t>"Ekran Oblique 240x165 Mw+Rf;</t>
  </si>
  <si>
    <t>"Telewizor Sony Kd-55xe7005b;</t>
  </si>
  <si>
    <t>Analizator Widma Dsa 832e-Tg; Projekt Wyższe Kwalifikacje; Środek Trwały</t>
  </si>
  <si>
    <t>Miernik Sygnału Tv Sat-Mezon Dstm500; Projekt Wyższe Kwalifikacje</t>
  </si>
  <si>
    <t>Miernik Sygnału Tv Dvb-T Emitor Digiair Pro T2; Projekt Wyższe Kwalifikacje</t>
  </si>
  <si>
    <t>Cyfrowy Rejestrator Hd-Tvi 4kanałowy - H1kvision Ds-720hqhi-F1/N/A; Projekt Wyższe Kwalifikacje</t>
  </si>
  <si>
    <t>Generator Rigol Dg4162 160mhz-2ch; Projekt Wyższe Kwalifikacje</t>
  </si>
  <si>
    <t>Oscyloskop Ds Mso 10742-S-70mhz/4ch/16l; Projekt Wyższe Kwalifikacje</t>
  </si>
  <si>
    <t>Zasilacz Ndn Df1743005c Poczwórny; Projekt Wyższe Kwalifikacje</t>
  </si>
  <si>
    <t>Konwerter Profibus (Zestaw). Wyższe Kwalifikacje</t>
  </si>
  <si>
    <t>Zestaw Szkoleniowy Simatic S7-1200 Cpu 1214c Dc/Dc/Dc. Wyższe Kwalifikacje</t>
  </si>
  <si>
    <t>Zasilacz Na Szynę Din Serii Ndr. Napięcie Wyjściowe 24v. Prąd 5a. Moc 120w Projekt Wyższe Kwalifikacje</t>
  </si>
  <si>
    <t>Sterownik Do Silnika Bldc O Mocy 50w Projekt Wyższe Kwalifikacje</t>
  </si>
  <si>
    <t>Silnik Bldc 24v Dc 50w Projekt Wyższe Kwalifikacje</t>
  </si>
  <si>
    <t>Sterownik Analogowy Do Silników 90w Projekt Wyższe Kwalifikacje</t>
  </si>
  <si>
    <t>Silnik Ac - 90w Unit Type. Zasilanie 1x230v Projekt Wyższe Kwalifikacje</t>
  </si>
  <si>
    <t>Falownik Serii El. Moc 0,75kw. Zasilanie 1x230v Projekt Wyższe Kwalifikacje</t>
  </si>
  <si>
    <t>Panel Operatorski 4,3 Cala Tft. Rozdzielczość 480x272. Projekt Wyższe Kwalifikacje</t>
  </si>
  <si>
    <t>Sterownik Plc Serii Sa2. 8 Wejść / 4 Wyjść Tranzystorowych Projekt Wyższe Kwalifikacje</t>
  </si>
  <si>
    <t>Moduł Analogowy Do Plc Serii S. 4 Wejścia I 2 Wyjścia Napięcie/Prąd. Przetwornik 12 Bitowy Projekt Wyższe Kwalifikacje</t>
  </si>
  <si>
    <t>Moduł Analogowy Do Plc Serii S. 4 Wejścia Pt100 Projekt Wyższe Kwalifikacje</t>
  </si>
  <si>
    <t>Sterownik Plc Serii Se. Zasilanie 24vdc. 8 Wejść/4 Wyjścia Przekaźnikowe. Usb, Ethernet, 2xrs485 Projekt Wyższe Kwalifikacje</t>
  </si>
  <si>
    <t>Serwosilnik Serii B2. Moc 0,4kw. Moment Znamionowy 1,27nm. Doszczelnienie. Projekt Wyższe Kwalifikacje</t>
  </si>
  <si>
    <t>Serwowzmacniacz Serii B2, Zasilanie 1x230v, 0,4kw Projekt Wyższe Kwalifikacje</t>
  </si>
  <si>
    <t>Serwowzmacniacz Serii B2, Zasilanie 1x230v, 0,4kw. Projekt Wyższe Kwalifikacje</t>
  </si>
  <si>
    <t>Multimetr 420</t>
  </si>
  <si>
    <t>Jednostka+Monitor+Mysz+Klawiatura+Słuch+Mikr</t>
  </si>
  <si>
    <t>Laptop Lenovo Z510 8gb 1000gb (59-407621)</t>
  </si>
  <si>
    <t>Projektor Nec V230x - Faktura 43666</t>
  </si>
  <si>
    <t>Projektor Acer X 1263 Dlp - Faktura 2013/Fa/Cd/299602</t>
  </si>
  <si>
    <t>Asus X551ca 15&amp;#039;&amp;#039; I3-3217u/4/Ssd/Wifi/Cam/W8 - Z 25.11.2014 2301/P/2014</t>
  </si>
  <si>
    <t>Mostek Rlc Mic - 4070d - Z 11.12.2014 Fra Ndn/2014/3966</t>
  </si>
  <si>
    <t>Miernik Dvb-T - Pp Nr 5/14/15 Z 10.02.2015 - Nr Dow 71/02</t>
  </si>
  <si>
    <t>Miernik Dvb-T Z Ber Digiair Pro Emitor - Fra Fs-34/Kr06/15 Z 15.04.2015 - Nr Dow. 210/04</t>
  </si>
  <si>
    <t>Miernik Sygnałów Dvb-S/S2 Neon S2 - Fra Fs-35/Kr06/15 Z 16.04.2015 - Nr Dow. 212/04</t>
  </si>
  <si>
    <t>Kamera Cmos Gs-Cmd30ir, 9086 - Fra Fas/2925/05/2015/Gl Z 21.05.2015, Nr Dow. 281/05</t>
  </si>
  <si>
    <t>Kamera Cmos Ec-Sch-14, 8065 - Fra Fas/91/05/2015/Sb Z 19.05.2015, Nr Dow. 274/05</t>
  </si>
  <si>
    <t>Optoma - Fra 0075/9/15/Fvs Z 29.09.2015 - Nr Dow. 568/09</t>
  </si>
  <si>
    <t>Access Point Tp-Link Eap120</t>
  </si>
  <si>
    <t>Router Przewodowy Tp-Link Tl-Er6020</t>
  </si>
  <si>
    <t>Router Bezprzewodowy Tp-Link Archer C9 - Nr Dow. 753/12</t>
  </si>
  <si>
    <t>Projektor Benq Ms514h Dlp - Rr Pp 4/15/16 - Nr Dow. 13/01</t>
  </si>
  <si>
    <t>Komputer Uczniowski</t>
  </si>
  <si>
    <t>Ekran</t>
  </si>
  <si>
    <t>Tablica Multimedialna</t>
  </si>
  <si>
    <t>Urzadzenie Wielofunkcyjne</t>
  </si>
  <si>
    <t>Drukarka Laserowa</t>
  </si>
  <si>
    <t>Urzadzenie Wielofunkcyjne Brother</t>
  </si>
  <si>
    <t>Urządzenie Wielofunkcyjne</t>
  </si>
  <si>
    <t>Ekran Video Pro</t>
  </si>
  <si>
    <t>Laptop Pracowniczy</t>
  </si>
  <si>
    <t>Laptopy Uczniowskie</t>
  </si>
  <si>
    <t>Radioodtwarzacz</t>
  </si>
  <si>
    <t>Zespół Szkół Im. Kazimierza Kałużewskiego I Juliusza Sylli W Zduńskiej Woli</t>
  </si>
  <si>
    <t>Monitor Led Samsung 19"</t>
  </si>
  <si>
    <t>Drukarka Hp Lj P1102</t>
  </si>
  <si>
    <t>Tablica Interaktywna</t>
  </si>
  <si>
    <t>Aparat Fotograficzny Fuji</t>
  </si>
  <si>
    <t>Prokjektor Benq</t>
  </si>
  <si>
    <t>Zestaw Komputerowy</t>
  </si>
  <si>
    <t>Brother Dcp-Drukarka</t>
  </si>
  <si>
    <t>Urządzenie Wielofunkcyjne Hp</t>
  </si>
  <si>
    <t>Rzutnik Pisma 3m</t>
  </si>
  <si>
    <t>Sprzęt Komputerowy</t>
  </si>
  <si>
    <t>Drukarka Laserowa Ze Skanerem</t>
  </si>
  <si>
    <t>Tablica Interaktywna Iboard 82 Dual</t>
  </si>
  <si>
    <t>Tablica Interaktywna Myboard</t>
  </si>
  <si>
    <t>Komputer Hp Compaq</t>
  </si>
  <si>
    <t>Komputer Hp Elitedesk</t>
  </si>
  <si>
    <t>Monitor Led Dell 22"</t>
  </si>
  <si>
    <t>Zestaw Komputerowy Actina Gameon</t>
  </si>
  <si>
    <t>Drukarka Laserowa Lexmark</t>
  </si>
  <si>
    <t>Urządzenie Wielofunkcyjne Hp Lj Pro Mfp</t>
  </si>
  <si>
    <t>Centralka Telefoniczno-Dyspozytorska</t>
  </si>
  <si>
    <t>Telefon Bezprzewodowy</t>
  </si>
  <si>
    <t>Zestaw Telefonu Stacjonarnego Panasonic</t>
  </si>
  <si>
    <t>Aparat Telefoniczny Z Faksem Panasonic</t>
  </si>
  <si>
    <t>Aparat Telefoniczny Gigaser</t>
  </si>
  <si>
    <t>Tablica Interaktywna Esprit</t>
  </si>
  <si>
    <t>Nagłośnienie Bose</t>
  </si>
  <si>
    <t>Rzutnik Nobo Quantum</t>
  </si>
  <si>
    <t>Drukarka+Skaner Brother</t>
  </si>
  <si>
    <t>Projektor Ultraogniskowy</t>
  </si>
  <si>
    <t>Drukarka Fiskalna Deon</t>
  </si>
  <si>
    <t>Zespół Szkół Rolnicze Centrum Kształcenia Ustawicznego W Wojsławicach</t>
  </si>
  <si>
    <t>Urządzenie Wielofunkcyjne Samsung Sl-M2885fw</t>
  </si>
  <si>
    <t>Urządzenie Wielofunkcyjne Hp Laserjet Pro</t>
  </si>
  <si>
    <t>Ups Apc Back</t>
  </si>
  <si>
    <t>Telewizor Lg</t>
  </si>
  <si>
    <t>Drukarka Dcp-J105 14.05.2015</t>
  </si>
  <si>
    <t>Drukarka Brother Dcp-J105 Wifi</t>
  </si>
  <si>
    <t>Zestaw Komputer Ig Tytan + Monitor Acer</t>
  </si>
  <si>
    <t>Ekran Ścienny</t>
  </si>
  <si>
    <t>Zestaw Komputerowy (Komp. Monitor,Klaw.Mysz)</t>
  </si>
  <si>
    <t>Monitor Komputera</t>
  </si>
  <si>
    <t>Tablice Edukacyine</t>
  </si>
  <si>
    <t>Dysk Przenośny 750gb</t>
  </si>
  <si>
    <t>Laptop - Notebook Lenovo 700-17isk17.3''</t>
  </si>
  <si>
    <t>Elementy Systemu Nawigacji Satelitarnej I Telemat.</t>
  </si>
  <si>
    <t>Laptop I Dysk</t>
  </si>
  <si>
    <t>Dysk Zewnętrzny</t>
  </si>
  <si>
    <t>Aparat Fotograficzny</t>
  </si>
  <si>
    <t>Macbook Air</t>
  </si>
  <si>
    <t>Kopiarka</t>
  </si>
  <si>
    <t>Monitor Interaktywny</t>
  </si>
  <si>
    <t>Serwer</t>
  </si>
  <si>
    <t>Kamera</t>
  </si>
  <si>
    <t>Rzutnik Multimedialny</t>
  </si>
  <si>
    <t>Wzmacniacz</t>
  </si>
  <si>
    <t>Defibrylator</t>
  </si>
  <si>
    <t>Fotograficzny Zestaw Oświetleniowy</t>
  </si>
  <si>
    <t>Zestaw Biofeedback</t>
  </si>
  <si>
    <t>Zestaw Komputerowy Z Monitorem LCD 22" LG</t>
  </si>
  <si>
    <t>Komputer IG-TYTAN Intel G3260 Z Windows 10 PL</t>
  </si>
  <si>
    <t>Zestaw Komputerowy HERKULES Z Monitorem LCD 22" Asus I Oprogramowaniem Windows 10</t>
  </si>
  <si>
    <t>HP Urządzenie Wielofunkcyjne</t>
  </si>
  <si>
    <t>Komputer Dell Z Oprogram. Office 2016</t>
  </si>
  <si>
    <t>Mikser Cyfrowy 32-Kanałowy</t>
  </si>
  <si>
    <t>Pianino Elektroniczne Kurweil SPS 4 8 STAGE PIANO</t>
  </si>
  <si>
    <t>Dysk Przenośny</t>
  </si>
  <si>
    <t>Dysk Zewnętrzny Seagate</t>
  </si>
  <si>
    <t>Pianino Elektroniczne</t>
  </si>
  <si>
    <t>Telewizor Kruger&amp;Matz</t>
  </si>
  <si>
    <t>Notebook Lenovo B-50-80</t>
  </si>
  <si>
    <t>1/1A</t>
  </si>
  <si>
    <t>Rodzaj</t>
  </si>
  <si>
    <t>Ilość odcinków</t>
  </si>
  <si>
    <t>Długość</t>
  </si>
  <si>
    <t>Drogi - łącznie</t>
  </si>
  <si>
    <t>197,622 km</t>
  </si>
  <si>
    <t>Drogi - nieutwardzone</t>
  </si>
  <si>
    <t>9,161 km</t>
  </si>
  <si>
    <t>Drogi - utwardzone</t>
  </si>
  <si>
    <t>188,461 km</t>
  </si>
  <si>
    <t>Mosty</t>
  </si>
  <si>
    <t>Wiadukty</t>
  </si>
  <si>
    <t>178,32 m</t>
  </si>
  <si>
    <t>Inne - opisać</t>
  </si>
  <si>
    <t>100215890</t>
  </si>
  <si>
    <t>8790Z</t>
  </si>
  <si>
    <t>731635630</t>
  </si>
  <si>
    <t>8559B</t>
  </si>
  <si>
    <t>9004Z</t>
  </si>
  <si>
    <t>8291741715</t>
  </si>
  <si>
    <t>Budynek ubezpiecza Zespół Szkół Rolnicze Centrum Kształcenia Ustawicznego w Wojsławicach</t>
  </si>
  <si>
    <t>SIZ293E</t>
  </si>
  <si>
    <t>PRZYCZEPA</t>
  </si>
  <si>
    <t>WYWROTKA</t>
  </si>
  <si>
    <t>Budynek ubezpiecza II Liceum Ogólnokształcące im. Jana Pawła II w Zduńskiej Woli</t>
  </si>
  <si>
    <t>Wyposażenie magazynowego p.powodziowego Starostwa Powiatowego</t>
  </si>
  <si>
    <t>Wykaz sprzetu użyczonego przez ŁUW w Łodzi</t>
  </si>
  <si>
    <t>Zestaw komupterowy HP ELITEDESK 800 G1 SFF: monitor, drukarka, skaner, czytnik kart</t>
  </si>
  <si>
    <t>Zestaw komupterowy HP ELITEDESK 800 G1 SFF: monitor, drukarka,  czytnik kart</t>
  </si>
  <si>
    <t>Zestaw komupterowy HP ELITEDESK 800 G1 SFF: monitor, drukarka,czytnik kodu, czytnik kart</t>
  </si>
  <si>
    <t>Zestaw komupterowy HP ELITEDESK 800 G1 SFF: monitor, drukarka, skaner, czytnik kart, czytnik kodu</t>
  </si>
  <si>
    <t>Skaner HPScanjet 300</t>
  </si>
  <si>
    <t>Router Cisco 2611XM</t>
  </si>
  <si>
    <t>Delta 2S TLS</t>
  </si>
  <si>
    <t>Ever Sinline XL 2200 Rack Ever sp. z o.o.</t>
  </si>
  <si>
    <t>Serwer Actina Solar 220 X3 Action S.A.</t>
  </si>
  <si>
    <t>1/265/WO/DEPiT/MSWiA/1/Z/I</t>
  </si>
  <si>
    <t>2/265/WO/DEPiT/MSWiA/1/Z/I</t>
  </si>
  <si>
    <t>4/265/WO/DEPiT/MSWiA/1/Z/I</t>
  </si>
  <si>
    <t>5/265/WO/DEPiT/MSWiA/1/Z/I</t>
  </si>
  <si>
    <t>WO</t>
  </si>
  <si>
    <t>Klimatyzatory</t>
  </si>
  <si>
    <t>Macierz dyskowa Synology Rack Station RS816</t>
  </si>
  <si>
    <t>FORTIGATE 100E HRDWARE PLUS</t>
  </si>
  <si>
    <t>16a</t>
  </si>
  <si>
    <t>16b</t>
  </si>
  <si>
    <t>16c</t>
  </si>
  <si>
    <t>  1244,80</t>
  </si>
  <si>
    <t xml:space="preserve">Aktualny okres ubezpieczenia </t>
  </si>
  <si>
    <t xml:space="preserve">Ubezpieczenie Systemu sieci teletechnicznej, deszczowej, wodociągowej, sanitarnej, kanalizacyjnej </t>
  </si>
  <si>
    <t>Okres ubezpieczenia AC</t>
  </si>
  <si>
    <t>75000</t>
  </si>
  <si>
    <t>konstrukcja pawilonu handlowego SP-860 zaprojektowanego w systemie U-75</t>
  </si>
  <si>
    <t>stropodach o konstrukcji nośnej wykonanej ze stalowych blach fałdowych</t>
  </si>
  <si>
    <t>ul. Piwna 8, 98-220 Zduńska Wola</t>
  </si>
  <si>
    <t>6 okien od strtony płn.zach., 15 okien od strony płd.-zach</t>
  </si>
  <si>
    <t>budynek nieużytkowany, oprócz części wynajmowanej</t>
  </si>
  <si>
    <t>do adaptacji na pomieszczenia biurowe</t>
  </si>
  <si>
    <t xml:space="preserve">Rodzaj wartości </t>
  </si>
  <si>
    <t xml:space="preserve">KB  </t>
  </si>
  <si>
    <t xml:space="preserve">RZ </t>
  </si>
  <si>
    <t xml:space="preserve">KB - księgowa brutto </t>
  </si>
  <si>
    <t xml:space="preserve">WO - odtworzeniowa nowa </t>
  </si>
  <si>
    <t xml:space="preserve">RZ - rzeczywista </t>
  </si>
  <si>
    <t xml:space="preserve">Szkoła Policealna nr 5  w Zduńskiej Woli </t>
  </si>
  <si>
    <t xml:space="preserve">pierwsze ryzyko </t>
  </si>
  <si>
    <t>koszt odtworzenia danych i oprogramowania</t>
  </si>
  <si>
    <t xml:space="preserve">zwiększone koszty działalności </t>
  </si>
  <si>
    <t xml:space="preserve">wymienne nośniki danych </t>
  </si>
  <si>
    <t>Sprzęt elektroniczny stacjonarny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</si>
</sst>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#,##0.00&quot; zł&quot;"/>
    <numFmt numFmtId="171" formatCode="&quot; &quot;#,##0.00&quot; zł &quot;;&quot;-&quot;#,##0.00&quot; zł &quot;;&quot; &quot;&quot;-&quot;#&quot; zł &quot;;&quot; &quot;@&quot; &quot;"/>
    <numFmt numFmtId="172" formatCode="_-* #,##0_-;\-* #,##0_-;_-* &quot;-&quot;??_-;_-@_-"/>
  </numFmts>
  <fonts count="7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  <scheme val="major"/>
    </font>
    <font>
      <b/>
      <sz val="10"/>
      <color indexed="8"/>
      <name val="Times New Roman"/>
      <family val="1"/>
      <charset val="238"/>
    </font>
    <font>
      <sz val="10"/>
      <name val="Arial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sz val="10"/>
      <color rgb="FF0000FF"/>
      <name val="Cambria"/>
      <family val="1"/>
      <charset val="238"/>
    </font>
    <font>
      <sz val="11"/>
      <color rgb="FF993300"/>
      <name val="Calibri"/>
      <family val="2"/>
      <charset val="238"/>
    </font>
    <font>
      <b/>
      <sz val="11"/>
      <name val="Cambria"/>
      <family val="1"/>
      <charset val="238"/>
    </font>
    <font>
      <b/>
      <i/>
      <sz val="11"/>
      <color rgb="FF0000FF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0"/>
      <name val="Arial CE"/>
      <charset val="238"/>
    </font>
    <font>
      <b/>
      <sz val="10"/>
      <color rgb="FF000000"/>
      <name val="Arial1"/>
      <charset val="238"/>
    </font>
    <font>
      <sz val="10"/>
      <color rgb="FFFFFFFF"/>
      <name val="Arial1"/>
      <charset val="238"/>
    </font>
    <font>
      <sz val="10"/>
      <color rgb="FFCC0000"/>
      <name val="Arial1"/>
      <charset val="238"/>
    </font>
    <font>
      <b/>
      <sz val="10"/>
      <color rgb="FFFFFFFF"/>
      <name val="Arial1"/>
      <charset val="238"/>
    </font>
    <font>
      <sz val="11"/>
      <color theme="1"/>
      <name val="Arial1"/>
      <charset val="238"/>
    </font>
    <font>
      <i/>
      <sz val="10"/>
      <color rgb="FF808080"/>
      <name val="Arial1"/>
      <charset val="238"/>
    </font>
    <font>
      <sz val="10"/>
      <color rgb="FF006600"/>
      <name val="Arial1"/>
      <charset val="238"/>
    </font>
    <font>
      <b/>
      <sz val="24"/>
      <color rgb="FF000000"/>
      <name val="Arial1"/>
      <charset val="238"/>
    </font>
    <font>
      <sz val="18"/>
      <color rgb="FF000000"/>
      <name val="Arial1"/>
      <charset val="238"/>
    </font>
    <font>
      <sz val="12"/>
      <color rgb="FF000000"/>
      <name val="Arial1"/>
      <charset val="238"/>
    </font>
    <font>
      <u/>
      <sz val="10"/>
      <color rgb="FF0000EE"/>
      <name val="Arial1"/>
      <charset val="238"/>
    </font>
    <font>
      <sz val="10"/>
      <color rgb="FF996600"/>
      <name val="Arial1"/>
      <charset val="238"/>
    </font>
    <font>
      <sz val="10"/>
      <color rgb="FF333333"/>
      <name val="Arial1"/>
      <charset val="238"/>
    </font>
    <font>
      <b/>
      <i/>
      <u/>
      <sz val="10"/>
      <color rgb="FF000000"/>
      <name val="Arial1"/>
      <charset val="238"/>
    </font>
    <font>
      <b/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Cambria"/>
      <family val="1"/>
      <charset val="238"/>
      <scheme val="major"/>
    </font>
    <font>
      <b/>
      <sz val="10"/>
      <color theme="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mbria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sz val="11"/>
      <color theme="1"/>
      <name val="Cambria"/>
      <family val="1"/>
    </font>
    <font>
      <b/>
      <sz val="11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166" fontId="16" fillId="0" borderId="0"/>
    <xf numFmtId="165" fontId="17" fillId="0" borderId="0"/>
    <xf numFmtId="165" fontId="16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5" fontId="17" fillId="0" borderId="0"/>
    <xf numFmtId="165" fontId="20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4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2" fillId="0" borderId="0"/>
    <xf numFmtId="165" fontId="23" fillId="0" borderId="0"/>
    <xf numFmtId="165" fontId="23" fillId="0" borderId="0"/>
    <xf numFmtId="165" fontId="24" fillId="0" borderId="0"/>
    <xf numFmtId="165" fontId="23" fillId="0" borderId="0"/>
    <xf numFmtId="167" fontId="16" fillId="0" borderId="0"/>
    <xf numFmtId="167" fontId="16" fillId="0" borderId="0"/>
    <xf numFmtId="0" fontId="25" fillId="0" borderId="0"/>
    <xf numFmtId="168" fontId="2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169" fontId="1" fillId="0" borderId="0" applyBorder="0" applyAlignment="0" applyProtection="0"/>
    <xf numFmtId="0" fontId="39" fillId="11" borderId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2" fillId="0" borderId="0"/>
    <xf numFmtId="0" fontId="44" fillId="0" borderId="0"/>
    <xf numFmtId="0" fontId="45" fillId="17" borderId="0"/>
    <xf numFmtId="0" fontId="45" fillId="18" borderId="0"/>
    <xf numFmtId="0" fontId="44" fillId="19" borderId="0"/>
    <xf numFmtId="0" fontId="46" fillId="20" borderId="0"/>
    <xf numFmtId="0" fontId="47" fillId="21" borderId="0"/>
    <xf numFmtId="165" fontId="18" fillId="0" borderId="0"/>
    <xf numFmtId="165" fontId="23" fillId="0" borderId="0"/>
    <xf numFmtId="171" fontId="48" fillId="0" borderId="0"/>
    <xf numFmtId="0" fontId="49" fillId="0" borderId="0"/>
    <xf numFmtId="0" fontId="50" fillId="22" borderId="0"/>
    <xf numFmtId="0" fontId="51" fillId="0" borderId="0"/>
    <xf numFmtId="0" fontId="52" fillId="0" borderId="0"/>
    <xf numFmtId="0" fontId="53" fillId="0" borderId="0"/>
    <xf numFmtId="0" fontId="17" fillId="0" borderId="0"/>
    <xf numFmtId="0" fontId="9" fillId="0" borderId="0" applyNumberFormat="0" applyFill="0" applyBorder="0" applyAlignment="0" applyProtection="0"/>
    <xf numFmtId="0" fontId="20" fillId="0" borderId="0"/>
    <xf numFmtId="0" fontId="54" fillId="0" borderId="0"/>
    <xf numFmtId="0" fontId="55" fillId="23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6" fillId="0" borderId="0"/>
    <xf numFmtId="0" fontId="23" fillId="0" borderId="0"/>
    <xf numFmtId="0" fontId="48" fillId="0" borderId="0"/>
    <xf numFmtId="0" fontId="56" fillId="23" borderId="13"/>
    <xf numFmtId="9" fontId="26" fillId="0" borderId="0" applyFont="0" applyFill="0" applyBorder="0" applyAlignment="0" applyProtection="0"/>
    <xf numFmtId="9" fontId="48" fillId="0" borderId="0"/>
    <xf numFmtId="0" fontId="57" fillId="0" borderId="0"/>
    <xf numFmtId="0" fontId="48" fillId="0" borderId="0"/>
    <xf numFmtId="0" fontId="48" fillId="0" borderId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8" fillId="0" borderId="0"/>
    <xf numFmtId="171" fontId="4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8" fillId="0" borderId="0"/>
    <xf numFmtId="171" fontId="48" fillId="0" borderId="0"/>
    <xf numFmtId="44" fontId="1" fillId="0" borderId="0" applyFont="0" applyFill="0" applyBorder="0" applyAlignment="0" applyProtection="0"/>
    <xf numFmtId="171" fontId="48" fillId="0" borderId="0"/>
    <xf numFmtId="44" fontId="1" fillId="0" borderId="0" applyFont="0" applyFill="0" applyBorder="0" applyAlignment="0" applyProtection="0"/>
    <xf numFmtId="171" fontId="48" fillId="0" borderId="0"/>
    <xf numFmtId="0" fontId="46" fillId="0" borderId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8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49" fontId="5" fillId="0" borderId="3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5" borderId="2" xfId="7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9" fontId="5" fillId="5" borderId="6" xfId="7" applyNumberFormat="1" applyFont="1" applyFill="1" applyBorder="1" applyAlignment="1">
      <alignment vertical="center"/>
    </xf>
    <xf numFmtId="0" fontId="5" fillId="5" borderId="6" xfId="7" applyNumberFormat="1" applyFont="1" applyFill="1" applyBorder="1" applyAlignment="1">
      <alignment vertical="center"/>
    </xf>
    <xf numFmtId="49" fontId="5" fillId="5" borderId="2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5" fillId="10" borderId="3" xfId="7" applyFont="1" applyFill="1" applyBorder="1" applyAlignment="1">
      <alignment horizontal="center" vertical="center" wrapText="1"/>
    </xf>
    <xf numFmtId="0" fontId="4" fillId="4" borderId="2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9" fontId="5" fillId="2" borderId="8" xfId="3" applyNumberFormat="1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9" fontId="4" fillId="0" borderId="5" xfId="7" applyNumberFormat="1" applyFont="1" applyFill="1" applyBorder="1" applyAlignment="1" applyProtection="1">
      <alignment vertical="center" wrapText="1"/>
      <protection locked="0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horizontal="center" vertical="center"/>
    </xf>
    <xf numFmtId="49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/>
    </xf>
    <xf numFmtId="49" fontId="4" fillId="0" borderId="11" xfId="7" applyNumberFormat="1" applyFont="1" applyFill="1" applyBorder="1" applyAlignment="1" applyProtection="1">
      <alignment vertical="center"/>
      <protection locked="0"/>
    </xf>
    <xf numFmtId="49" fontId="4" fillId="0" borderId="11" xfId="7" applyNumberFormat="1" applyFont="1" applyFill="1" applyBorder="1" applyAlignment="1" applyProtection="1">
      <alignment vertical="center" wrapText="1"/>
      <protection locked="0"/>
    </xf>
    <xf numFmtId="49" fontId="4" fillId="0" borderId="11" xfId="7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4" fontId="4" fillId="0" borderId="11" xfId="7" applyNumberFormat="1" applyFont="1" applyFill="1" applyBorder="1" applyAlignment="1" applyProtection="1">
      <alignment horizontal="center" vertical="center"/>
      <protection locked="0"/>
    </xf>
    <xf numFmtId="0" fontId="4" fillId="0" borderId="11" xfId="7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0" fontId="4" fillId="0" borderId="5" xfId="7" applyFont="1" applyFill="1" applyBorder="1" applyAlignment="1" applyProtection="1">
      <alignment horizontal="center" vertical="center" wrapText="1"/>
      <protection locked="0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/>
    </xf>
    <xf numFmtId="164" fontId="4" fillId="0" borderId="11" xfId="7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44" fontId="6" fillId="0" borderId="1" xfId="79" applyFont="1" applyFill="1" applyBorder="1" applyAlignment="1">
      <alignment horizontal="center" vertical="center"/>
    </xf>
    <xf numFmtId="44" fontId="4" fillId="0" borderId="1" xfId="79" applyFont="1" applyFill="1" applyBorder="1" applyAlignment="1">
      <alignment horizontal="center" vertical="center"/>
    </xf>
    <xf numFmtId="44" fontId="4" fillId="0" borderId="1" xfId="79" applyFont="1" applyFill="1" applyBorder="1" applyAlignment="1">
      <alignment horizontal="center" vertical="center" wrapText="1"/>
    </xf>
    <xf numFmtId="0" fontId="0" fillId="0" borderId="0" xfId="0"/>
    <xf numFmtId="0" fontId="4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4" fontId="4" fillId="0" borderId="5" xfId="7" applyNumberFormat="1" applyFont="1" applyFill="1" applyBorder="1" applyAlignment="1" applyProtection="1">
      <alignment vertical="center"/>
      <protection locked="0"/>
    </xf>
    <xf numFmtId="4" fontId="4" fillId="0" borderId="1" xfId="7" applyNumberFormat="1" applyFont="1" applyFill="1" applyBorder="1" applyAlignment="1" applyProtection="1">
      <alignment vertical="center"/>
      <protection locked="0"/>
    </xf>
    <xf numFmtId="49" fontId="5" fillId="2" borderId="7" xfId="3" applyNumberFormat="1" applyFont="1" applyFill="1" applyBorder="1" applyAlignment="1">
      <alignment horizontal="left" vertical="center"/>
    </xf>
    <xf numFmtId="44" fontId="4" fillId="0" borderId="5" xfId="79" applyFont="1" applyFill="1" applyBorder="1" applyAlignment="1" applyProtection="1">
      <alignment horizontal="center" vertical="center"/>
      <protection locked="0"/>
    </xf>
    <xf numFmtId="44" fontId="4" fillId="0" borderId="5" xfId="79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49" fontId="4" fillId="0" borderId="4" xfId="5" applyNumberFormat="1" applyFont="1" applyFill="1" applyBorder="1" applyAlignment="1">
      <alignment horizontal="center" vertical="center" wrapText="1"/>
    </xf>
    <xf numFmtId="44" fontId="4" fillId="0" borderId="0" xfId="79" applyFont="1" applyFill="1" applyBorder="1" applyAlignment="1">
      <alignment horizontal="center" vertical="center"/>
    </xf>
    <xf numFmtId="0" fontId="5" fillId="10" borderId="9" xfId="7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/>
    </xf>
    <xf numFmtId="0" fontId="35" fillId="0" borderId="0" xfId="125"/>
    <xf numFmtId="0" fontId="31" fillId="0" borderId="0" xfId="125" applyFont="1"/>
    <xf numFmtId="169" fontId="36" fillId="0" borderId="0" xfId="126" applyFont="1" applyBorder="1" applyAlignment="1" applyProtection="1">
      <alignment horizontal="center"/>
    </xf>
    <xf numFmtId="0" fontId="37" fillId="12" borderId="1" xfId="125" applyFont="1" applyFill="1" applyBorder="1" applyAlignment="1">
      <alignment horizontal="right" vertical="top" wrapText="1"/>
    </xf>
    <xf numFmtId="0" fontId="32" fillId="0" borderId="1" xfId="126" applyNumberFormat="1" applyFont="1" applyBorder="1" applyAlignment="1" applyProtection="1">
      <alignment vertical="center" wrapText="1"/>
    </xf>
    <xf numFmtId="0" fontId="32" fillId="12" borderId="1" xfId="125" applyFont="1" applyFill="1" applyBorder="1" applyAlignment="1">
      <alignment horizontal="center" vertical="center"/>
    </xf>
    <xf numFmtId="169" fontId="32" fillId="12" borderId="1" xfId="126" applyFont="1" applyFill="1" applyBorder="1" applyAlignment="1" applyProtection="1">
      <alignment vertical="center"/>
    </xf>
    <xf numFmtId="0" fontId="31" fillId="0" borderId="1" xfId="125" applyFont="1" applyBorder="1" applyAlignment="1">
      <alignment horizontal="center" vertical="top" wrapText="1"/>
    </xf>
    <xf numFmtId="0" fontId="31" fillId="0" borderId="4" xfId="125" applyFont="1" applyBorder="1" applyAlignment="1">
      <alignment vertical="top" wrapText="1"/>
    </xf>
    <xf numFmtId="0" fontId="32" fillId="0" borderId="5" xfId="126" applyNumberFormat="1" applyFont="1" applyBorder="1" applyAlignment="1" applyProtection="1">
      <alignment vertical="center" wrapText="1"/>
    </xf>
    <xf numFmtId="169" fontId="32" fillId="12" borderId="9" xfId="126" applyFont="1" applyFill="1" applyBorder="1" applyAlignment="1" applyProtection="1">
      <alignment vertical="center"/>
    </xf>
    <xf numFmtId="169" fontId="32" fillId="0" borderId="1" xfId="126" applyFont="1" applyBorder="1" applyAlignment="1" applyProtection="1">
      <alignment vertical="center"/>
    </xf>
    <xf numFmtId="0" fontId="31" fillId="0" borderId="0" xfId="125" applyFont="1" applyBorder="1" applyAlignment="1">
      <alignment horizontal="center" vertical="top" wrapText="1"/>
    </xf>
    <xf numFmtId="0" fontId="31" fillId="0" borderId="0" xfId="125" applyFont="1" applyBorder="1" applyAlignment="1">
      <alignment vertical="top" wrapText="1"/>
    </xf>
    <xf numFmtId="10" fontId="31" fillId="0" borderId="0" xfId="126" applyNumberFormat="1" applyFont="1" applyBorder="1" applyAlignment="1" applyProtection="1">
      <alignment vertical="center" wrapText="1"/>
    </xf>
    <xf numFmtId="0" fontId="31" fillId="0" borderId="6" xfId="125" applyFont="1" applyBorder="1" applyAlignment="1">
      <alignment vertical="top" wrapText="1"/>
    </xf>
    <xf numFmtId="0" fontId="31" fillId="0" borderId="2" xfId="125" applyFont="1" applyBorder="1" applyAlignment="1">
      <alignment horizontal="center" vertical="top" wrapText="1"/>
    </xf>
    <xf numFmtId="169" fontId="32" fillId="0" borderId="1" xfId="126" applyFont="1" applyBorder="1" applyAlignment="1" applyProtection="1">
      <alignment vertical="center" wrapText="1"/>
    </xf>
    <xf numFmtId="0" fontId="37" fillId="12" borderId="5" xfId="125" applyFont="1" applyFill="1" applyBorder="1" applyAlignment="1">
      <alignment horizontal="right" vertical="top" wrapText="1"/>
    </xf>
    <xf numFmtId="0" fontId="32" fillId="13" borderId="1" xfId="125" applyFont="1" applyFill="1" applyBorder="1" applyAlignment="1">
      <alignment horizontal="center" vertical="center"/>
    </xf>
    <xf numFmtId="0" fontId="38" fillId="0" borderId="0" xfId="125" applyFont="1" applyBorder="1" applyAlignment="1">
      <alignment horizontal="center" vertical="top" wrapText="1"/>
    </xf>
    <xf numFmtId="0" fontId="38" fillId="0" borderId="1" xfId="125" applyFont="1" applyBorder="1" applyAlignment="1">
      <alignment horizontal="center" vertical="top" wrapText="1"/>
    </xf>
    <xf numFmtId="169" fontId="31" fillId="15" borderId="1" xfId="126" applyFont="1" applyFill="1" applyBorder="1" applyAlignment="1" applyProtection="1">
      <alignment vertical="center" wrapText="1"/>
      <protection locked="0"/>
    </xf>
    <xf numFmtId="169" fontId="31" fillId="15" borderId="1" xfId="126" applyFont="1" applyFill="1" applyBorder="1" applyAlignment="1" applyProtection="1">
      <alignment vertical="center"/>
    </xf>
    <xf numFmtId="169" fontId="31" fillId="16" borderId="1" xfId="126" applyFont="1" applyFill="1" applyBorder="1" applyAlignment="1" applyProtection="1">
      <alignment vertical="center" wrapText="1"/>
      <protection locked="0"/>
    </xf>
    <xf numFmtId="169" fontId="31" fillId="16" borderId="1" xfId="126" applyFont="1" applyFill="1" applyBorder="1" applyAlignment="1" applyProtection="1">
      <alignment vertical="center" wrapText="1"/>
    </xf>
    <xf numFmtId="169" fontId="31" fillId="14" borderId="1" xfId="126" applyFont="1" applyFill="1" applyBorder="1" applyAlignment="1" applyProtection="1">
      <alignment vertical="center" wrapText="1"/>
    </xf>
    <xf numFmtId="169" fontId="31" fillId="4" borderId="1" xfId="126" applyFont="1" applyFill="1" applyBorder="1" applyAlignment="1" applyProtection="1">
      <alignment vertical="center" wrapText="1"/>
      <protection locked="0"/>
    </xf>
    <xf numFmtId="169" fontId="31" fillId="14" borderId="1" xfId="126" applyFont="1" applyFill="1" applyBorder="1" applyAlignment="1" applyProtection="1">
      <alignment vertical="center" wrapText="1"/>
      <protection locked="0"/>
    </xf>
    <xf numFmtId="0" fontId="40" fillId="0" borderId="1" xfId="125" applyFont="1" applyBorder="1" applyAlignment="1">
      <alignment horizontal="center"/>
    </xf>
    <xf numFmtId="0" fontId="29" fillId="0" borderId="1" xfId="125" applyFont="1" applyBorder="1" applyAlignment="1">
      <alignment horizontal="center"/>
    </xf>
    <xf numFmtId="0" fontId="29" fillId="0" borderId="1" xfId="125" applyFont="1" applyBorder="1" applyAlignment="1">
      <alignment horizontal="left"/>
    </xf>
    <xf numFmtId="0" fontId="29" fillId="0" borderId="1" xfId="125" applyFont="1" applyBorder="1" applyAlignment="1"/>
    <xf numFmtId="169" fontId="29" fillId="0" borderId="1" xfId="126" applyFont="1" applyBorder="1" applyAlignment="1" applyProtection="1"/>
    <xf numFmtId="0" fontId="42" fillId="0" borderId="0" xfId="125" applyFont="1"/>
    <xf numFmtId="170" fontId="31" fillId="0" borderId="5" xfId="125" applyNumberFormat="1" applyFont="1" applyBorder="1"/>
    <xf numFmtId="169" fontId="29" fillId="0" borderId="1" xfId="126" applyFont="1" applyBorder="1" applyAlignment="1" applyProtection="1">
      <alignment vertical="center"/>
    </xf>
    <xf numFmtId="0" fontId="29" fillId="0" borderId="1" xfId="125" applyFont="1" applyBorder="1" applyAlignment="1">
      <alignment vertical="center" wrapText="1"/>
    </xf>
    <xf numFmtId="0" fontId="29" fillId="0" borderId="1" xfId="125" applyFont="1" applyBorder="1" applyAlignment="1">
      <alignment wrapText="1"/>
    </xf>
    <xf numFmtId="0" fontId="4" fillId="4" borderId="1" xfId="1" applyFont="1" applyFill="1" applyBorder="1" applyAlignment="1">
      <alignment vertical="center" wrapText="1"/>
    </xf>
    <xf numFmtId="0" fontId="32" fillId="0" borderId="0" xfId="125" applyFont="1" applyBorder="1" applyAlignment="1">
      <alignment vertical="top" wrapText="1"/>
    </xf>
    <xf numFmtId="169" fontId="32" fillId="0" borderId="1" xfId="126" applyNumberFormat="1" applyFont="1" applyBorder="1" applyAlignment="1" applyProtection="1">
      <alignment vertical="center"/>
    </xf>
    <xf numFmtId="169" fontId="32" fillId="0" borderId="4" xfId="125" applyNumberFormat="1" applyFont="1" applyBorder="1" applyAlignment="1">
      <alignment vertical="top" wrapText="1"/>
    </xf>
    <xf numFmtId="169" fontId="31" fillId="0" borderId="0" xfId="125" applyNumberFormat="1" applyFont="1"/>
    <xf numFmtId="44" fontId="4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</xf>
    <xf numFmtId="0" fontId="1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1" fillId="0" borderId="1" xfId="125" applyFont="1" applyBorder="1" applyAlignment="1">
      <alignment vertical="center" wrapText="1"/>
    </xf>
    <xf numFmtId="0" fontId="0" fillId="0" borderId="0" xfId="0"/>
    <xf numFmtId="0" fontId="11" fillId="9" borderId="9" xfId="0" applyFont="1" applyFill="1" applyBorder="1" applyAlignment="1">
      <alignment horizontal="center" vertical="center" wrapText="1"/>
    </xf>
    <xf numFmtId="49" fontId="11" fillId="9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4" fillId="0" borderId="9" xfId="79" applyFont="1" applyFill="1" applyBorder="1" applyAlignment="1">
      <alignment horizontal="center" vertical="center" wrapText="1"/>
    </xf>
    <xf numFmtId="44" fontId="4" fillId="0" borderId="5" xfId="79" applyFont="1" applyFill="1" applyBorder="1" applyAlignment="1" applyProtection="1">
      <alignment horizontal="center" vertical="center" wrapText="1"/>
      <protection locked="0"/>
    </xf>
    <xf numFmtId="0" fontId="29" fillId="0" borderId="1" xfId="125" applyFont="1" applyBorder="1" applyAlignment="1">
      <alignment horizontal="left" wrapText="1"/>
    </xf>
    <xf numFmtId="169" fontId="36" fillId="0" borderId="0" xfId="126" applyFont="1" applyBorder="1" applyAlignment="1" applyProtection="1">
      <alignment horizontal="center"/>
    </xf>
    <xf numFmtId="0" fontId="62" fillId="24" borderId="1" xfId="226" applyFont="1" applyFill="1" applyBorder="1" applyAlignment="1">
      <alignment horizontal="center" vertical="center" wrapText="1"/>
    </xf>
    <xf numFmtId="0" fontId="62" fillId="24" borderId="1" xfId="226" applyFont="1" applyFill="1" applyBorder="1" applyAlignment="1">
      <alignment vertical="center" wrapText="1"/>
    </xf>
    <xf numFmtId="44" fontId="22" fillId="25" borderId="1" xfId="227" applyFont="1" applyFill="1" applyBorder="1" applyAlignment="1">
      <alignment horizontal="center" vertical="center" wrapText="1"/>
    </xf>
    <xf numFmtId="0" fontId="22" fillId="25" borderId="1" xfId="227" applyNumberFormat="1" applyFont="1" applyFill="1" applyBorder="1" applyAlignment="1">
      <alignment horizontal="center" vertical="center" wrapText="1"/>
    </xf>
    <xf numFmtId="164" fontId="22" fillId="25" borderId="1" xfId="227" applyNumberFormat="1" applyFont="1" applyFill="1" applyBorder="1" applyAlignment="1">
      <alignment horizontal="center" vertical="center" wrapText="1"/>
    </xf>
    <xf numFmtId="44" fontId="22" fillId="25" borderId="1" xfId="227" applyFont="1" applyFill="1" applyBorder="1" applyAlignment="1">
      <alignment vertical="center" wrapText="1"/>
    </xf>
    <xf numFmtId="164" fontId="62" fillId="26" borderId="1" xfId="226" applyNumberFormat="1" applyFont="1" applyFill="1" applyBorder="1" applyAlignment="1">
      <alignment horizontal="center" vertical="center"/>
    </xf>
    <xf numFmtId="164" fontId="63" fillId="26" borderId="1" xfId="226" applyNumberFormat="1" applyFont="1" applyFill="1" applyBorder="1" applyAlignment="1">
      <alignment horizontal="center" vertical="center"/>
    </xf>
    <xf numFmtId="164" fontId="63" fillId="26" borderId="1" xfId="226" applyNumberFormat="1" applyFont="1" applyFill="1" applyBorder="1" applyAlignment="1">
      <alignment horizontal="center" vertical="center" wrapText="1"/>
    </xf>
    <xf numFmtId="169" fontId="29" fillId="0" borderId="1" xfId="126" applyFont="1" applyBorder="1" applyAlignment="1" applyProtection="1"/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3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0" xfId="0" applyFont="1" applyFill="1" applyBorder="1" applyAlignment="1"/>
    <xf numFmtId="49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7" fillId="0" borderId="0" xfId="79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44" fontId="4" fillId="0" borderId="0" xfId="79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7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4" fillId="0" borderId="11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7" applyNumberFormat="1" applyFont="1" applyFill="1" applyBorder="1" applyAlignment="1" applyProtection="1">
      <alignment vertical="center" wrapText="1"/>
      <protection locked="0"/>
    </xf>
    <xf numFmtId="164" fontId="4" fillId="0" borderId="0" xfId="7" applyNumberFormat="1" applyFont="1" applyFill="1" applyBorder="1" applyAlignment="1" applyProtection="1">
      <alignment vertical="center"/>
    </xf>
    <xf numFmtId="4" fontId="4" fillId="0" borderId="0" xfId="7" applyNumberFormat="1" applyFont="1" applyFill="1" applyBorder="1" applyAlignment="1" applyProtection="1">
      <alignment horizontal="center" vertical="center"/>
      <protection locked="0"/>
    </xf>
    <xf numFmtId="172" fontId="33" fillId="0" borderId="1" xfId="416" applyNumberFormat="1" applyFont="1" applyFill="1" applyBorder="1" applyAlignment="1" applyProtection="1">
      <alignment horizontal="center" vertical="center" wrapText="1"/>
      <protection locked="0"/>
    </xf>
    <xf numFmtId="0" fontId="67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vertical="center"/>
    </xf>
    <xf numFmtId="44" fontId="4" fillId="0" borderId="5" xfId="79" applyFont="1" applyFill="1" applyBorder="1" applyAlignment="1" applyProtection="1">
      <alignment vertical="center"/>
      <protection locked="0"/>
    </xf>
    <xf numFmtId="44" fontId="4" fillId="0" borderId="1" xfId="79" applyFont="1" applyFill="1" applyBorder="1" applyAlignment="1" applyProtection="1">
      <alignment vertical="center"/>
      <protection locked="0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49" fontId="5" fillId="5" borderId="0" xfId="7" applyNumberFormat="1" applyFont="1" applyFill="1" applyBorder="1" applyAlignment="1">
      <alignment vertical="center"/>
    </xf>
    <xf numFmtId="44" fontId="4" fillId="0" borderId="0" xfId="79" applyFont="1" applyFill="1" applyBorder="1" applyAlignment="1" applyProtection="1">
      <alignment vertical="center" wrapText="1"/>
      <protection locked="0"/>
    </xf>
    <xf numFmtId="44" fontId="4" fillId="0" borderId="0" xfId="79" applyFont="1" applyFill="1" applyBorder="1" applyAlignment="1" applyProtection="1">
      <alignment horizontal="center" vertical="center" wrapText="1"/>
      <protection locked="0"/>
    </xf>
    <xf numFmtId="4" fontId="4" fillId="0" borderId="0" xfId="7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6" fillId="0" borderId="5" xfId="0" applyFont="1" applyFill="1" applyBorder="1" applyAlignment="1"/>
    <xf numFmtId="0" fontId="4" fillId="0" borderId="16" xfId="7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16" xfId="7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1" fontId="1" fillId="4" borderId="1" xfId="0" applyNumberFormat="1" applyFont="1" applyFill="1" applyBorder="1" applyAlignment="1">
      <alignment vertical="center" wrapText="1"/>
    </xf>
    <xf numFmtId="44" fontId="1" fillId="4" borderId="1" xfId="79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8" fillId="3" borderId="9" xfId="0" applyFont="1" applyFill="1" applyBorder="1" applyAlignment="1">
      <alignment horizontal="center" vertical="center" wrapText="1"/>
    </xf>
    <xf numFmtId="0" fontId="60" fillId="3" borderId="9" xfId="0" applyFont="1" applyFill="1" applyBorder="1" applyAlignment="1">
      <alignment horizontal="center" vertical="center" wrapText="1"/>
    </xf>
    <xf numFmtId="164" fontId="60" fillId="3" borderId="9" xfId="0" applyNumberFormat="1" applyFont="1" applyFill="1" applyBorder="1" applyAlignment="1">
      <alignment horizontal="center" vertical="center" wrapText="1"/>
    </xf>
    <xf numFmtId="49" fontId="5" fillId="3" borderId="6" xfId="7" applyNumberFormat="1" applyFont="1" applyFill="1" applyBorder="1" applyAlignment="1">
      <alignment vertical="center"/>
    </xf>
    <xf numFmtId="44" fontId="58" fillId="3" borderId="9" xfId="79" applyFont="1" applyFill="1" applyBorder="1" applyAlignment="1">
      <alignment vertical="center" wrapText="1"/>
    </xf>
    <xf numFmtId="164" fontId="4" fillId="0" borderId="11" xfId="7" applyNumberFormat="1" applyFont="1" applyFill="1" applyBorder="1" applyAlignment="1" applyProtection="1">
      <alignment horizontal="right" vertical="center"/>
    </xf>
    <xf numFmtId="49" fontId="4" fillId="0" borderId="24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right" vertical="center"/>
    </xf>
    <xf numFmtId="0" fontId="5" fillId="6" borderId="9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32" fillId="0" borderId="1" xfId="125" applyFont="1" applyBorder="1" applyAlignment="1">
      <alignment vertical="top"/>
    </xf>
    <xf numFmtId="0" fontId="32" fillId="0" borderId="1" xfId="125" applyFont="1" applyBorder="1" applyAlignment="1">
      <alignment horizontal="left" vertical="center"/>
    </xf>
    <xf numFmtId="0" fontId="4" fillId="0" borderId="24" xfId="7" applyFont="1" applyFill="1" applyBorder="1" applyAlignment="1">
      <alignment horizontal="center" vertical="center"/>
    </xf>
    <xf numFmtId="49" fontId="4" fillId="0" borderId="24" xfId="7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  <protection locked="0"/>
    </xf>
    <xf numFmtId="0" fontId="4" fillId="0" borderId="24" xfId="7" applyFont="1" applyFill="1" applyBorder="1" applyAlignment="1" applyProtection="1">
      <alignment horizontal="center" vertical="center" wrapText="1"/>
      <protection locked="0"/>
    </xf>
    <xf numFmtId="49" fontId="4" fillId="0" borderId="16" xfId="7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 wrapText="1"/>
    </xf>
    <xf numFmtId="49" fontId="68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34" fillId="0" borderId="5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7" applyNumberFormat="1" applyFont="1" applyFill="1" applyBorder="1" applyAlignment="1" applyProtection="1">
      <alignment vertical="center" wrapText="1"/>
      <protection locked="0"/>
    </xf>
    <xf numFmtId="49" fontId="4" fillId="0" borderId="16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vertical="center" wrapText="1"/>
      <protection locked="0"/>
    </xf>
    <xf numFmtId="49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44" fontId="4" fillId="0" borderId="12" xfId="79" applyFont="1" applyFill="1" applyBorder="1" applyAlignment="1" applyProtection="1">
      <alignment vertical="center"/>
      <protection locked="0"/>
    </xf>
    <xf numFmtId="49" fontId="68" fillId="0" borderId="16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4" fillId="0" borderId="16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7" applyNumberFormat="1" applyFont="1" applyFill="1" applyBorder="1" applyAlignment="1" applyProtection="1">
      <alignment horizontal="center" vertical="center"/>
      <protection locked="0"/>
    </xf>
    <xf numFmtId="49" fontId="4" fillId="0" borderId="24" xfId="7" applyNumberFormat="1" applyFont="1" applyFill="1" applyBorder="1" applyAlignment="1" applyProtection="1">
      <alignment vertical="center"/>
      <protection locked="0"/>
    </xf>
    <xf numFmtId="44" fontId="4" fillId="0" borderId="24" xfId="79" applyFont="1" applyFill="1" applyBorder="1" applyAlignment="1" applyProtection="1">
      <alignment horizontal="center" vertical="center"/>
      <protection locked="0"/>
    </xf>
    <xf numFmtId="49" fontId="4" fillId="0" borderId="24" xfId="7" applyNumberFormat="1" applyFont="1" applyFill="1" applyBorder="1" applyAlignment="1" applyProtection="1">
      <alignment horizontal="center" vertical="center" wrapText="1"/>
      <protection locked="0"/>
    </xf>
    <xf numFmtId="4" fontId="4" fillId="0" borderId="24" xfId="7" applyNumberFormat="1" applyFont="1" applyFill="1" applyBorder="1" applyAlignment="1" applyProtection="1">
      <alignment vertical="center"/>
      <protection locked="0"/>
    </xf>
    <xf numFmtId="0" fontId="4" fillId="0" borderId="24" xfId="1" applyFont="1" applyFill="1" applyBorder="1" applyAlignment="1">
      <alignment horizontal="center" vertical="center" wrapText="1"/>
    </xf>
    <xf numFmtId="4" fontId="4" fillId="0" borderId="16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49" fontId="68" fillId="0" borderId="24" xfId="7" applyNumberFormat="1" applyFont="1" applyFill="1" applyBorder="1" applyAlignment="1" applyProtection="1">
      <alignment horizontal="center" vertical="center" wrapText="1"/>
      <protection locked="0"/>
    </xf>
    <xf numFmtId="49" fontId="68" fillId="0" borderId="5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7" applyNumberFormat="1" applyFont="1" applyFill="1" applyBorder="1" applyAlignment="1" applyProtection="1">
      <alignment vertical="center"/>
      <protection locked="0"/>
    </xf>
    <xf numFmtId="0" fontId="4" fillId="0" borderId="12" xfId="7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wrapText="1"/>
    </xf>
    <xf numFmtId="44" fontId="1" fillId="4" borderId="1" xfId="79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4" fontId="4" fillId="0" borderId="11" xfId="79" applyFont="1" applyFill="1" applyBorder="1" applyAlignment="1" applyProtection="1">
      <alignment vertical="center" wrapText="1"/>
      <protection locked="0"/>
    </xf>
    <xf numFmtId="44" fontId="4" fillId="0" borderId="11" xfId="79" applyFont="1" applyFill="1" applyBorder="1" applyAlignment="1" applyProtection="1">
      <alignment horizontal="center" vertical="center" wrapText="1"/>
      <protection locked="0"/>
    </xf>
    <xf numFmtId="4" fontId="4" fillId="0" borderId="11" xfId="7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9" fontId="34" fillId="0" borderId="11" xfId="7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8" fillId="0" borderId="0" xfId="7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3" applyNumberFormat="1" applyFont="1" applyFill="1" applyBorder="1" applyAlignment="1">
      <alignment horizontal="center" vertical="center"/>
    </xf>
    <xf numFmtId="0" fontId="32" fillId="12" borderId="18" xfId="125" applyFont="1" applyFill="1" applyBorder="1" applyAlignment="1">
      <alignment vertical="center"/>
    </xf>
    <xf numFmtId="0" fontId="32" fillId="12" borderId="19" xfId="125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4" fontId="4" fillId="0" borderId="2" xfId="79" applyFont="1" applyFill="1" applyBorder="1" applyAlignment="1" applyProtection="1">
      <alignment horizontal="center" vertical="center" wrapText="1"/>
      <protection locked="0"/>
    </xf>
    <xf numFmtId="0" fontId="32" fillId="12" borderId="0" xfId="125" applyFont="1" applyFill="1" applyBorder="1" applyAlignment="1">
      <alignment vertical="center"/>
    </xf>
    <xf numFmtId="0" fontId="32" fillId="12" borderId="1" xfId="125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2" xfId="79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9" fillId="0" borderId="27" xfId="0" applyFont="1" applyBorder="1" applyAlignment="1">
      <alignment vertical="center" wrapText="1"/>
    </xf>
    <xf numFmtId="0" fontId="69" fillId="0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5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4" fontId="6" fillId="0" borderId="16" xfId="79" applyFont="1" applyFill="1" applyBorder="1" applyAlignment="1">
      <alignment horizontal="center" vertical="center"/>
    </xf>
    <xf numFmtId="44" fontId="4" fillId="0" borderId="1" xfId="79" applyFont="1" applyFill="1" applyBorder="1" applyAlignment="1" applyProtection="1">
      <alignment horizontal="center" vertical="center" wrapText="1"/>
      <protection locked="0"/>
    </xf>
    <xf numFmtId="169" fontId="70" fillId="15" borderId="1" xfId="126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30" fillId="0" borderId="0" xfId="0" applyFont="1" applyFill="1" applyAlignment="1">
      <alignment wrapText="1"/>
    </xf>
    <xf numFmtId="0" fontId="32" fillId="12" borderId="1" xfId="125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/>
    <xf numFmtId="0" fontId="69" fillId="0" borderId="0" xfId="0" applyFont="1" applyBorder="1" applyAlignment="1">
      <alignment vertical="center" wrapText="1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7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5" fillId="0" borderId="1" xfId="12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79" applyNumberFormat="1" applyFont="1" applyBorder="1" applyAlignment="1">
      <alignment vertical="center" wrapText="1"/>
    </xf>
    <xf numFmtId="0" fontId="67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vertical="center" wrapText="1"/>
    </xf>
    <xf numFmtId="0" fontId="73" fillId="0" borderId="1" xfId="0" applyFont="1" applyBorder="1"/>
    <xf numFmtId="164" fontId="7" fillId="0" borderId="1" xfId="0" applyNumberFormat="1" applyFont="1" applyBorder="1" applyAlignment="1">
      <alignment horizontal="right" vertical="center" wrapText="1"/>
    </xf>
    <xf numFmtId="0" fontId="74" fillId="0" borderId="1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" fillId="6" borderId="1" xfId="7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9" xfId="7" applyFont="1" applyFill="1" applyBorder="1" applyAlignment="1">
      <alignment horizontal="center" vertical="center" wrapText="1"/>
    </xf>
    <xf numFmtId="0" fontId="5" fillId="10" borderId="2" xfId="7" applyFont="1" applyFill="1" applyBorder="1" applyAlignment="1">
      <alignment horizontal="center" vertical="center" wrapText="1"/>
    </xf>
    <xf numFmtId="0" fontId="5" fillId="10" borderId="6" xfId="7" applyFont="1" applyFill="1" applyBorder="1" applyAlignment="1">
      <alignment horizontal="center" vertical="center" wrapText="1"/>
    </xf>
    <xf numFmtId="0" fontId="5" fillId="10" borderId="4" xfId="7" applyFont="1" applyFill="1" applyBorder="1" applyAlignment="1">
      <alignment horizontal="center" vertical="center" wrapText="1"/>
    </xf>
    <xf numFmtId="0" fontId="5" fillId="7" borderId="2" xfId="7" applyFont="1" applyFill="1" applyBorder="1" applyAlignment="1">
      <alignment horizontal="center" vertical="center" wrapText="1"/>
    </xf>
    <xf numFmtId="0" fontId="5" fillId="7" borderId="6" xfId="7" applyFont="1" applyFill="1" applyBorder="1" applyAlignment="1">
      <alignment horizontal="center" vertical="center" wrapText="1"/>
    </xf>
    <xf numFmtId="0" fontId="5" fillId="7" borderId="4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5" borderId="9" xfId="7" applyFont="1" applyFill="1" applyBorder="1" applyAlignment="1">
      <alignment horizontal="center" vertical="center" wrapText="1"/>
    </xf>
    <xf numFmtId="0" fontId="5" fillId="5" borderId="10" xfId="7" applyFont="1" applyFill="1" applyBorder="1" applyAlignment="1">
      <alignment horizontal="center" vertical="center" wrapText="1"/>
    </xf>
    <xf numFmtId="49" fontId="5" fillId="5" borderId="6" xfId="7" applyNumberFormat="1" applyFont="1" applyFill="1" applyBorder="1" applyAlignment="1">
      <alignment horizontal="left" vertical="center" wrapText="1"/>
    </xf>
    <xf numFmtId="49" fontId="5" fillId="5" borderId="4" xfId="7" applyNumberFormat="1" applyFont="1" applyFill="1" applyBorder="1" applyAlignment="1">
      <alignment horizontal="left" vertical="center" wrapText="1"/>
    </xf>
    <xf numFmtId="4" fontId="4" fillId="0" borderId="23" xfId="7" applyNumberFormat="1" applyFont="1" applyFill="1" applyBorder="1" applyAlignment="1" applyProtection="1">
      <alignment horizontal="center" vertical="center"/>
      <protection locked="0"/>
    </xf>
    <xf numFmtId="4" fontId="4" fillId="0" borderId="12" xfId="7" applyNumberFormat="1" applyFont="1" applyFill="1" applyBorder="1" applyAlignment="1" applyProtection="1">
      <alignment horizontal="center" vertical="center"/>
      <protection locked="0"/>
    </xf>
    <xf numFmtId="164" fontId="4" fillId="0" borderId="23" xfId="7" applyNumberFormat="1" applyFont="1" applyFill="1" applyBorder="1" applyAlignment="1" applyProtection="1">
      <alignment horizontal="center" vertical="center"/>
    </xf>
    <xf numFmtId="164" fontId="4" fillId="0" borderId="12" xfId="7" applyNumberFormat="1" applyFont="1" applyFill="1" applyBorder="1" applyAlignment="1" applyProtection="1">
      <alignment horizontal="center" vertical="center"/>
    </xf>
    <xf numFmtId="0" fontId="58" fillId="3" borderId="2" xfId="0" applyFont="1" applyFill="1" applyBorder="1" applyAlignment="1">
      <alignment horizontal="left" vertical="center" wrapText="1"/>
    </xf>
    <xf numFmtId="0" fontId="58" fillId="3" borderId="6" xfId="0" applyFont="1" applyFill="1" applyBorder="1" applyAlignment="1">
      <alignment horizontal="left" vertical="center" wrapText="1"/>
    </xf>
    <xf numFmtId="0" fontId="58" fillId="3" borderId="4" xfId="0" applyFont="1" applyFill="1" applyBorder="1" applyAlignment="1">
      <alignment horizontal="left" vertical="center" wrapText="1"/>
    </xf>
    <xf numFmtId="0" fontId="32" fillId="0" borderId="1" xfId="125" applyFont="1" applyBorder="1" applyAlignment="1">
      <alignment vertical="top" wrapText="1"/>
    </xf>
    <xf numFmtId="0" fontId="32" fillId="12" borderId="1" xfId="125" applyFont="1" applyFill="1" applyBorder="1" applyAlignment="1">
      <alignment horizontal="center" vertical="center"/>
    </xf>
    <xf numFmtId="0" fontId="37" fillId="12" borderId="1" xfId="125" applyFont="1" applyFill="1" applyBorder="1" applyAlignment="1">
      <alignment vertical="top" wrapText="1"/>
    </xf>
    <xf numFmtId="0" fontId="32" fillId="0" borderId="1" xfId="125" applyFont="1" applyBorder="1" applyAlignment="1">
      <alignment horizontal="left" vertical="top" wrapText="1"/>
    </xf>
    <xf numFmtId="0" fontId="38" fillId="0" borderId="1" xfId="125" applyFont="1" applyBorder="1" applyAlignment="1">
      <alignment vertical="top" wrapText="1"/>
    </xf>
    <xf numFmtId="0" fontId="31" fillId="0" borderId="1" xfId="125" applyFont="1" applyBorder="1" applyAlignment="1">
      <alignment vertical="top" wrapText="1"/>
    </xf>
    <xf numFmtId="0" fontId="38" fillId="0" borderId="0" xfId="125" applyFont="1" applyBorder="1" applyAlignment="1">
      <alignment vertical="top" wrapText="1"/>
    </xf>
    <xf numFmtId="0" fontId="31" fillId="0" borderId="0" xfId="125" applyFont="1" applyBorder="1" applyAlignment="1">
      <alignment vertical="top" wrapText="1"/>
    </xf>
    <xf numFmtId="0" fontId="32" fillId="12" borderId="2" xfId="125" applyFont="1" applyFill="1" applyBorder="1" applyAlignment="1">
      <alignment horizontal="center" vertical="center"/>
    </xf>
    <xf numFmtId="0" fontId="37" fillId="12" borderId="5" xfId="125" applyFont="1" applyFill="1" applyBorder="1" applyAlignment="1">
      <alignment vertical="top" wrapText="1"/>
    </xf>
    <xf numFmtId="0" fontId="32" fillId="0" borderId="0" xfId="125" applyFont="1" applyBorder="1" applyAlignment="1">
      <alignment horizontal="center" vertical="top" wrapText="1"/>
    </xf>
    <xf numFmtId="0" fontId="32" fillId="0" borderId="2" xfId="125" applyFont="1" applyBorder="1" applyAlignment="1">
      <alignment horizontal="left" vertical="top" wrapText="1"/>
    </xf>
    <xf numFmtId="0" fontId="32" fillId="0" borderId="4" xfId="125" applyFont="1" applyBorder="1" applyAlignment="1">
      <alignment horizontal="left" vertical="top" wrapText="1"/>
    </xf>
    <xf numFmtId="0" fontId="32" fillId="14" borderId="1" xfId="125" applyFont="1" applyFill="1" applyBorder="1" applyAlignment="1">
      <alignment vertical="top" wrapText="1"/>
    </xf>
    <xf numFmtId="0" fontId="31" fillId="13" borderId="1" xfId="125" applyFont="1" applyFill="1" applyBorder="1" applyAlignment="1">
      <alignment vertical="top" wrapText="1"/>
    </xf>
    <xf numFmtId="0" fontId="32" fillId="14" borderId="1" xfId="125" applyFont="1" applyFill="1" applyBorder="1" applyAlignment="1">
      <alignment vertical="top"/>
    </xf>
    <xf numFmtId="0" fontId="36" fillId="12" borderId="1" xfId="125" applyFont="1" applyFill="1" applyBorder="1" applyAlignment="1">
      <alignment horizontal="center"/>
    </xf>
    <xf numFmtId="0" fontId="41" fillId="12" borderId="1" xfId="125" applyFont="1" applyFill="1" applyBorder="1" applyAlignment="1">
      <alignment horizontal="center"/>
    </xf>
    <xf numFmtId="0" fontId="31" fillId="0" borderId="2" xfId="125" applyFont="1" applyBorder="1" applyAlignment="1">
      <alignment vertical="top" wrapText="1"/>
    </xf>
    <xf numFmtId="0" fontId="31" fillId="0" borderId="4" xfId="125" applyFont="1" applyBorder="1" applyAlignment="1">
      <alignment horizontal="center"/>
    </xf>
    <xf numFmtId="0" fontId="32" fillId="14" borderId="2" xfId="125" applyFont="1" applyFill="1" applyBorder="1" applyAlignment="1">
      <alignment horizontal="left" vertical="top" wrapText="1"/>
    </xf>
    <xf numFmtId="0" fontId="32" fillId="14" borderId="4" xfId="125" applyFont="1" applyFill="1" applyBorder="1" applyAlignment="1">
      <alignment horizontal="left" vertical="top" wrapText="1"/>
    </xf>
    <xf numFmtId="49" fontId="32" fillId="0" borderId="1" xfId="125" applyNumberFormat="1" applyFont="1" applyBorder="1" applyAlignment="1">
      <alignment horizontal="left" vertical="top" wrapText="1"/>
    </xf>
    <xf numFmtId="49" fontId="5" fillId="2" borderId="6" xfId="3" applyNumberFormat="1" applyFont="1" applyFill="1" applyBorder="1" applyAlignment="1">
      <alignment horizontal="left" vertical="center"/>
    </xf>
    <xf numFmtId="164" fontId="72" fillId="0" borderId="28" xfId="0" applyNumberFormat="1" applyFont="1" applyBorder="1" applyAlignment="1">
      <alignment horizontal="center" vertical="center" wrapText="1"/>
    </xf>
    <xf numFmtId="164" fontId="71" fillId="0" borderId="2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2" fillId="12" borderId="18" xfId="125" applyFont="1" applyFill="1" applyBorder="1" applyAlignment="1">
      <alignment horizontal="left" vertical="center"/>
    </xf>
    <xf numFmtId="0" fontId="32" fillId="12" borderId="19" xfId="125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27" borderId="25" xfId="0" applyFont="1" applyFill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9" fontId="5" fillId="0" borderId="20" xfId="3" applyNumberFormat="1" applyFont="1" applyBorder="1" applyAlignment="1">
      <alignment horizontal="center" vertical="center" wrapText="1"/>
    </xf>
    <xf numFmtId="49" fontId="5" fillId="0" borderId="25" xfId="3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</cellXfs>
  <cellStyles count="417">
    <cellStyle name="Accent" xfId="131" xr:uid="{2ED48368-A811-450F-BC08-4E336987A98E}"/>
    <cellStyle name="Accent 1" xfId="132" xr:uid="{D3DCF24C-2CA4-4F2B-8AD0-54C4603C82E5}"/>
    <cellStyle name="Accent 2" xfId="133" xr:uid="{3A4AE945-EC0F-4210-8BBD-22EAED14D489}"/>
    <cellStyle name="Accent 3" xfId="134" xr:uid="{B4CA643D-AA68-446D-9EC9-48FDE3814182}"/>
    <cellStyle name="Bad" xfId="135" xr:uid="{4BA9E373-72EF-4439-A233-15F2B62EB2AD}"/>
    <cellStyle name="Dziesiętny" xfId="416" builtinId="3"/>
    <cellStyle name="Error" xfId="136" xr:uid="{016CC8EA-B6D0-4666-A540-4B607BABFF88}"/>
    <cellStyle name="Excel Built-in Currency" xfId="14" xr:uid="{6917C0ED-63AB-4FC9-B2DC-22C5F65338F2}"/>
    <cellStyle name="Excel Built-in Hyperlink" xfId="15" xr:uid="{292E5140-8CCF-400C-B20B-C80729A4F89C}"/>
    <cellStyle name="Excel Built-in Normal" xfId="16" xr:uid="{A5BA3D25-A338-4400-B41A-AD0029C02D1F}"/>
    <cellStyle name="Excel Built-in Normal 1" xfId="17" xr:uid="{546CDE3F-9724-446E-8428-4EF3D60BCC86}"/>
    <cellStyle name="Excel Built-in Normal 2" xfId="138" xr:uid="{C7FFCEC8-FF73-46E9-B650-36C9CF9FA459}"/>
    <cellStyle name="Excel Built-in Normal 3" xfId="137" xr:uid="{C30D3CAC-DF14-4E89-8E74-1CFF1F3415B1}"/>
    <cellStyle name="Excel_BuiltIn_Currency" xfId="139" xr:uid="{BAF887CC-2F81-4875-BBBA-BA405D2EFA4D}"/>
    <cellStyle name="Footnote" xfId="140" xr:uid="{923D42E1-30CC-487C-BEE2-96F63C3CBAB6}"/>
    <cellStyle name="Good" xfId="141" xr:uid="{56A9B4B9-60F5-4BF9-B692-865195B40352}"/>
    <cellStyle name="Heading" xfId="18" xr:uid="{267FB36D-3C84-49B3-B215-1AFC61EAD1A9}"/>
    <cellStyle name="Heading (user)" xfId="142" xr:uid="{5E39F96B-2C6F-4E76-893A-085BA3C97422}"/>
    <cellStyle name="Heading 1" xfId="143" xr:uid="{84F4659F-A4E6-462A-AC6D-C2CC06290AB7}"/>
    <cellStyle name="Heading 2" xfId="144" xr:uid="{B62CB510-5C17-4200-99E7-FCA587644BD7}"/>
    <cellStyle name="Heading1" xfId="19" xr:uid="{EF9EB477-74FA-4C0E-82BB-FBE590B8181B}"/>
    <cellStyle name="Hiperłącze 2" xfId="8" xr:uid="{153A7D16-1F0B-4C19-886B-109F3B342690}"/>
    <cellStyle name="Hiperłącze 2 2" xfId="20" xr:uid="{C5982C22-4990-46D8-A7DC-31A4C9784FC8}"/>
    <cellStyle name="Hiperłącze 2 2 2" xfId="145" xr:uid="{DB9B148B-970B-438B-839A-9A7907A4595A}"/>
    <cellStyle name="Hiperłącze 3" xfId="21" xr:uid="{28938AA2-B890-4163-84EF-047E2B1F5143}"/>
    <cellStyle name="Hiperłącze 3 2" xfId="147" xr:uid="{0E0C67E6-B597-44BA-8533-2E5CE72C7F54}"/>
    <cellStyle name="Hiperłącze 3 3" xfId="146" xr:uid="{47B31A67-3A01-4357-B4EB-5D076DB259BA}"/>
    <cellStyle name="Hiperłącze 4" xfId="218" xr:uid="{719D9471-69D1-4271-B184-1799EFEC9A1F}"/>
    <cellStyle name="Hiperłącze 4 2" xfId="397" xr:uid="{3B019F02-8A82-49AB-B444-9577E74A8F96}"/>
    <cellStyle name="Hyperlink" xfId="148" xr:uid="{CF1FAFB6-AF1F-4E73-A2CD-5AF77AD4C610}"/>
    <cellStyle name="Hyperlink 2" xfId="217" xr:uid="{AE240CE3-EF76-44FD-9AE8-E883919EEF39}"/>
    <cellStyle name="Neutral" xfId="149" xr:uid="{DECD6701-A0A6-4125-A367-E7A2BEE1E166}"/>
    <cellStyle name="Normalny" xfId="0" builtinId="0"/>
    <cellStyle name="Normalny 10" xfId="22" xr:uid="{F7B2647D-18E5-4AD1-A691-DF817E743013}"/>
    <cellStyle name="Normalny 11" xfId="7" xr:uid="{EBCE015C-BCFA-4549-B664-E306656D3511}"/>
    <cellStyle name="Normalny 11 2" xfId="23" xr:uid="{74A12569-448A-474E-B937-F66654ABF8E2}"/>
    <cellStyle name="Normalny 11 2 2" xfId="130" xr:uid="{01B7DFB4-7D99-4FF1-B607-E8A029D492FE}"/>
    <cellStyle name="Normalny 12" xfId="24" xr:uid="{05EE5D31-542F-4EEB-8E7F-64A400033AA7}"/>
    <cellStyle name="Normalny 12 2" xfId="151" xr:uid="{E1BCDCF7-1DD5-43A9-8426-9E41446D40C1}"/>
    <cellStyle name="Normalny 12 3" xfId="150" xr:uid="{35EEEA53-D4E5-4642-B3C6-EA9E6113F5D5}"/>
    <cellStyle name="Normalny 13" xfId="25" xr:uid="{E9C1B400-E1E5-49EB-B5FE-9696B9078E67}"/>
    <cellStyle name="Normalny 13 2" xfId="153" xr:uid="{A7D7FE1B-DDA7-4574-BE3B-45EA668A4CDC}"/>
    <cellStyle name="Normalny 13 3" xfId="152" xr:uid="{3E3E3BA8-0E46-4CFC-A83E-EB18F8D974BF}"/>
    <cellStyle name="Normalny 14" xfId="26" xr:uid="{E5E9C88C-84EB-4553-B42D-AF591EC7F81B}"/>
    <cellStyle name="Normalny 14 2" xfId="155" xr:uid="{9D0E0FB4-2059-4E65-AFEF-7338A07C8170}"/>
    <cellStyle name="Normalny 14 3" xfId="154" xr:uid="{3996D569-80D2-4632-AE57-0BF01A08B5B5}"/>
    <cellStyle name="Normalny 15" xfId="125" xr:uid="{7DE8527D-B86B-493B-8BEE-5542EAD3F141}"/>
    <cellStyle name="Normalny 15 2" xfId="381" xr:uid="{3EA2185F-C243-41E6-97A1-60D783171B56}"/>
    <cellStyle name="Normalny 16" xfId="27" xr:uid="{6992CAE7-73BB-4A96-97C7-2C68FF921A60}"/>
    <cellStyle name="Normalny 16 2" xfId="157" xr:uid="{BA23BCBF-298E-4B07-AF23-755FE5E465F6}"/>
    <cellStyle name="Normalny 16 3" xfId="156" xr:uid="{2C1253F3-B805-4B6B-A143-EE0F5F19865D}"/>
    <cellStyle name="Normalny 17" xfId="28" xr:uid="{2109D0B9-8DDC-4526-8429-F856AABDC558}"/>
    <cellStyle name="Normalny 17 2" xfId="159" xr:uid="{1461C4E6-D1F4-4F1D-ABB0-3C67E09ECD9F}"/>
    <cellStyle name="Normalny 17 3" xfId="158" xr:uid="{1E4B652F-1A3D-4358-83CA-E05F56676C71}"/>
    <cellStyle name="Normalny 18" xfId="29" xr:uid="{0947BCFD-508D-4DE1-9ABD-DB12DEA950E3}"/>
    <cellStyle name="Normalny 18 2" xfId="161" xr:uid="{79CAD5E6-741E-48E5-A909-094079E9CE3C}"/>
    <cellStyle name="Normalny 18 3" xfId="160" xr:uid="{FCF5C4B1-6B8C-4848-802A-9116C8472D26}"/>
    <cellStyle name="Normalny 19" xfId="30" xr:uid="{6047CA7C-0BF0-4D19-AE2F-C780D7C04106}"/>
    <cellStyle name="Normalny 19 2" xfId="163" xr:uid="{F09A9266-1F5A-4BED-85D4-AAEC143FCFC1}"/>
    <cellStyle name="Normalny 19 3" xfId="162" xr:uid="{27DE14B8-54F3-4EDE-808C-5F49542682EE}"/>
    <cellStyle name="Normalny 2" xfId="1" xr:uid="{00000000-0005-0000-0000-000001000000}"/>
    <cellStyle name="Normalny 2 2" xfId="32" xr:uid="{8315E9F9-6D0F-41B4-B9EB-0E22FDA18AC9}"/>
    <cellStyle name="Normalny 2 2 2" xfId="166" xr:uid="{BB905FFA-CA36-482E-842F-8A3A32E8ABE3}"/>
    <cellStyle name="Normalny 2 2 3" xfId="165" xr:uid="{60DFC657-D9E9-42C7-BCA0-A20773CDDC3F}"/>
    <cellStyle name="Normalny 2 3" xfId="33" xr:uid="{F61A51D7-5C9D-43A4-8BFD-44FA6A11183A}"/>
    <cellStyle name="Normalny 2 3 2" xfId="168" xr:uid="{2702BFD9-D67B-4B32-9A2C-2F21B0C82358}"/>
    <cellStyle name="Normalny 2 3 3" xfId="167" xr:uid="{1CFFBDEC-942E-44C3-9007-1B7F19F60FD6}"/>
    <cellStyle name="Normalny 2 4" xfId="34" xr:uid="{3DDCDB24-5B64-4EA6-85E8-11034C19B886}"/>
    <cellStyle name="Normalny 2 4 2" xfId="35" xr:uid="{E5204297-87A7-4D53-AEB0-5294A8BDCA94}"/>
    <cellStyle name="Normalny 2 4 3" xfId="169" xr:uid="{EB2AD01B-8152-48DF-988E-DD803C40C725}"/>
    <cellStyle name="Normalny 2 5" xfId="31" xr:uid="{61B7DFCD-BC7F-4623-89FC-C9233CE794AF}"/>
    <cellStyle name="Normalny 2 6" xfId="164" xr:uid="{02D0C8D6-0D78-4237-A3F8-C32C577E1867}"/>
    <cellStyle name="Normalny 20" xfId="36" xr:uid="{09113676-50C3-4609-909A-16C9C8821DC0}"/>
    <cellStyle name="Normalny 20 2" xfId="171" xr:uid="{3720AC8D-F69D-45DD-8C23-E67DEDC1FE54}"/>
    <cellStyle name="Normalny 20 3" xfId="170" xr:uid="{F05589B1-A70F-4F72-8A60-6C569FF750E5}"/>
    <cellStyle name="Normalny 21" xfId="37" xr:uid="{C9B1FFA1-BC35-43EC-9D7F-656668F077F3}"/>
    <cellStyle name="Normalny 21 2" xfId="173" xr:uid="{BBF86B1D-9136-4423-8A86-9070322FE710}"/>
    <cellStyle name="Normalny 21 3" xfId="172" xr:uid="{8C803E2B-7A5A-46C5-A48D-688013A79BC1}"/>
    <cellStyle name="Normalny 22" xfId="38" xr:uid="{25EF78EC-9DD2-4E5E-AC6B-8CC4AAD53E6C}"/>
    <cellStyle name="Normalny 22 2" xfId="175" xr:uid="{A41E3D29-7565-43E6-A21D-DCA554590FDB}"/>
    <cellStyle name="Normalny 22 3" xfId="174" xr:uid="{D63BBEA8-8CBE-4DBD-AE91-D759CD525BD7}"/>
    <cellStyle name="Normalny 23" xfId="39" xr:uid="{1FBCBC8E-5C91-4375-A362-47CDE5A21FBD}"/>
    <cellStyle name="Normalny 23 2" xfId="177" xr:uid="{82D317A7-3833-4004-9CC2-7CE0574B4E64}"/>
    <cellStyle name="Normalny 23 3" xfId="176" xr:uid="{D6BA4EF3-21DA-4838-A846-D1AE2D738F59}"/>
    <cellStyle name="Normalny 24" xfId="226" xr:uid="{6B74000B-5D6B-45D9-8B84-A7EB5CB44340}"/>
    <cellStyle name="Normalny 3" xfId="3" xr:uid="{00000000-0005-0000-0000-000002000000}"/>
    <cellStyle name="Normalny 3 2" xfId="5" xr:uid="{00000000-0005-0000-0000-000003000000}"/>
    <cellStyle name="Normalny 3 2 2" xfId="42" xr:uid="{AF4CAB0E-24DA-4933-B8CF-7A0521448684}"/>
    <cellStyle name="Normalny 3 2 2 2" xfId="179" xr:uid="{8FD562F6-2E1C-417F-B9A3-114B55770FA0}"/>
    <cellStyle name="Normalny 3 2 3" xfId="41" xr:uid="{E506A436-DAA2-4739-A070-FCE49FBCD68B}"/>
    <cellStyle name="Normalny 3 3" xfId="43" xr:uid="{E0313C4F-A6E8-4459-A0CD-6B3ECAC03D61}"/>
    <cellStyle name="Normalny 3 3 2" xfId="181" xr:uid="{C48EDE4A-BE1A-4DA1-88F6-145C4F723EFF}"/>
    <cellStyle name="Normalny 3 3 3" xfId="180" xr:uid="{747A346C-377E-447B-90E1-49C443135C4B}"/>
    <cellStyle name="Normalny 3 4" xfId="44" xr:uid="{3A497075-8053-4A17-8D97-8591C1CFA2B9}"/>
    <cellStyle name="Normalny 3 4 2" xfId="182" xr:uid="{CC491BD0-7272-43B0-821E-6A47D65EF56C}"/>
    <cellStyle name="Normalny 3 5" xfId="40" xr:uid="{DEEE4BF1-C1DE-41CB-B03E-BD0961B51637}"/>
    <cellStyle name="Normalny 3 6" xfId="178" xr:uid="{2052FF2D-D8F2-4C2B-AB1C-D7D8BBA56C71}"/>
    <cellStyle name="Normalny 3 7" xfId="413" xr:uid="{05C9BBEF-31D1-420D-BCCC-12BC19BD4AFF}"/>
    <cellStyle name="Normalny 4" xfId="12" xr:uid="{2EAAAE23-E408-4032-BDFE-EA3510BBEB41}"/>
    <cellStyle name="Normalny 4 2" xfId="46" xr:uid="{B4FB0C4B-15DC-4D78-8640-9753EBD401F6}"/>
    <cellStyle name="Normalny 4 2 2" xfId="184" xr:uid="{E796FEC0-61A7-4AD5-9E87-A00310C24E0C}"/>
    <cellStyle name="Normalny 4 3" xfId="47" xr:uid="{533D4826-D707-4DC1-ABAC-0BAAAFFF4EEC}"/>
    <cellStyle name="Normalny 4 4" xfId="45" xr:uid="{BE993014-45D3-40B9-AFC4-C13FBE4EE888}"/>
    <cellStyle name="Normalny 4 5" xfId="183" xr:uid="{3B928206-1D91-4D20-8C32-6AA0F942DAFB}"/>
    <cellStyle name="Normalny 5" xfId="48" xr:uid="{BD464EDE-528F-4D3A-9053-936BC29D1A82}"/>
    <cellStyle name="Normalny 5 2" xfId="186" xr:uid="{90F8FB85-09D2-4C07-89D2-684362CC8097}"/>
    <cellStyle name="Normalny 5 3" xfId="185" xr:uid="{9FDC21F8-43EC-4ECA-A17E-07BE2334EE23}"/>
    <cellStyle name="Normalny 6" xfId="49" xr:uid="{D5423943-7D70-4977-836D-D598E5E46DE8}"/>
    <cellStyle name="Normalny 6 2" xfId="50" xr:uid="{90639A5C-E492-4FD3-BCC3-6B190C181A6E}"/>
    <cellStyle name="Normalny 6 2 2" xfId="188" xr:uid="{A9FCAAD6-DEA1-42F9-97F0-075B696A2677}"/>
    <cellStyle name="Normalny 6 3" xfId="187" xr:uid="{9C7753A3-F629-4A81-B025-D10487243E01}"/>
    <cellStyle name="Normalny 7" xfId="51" xr:uid="{D7CC699A-6665-4138-B90E-5878919895BD}"/>
    <cellStyle name="Normalny 7 2" xfId="189" xr:uid="{CBC5DA6C-27F6-48AA-AAED-D97D3FB9B1E7}"/>
    <cellStyle name="Normalny 8" xfId="52" xr:uid="{BCF40AA5-7C0C-49FF-A6BE-38963E46F07E}"/>
    <cellStyle name="Normalny 9" xfId="13" xr:uid="{446E76F6-CB6E-4F17-A029-BECC0ED0C82F}"/>
    <cellStyle name="Note" xfId="190" xr:uid="{3BE5600B-770B-4255-B815-59B4015394B0}"/>
    <cellStyle name="Procentowy 2" xfId="53" xr:uid="{7C25217A-4ECA-45E6-ADF6-3462C14D5859}"/>
    <cellStyle name="Procentowy 2 2" xfId="54" xr:uid="{B7DDA068-D9B6-429A-AC93-91587DFE5B29}"/>
    <cellStyle name="Procentowy 2 2 2" xfId="192" xr:uid="{1F19D4C1-C7C0-4643-9603-BC7ADB5CD4FB}"/>
    <cellStyle name="Procentowy 2 3" xfId="191" xr:uid="{5ED1150F-12EB-432B-8396-459C4AF962BC}"/>
    <cellStyle name="Procentowy 3" xfId="128" xr:uid="{C359CE1B-C625-47ED-BE50-10350D1C16E8}"/>
    <cellStyle name="Result" xfId="55" xr:uid="{BC5A6E70-DD6B-4030-AF72-03D92CA05466}"/>
    <cellStyle name="Result (user)" xfId="193" xr:uid="{0BF5468D-11B1-4CF5-86A5-0CB6DEFF3838}"/>
    <cellStyle name="Result2" xfId="56" xr:uid="{1B310584-297B-46B5-8C07-059AD67097A2}"/>
    <cellStyle name="Status" xfId="194" xr:uid="{28B8039C-723B-43AF-8463-CF214D95DAC5}"/>
    <cellStyle name="Tekst objaśnienia 2" xfId="127" xr:uid="{66E812C3-7653-45E7-9F67-7285FE6D676E}"/>
    <cellStyle name="Text" xfId="195" xr:uid="{AE3370F2-6879-4DD0-9803-7E3A0C366F54}"/>
    <cellStyle name="Walutowy" xfId="79" builtinId="4"/>
    <cellStyle name="Walutowy 10" xfId="210" xr:uid="{9FDF50B4-7ADD-4CFE-A15B-9FFF57964248}"/>
    <cellStyle name="Walutowy 10 2" xfId="301" xr:uid="{186DE94F-52B7-4F97-9DD5-3C1256BF0138}"/>
    <cellStyle name="Walutowy 10 3" xfId="390" xr:uid="{1F1C870C-256A-46E3-B10B-00184CA9A622}"/>
    <cellStyle name="Walutowy 11" xfId="219" xr:uid="{A17C4A2C-C378-4F05-9589-23ED47D89443}"/>
    <cellStyle name="Walutowy 11 2" xfId="308" xr:uid="{8898B1BD-1DC3-4899-8451-E406C50A97CD}"/>
    <cellStyle name="Walutowy 11 3" xfId="398" xr:uid="{247B8226-E316-4E8B-8B3F-0F89D37FC41D}"/>
    <cellStyle name="Walutowy 12" xfId="247" xr:uid="{7576A550-C949-4721-B1A4-EF19F6F23461}"/>
    <cellStyle name="Walutowy 12 2" xfId="414" xr:uid="{0BC1C2CF-C365-4235-8AAD-12285F07CB6E}"/>
    <cellStyle name="Walutowy 13" xfId="335" xr:uid="{845AF014-946F-4096-974C-C850B638548B}"/>
    <cellStyle name="Walutowy 2" xfId="2" xr:uid="{00000000-0005-0000-0000-000005000000}"/>
    <cellStyle name="Walutowy 2 10" xfId="197" xr:uid="{548F797E-ADE7-4BA1-B4DD-171A81B81372}"/>
    <cellStyle name="Walutowy 2 10 2" xfId="295" xr:uid="{D0636E27-A2E5-45F4-868E-8A62593325A6}"/>
    <cellStyle name="Walutowy 2 10 3" xfId="384" xr:uid="{26DE2708-8B8D-47D8-B1E4-C88B85D5186B}"/>
    <cellStyle name="Walutowy 2 11" xfId="211" xr:uid="{3DD91456-A46F-4563-8313-9A9FAE72E173}"/>
    <cellStyle name="Walutowy 2 11 2" xfId="302" xr:uid="{DEDF99D4-9237-46E9-9065-F2ED00FE8C2F}"/>
    <cellStyle name="Walutowy 2 11 3" xfId="391" xr:uid="{80FA5FBD-91EC-45B7-9F06-BE82CE957808}"/>
    <cellStyle name="Walutowy 2 12" xfId="220" xr:uid="{F27A0179-783C-4E72-80CD-E2FBF9A886C6}"/>
    <cellStyle name="Walutowy 2 12 2" xfId="309" xr:uid="{30344C1E-D0EA-4594-B55A-2BD55A1558E3}"/>
    <cellStyle name="Walutowy 2 12 3" xfId="399" xr:uid="{799459D8-57EA-4C64-8567-7449364DD7FE}"/>
    <cellStyle name="Walutowy 2 13" xfId="229" xr:uid="{7294F6CC-88E7-439D-B987-E146F309CD30}"/>
    <cellStyle name="Walutowy 2 13 2" xfId="317" xr:uid="{A055B4DE-1F17-4F3A-B202-77E3B7447D40}"/>
    <cellStyle name="Walutowy 2 13 3" xfId="407" xr:uid="{DE904F74-46F4-482F-92E0-759AA6463869}"/>
    <cellStyle name="Walutowy 2 14" xfId="235" xr:uid="{C94BBE75-6E7B-4A18-986A-3C7D11BE271E}"/>
    <cellStyle name="Walutowy 2 14 2" xfId="415" xr:uid="{B1F1214F-0575-4388-B326-47E78BD3924B}"/>
    <cellStyle name="Walutowy 2 15" xfId="323" xr:uid="{80F725DE-A2CC-48B0-8A03-345286BAEEF2}"/>
    <cellStyle name="Walutowy 2 2" xfId="9" xr:uid="{3517B766-ECAE-44AE-A715-6AE7FC9D9E9D}"/>
    <cellStyle name="Walutowy 2 2 10" xfId="221" xr:uid="{531AF94D-FC7A-44B0-95C1-8EB8E88F6F47}"/>
    <cellStyle name="Walutowy 2 2 10 2" xfId="310" xr:uid="{F26C46B8-D067-4726-8384-980128F06C03}"/>
    <cellStyle name="Walutowy 2 2 10 3" xfId="400" xr:uid="{49333C1F-3785-48E0-A8C4-D730FACEAA0B}"/>
    <cellStyle name="Walutowy 2 2 11" xfId="230" xr:uid="{5BEA192A-B9CD-4BDB-9427-7BBDFFA152F0}"/>
    <cellStyle name="Walutowy 2 2 11 2" xfId="318" xr:uid="{A3166CA7-E00E-4633-9AC6-1C1D825CD17A}"/>
    <cellStyle name="Walutowy 2 2 11 3" xfId="408" xr:uid="{804A07C4-939E-47E5-B776-67B3644E033B}"/>
    <cellStyle name="Walutowy 2 2 12" xfId="238" xr:uid="{A6E5EB91-1D0E-4E40-9D71-24E7C3650BF2}"/>
    <cellStyle name="Walutowy 2 2 13" xfId="326" xr:uid="{B904AC65-FFA0-4266-AA7F-45DE4480D8DB}"/>
    <cellStyle name="Walutowy 2 2 2" xfId="59" xr:uid="{E21F6710-37FA-467D-BF94-336628035238}"/>
    <cellStyle name="Walutowy 2 2 2 2" xfId="199" xr:uid="{F9B69308-3D07-4553-BBB9-7735BB7864FF}"/>
    <cellStyle name="Walutowy 2 2 3" xfId="58" xr:uid="{24874DAA-671E-4DFC-939A-C8E6D4A504E6}"/>
    <cellStyle name="Walutowy 2 2 4" xfId="76" xr:uid="{377C80E3-08C1-461C-84C4-FBD2D56A319A}"/>
    <cellStyle name="Walutowy 2 2 4 2" xfId="89" xr:uid="{E40E14F3-A737-4BB3-908F-2976C770114B}"/>
    <cellStyle name="Walutowy 2 2 4 2 2" xfId="115" xr:uid="{D749DC1F-46AB-4245-8984-05498198FC90}"/>
    <cellStyle name="Walutowy 2 2 4 2 2 2" xfId="283" xr:uid="{CDA8DCBC-EF3E-40B5-B6D6-D9F6C54FDD31}"/>
    <cellStyle name="Walutowy 2 2 4 2 2 3" xfId="371" xr:uid="{F3A4C0F1-89AD-4E68-87B4-A6111BE55AD7}"/>
    <cellStyle name="Walutowy 2 2 4 2 3" xfId="257" xr:uid="{8AE9D2EE-3174-4C83-824A-D79B8139BCB4}"/>
    <cellStyle name="Walutowy 2 2 4 2 4" xfId="345" xr:uid="{55CDED6C-196F-4ECA-85C5-C84005E0FADD}"/>
    <cellStyle name="Walutowy 2 2 4 3" xfId="102" xr:uid="{1263B8DC-8FC9-4EDA-A847-F403F11CF059}"/>
    <cellStyle name="Walutowy 2 2 4 3 2" xfId="270" xr:uid="{46BD3659-582D-4EA3-BEEF-48BA274EFE45}"/>
    <cellStyle name="Walutowy 2 2 4 3 3" xfId="358" xr:uid="{9D302886-F1EF-42F3-958A-9CBF3C3DF7E1}"/>
    <cellStyle name="Walutowy 2 2 4 4" xfId="244" xr:uid="{4AF91248-9229-489D-A237-D0F296645F08}"/>
    <cellStyle name="Walutowy 2 2 4 5" xfId="332" xr:uid="{C12DEDF8-527A-43D4-B868-CD48FF932E55}"/>
    <cellStyle name="Walutowy 2 2 5" xfId="83" xr:uid="{2138DDC1-8286-4F9E-A62A-09DC1CFF442B}"/>
    <cellStyle name="Walutowy 2 2 5 2" xfId="109" xr:uid="{7CD954AA-4979-49F1-98F2-1F881FD866A4}"/>
    <cellStyle name="Walutowy 2 2 5 2 2" xfId="277" xr:uid="{0AD66081-AC95-47A7-ACF4-F84D197B84F1}"/>
    <cellStyle name="Walutowy 2 2 5 2 3" xfId="365" xr:uid="{80BD2571-C52E-49B1-B7C9-B3D987AF6B59}"/>
    <cellStyle name="Walutowy 2 2 5 3" xfId="251" xr:uid="{42F54EF3-AA91-4F09-B401-2DF2E5E8ACED}"/>
    <cellStyle name="Walutowy 2 2 5 4" xfId="339" xr:uid="{32E9CC10-888E-46E6-93FD-0C3407E8EADE}"/>
    <cellStyle name="Walutowy 2 2 6" xfId="96" xr:uid="{5759BE83-9066-443C-AC4C-D38F3697852A}"/>
    <cellStyle name="Walutowy 2 2 6 2" xfId="264" xr:uid="{9937DE35-5454-4A86-B37D-94D4A4437AF2}"/>
    <cellStyle name="Walutowy 2 2 6 3" xfId="352" xr:uid="{A57FA59E-6EE2-4721-908A-229526DB6B5D}"/>
    <cellStyle name="Walutowy 2 2 7" xfId="122" xr:uid="{AEF0EE31-80B6-4509-A4B6-73B477AA733E}"/>
    <cellStyle name="Walutowy 2 2 7 2" xfId="290" xr:uid="{27339931-656B-4486-8B4B-AF223C75DA20}"/>
    <cellStyle name="Walutowy 2 2 7 3" xfId="378" xr:uid="{35FA43E5-78B0-47E1-B25B-61433605E038}"/>
    <cellStyle name="Walutowy 2 2 8" xfId="198" xr:uid="{849E069C-8582-4930-9826-A6A09E674CCF}"/>
    <cellStyle name="Walutowy 2 2 8 2" xfId="296" xr:uid="{B075CD46-FE5A-4DFA-BF58-5C13FD0EEB0B}"/>
    <cellStyle name="Walutowy 2 2 8 3" xfId="385" xr:uid="{FBCFDE84-AFFD-474B-8C04-4525191410B9}"/>
    <cellStyle name="Walutowy 2 2 9" xfId="212" xr:uid="{779934AE-979E-46CE-93DA-98D04DFA34DF}"/>
    <cellStyle name="Walutowy 2 2 9 2" xfId="303" xr:uid="{65EE5397-B3C9-49F8-B22D-8B86F315D117}"/>
    <cellStyle name="Walutowy 2 2 9 3" xfId="392" xr:uid="{EA4E1BB3-606E-47E9-8A59-D4417C7C1A57}"/>
    <cellStyle name="Walutowy 2 3" xfId="60" xr:uid="{2077EBAC-7D20-429E-B15B-1EEF6A53FF02}"/>
    <cellStyle name="Walutowy 2 3 2" xfId="200" xr:uid="{2E4434E7-2EA3-4879-B8EF-3DFB2E1A27A0}"/>
    <cellStyle name="Walutowy 2 4" xfId="61" xr:uid="{EC4DB8F4-5CA2-4ACF-BFE5-49049E1175DD}"/>
    <cellStyle name="Walutowy 2 5" xfId="57" xr:uid="{79CF01E6-5F36-460F-AB71-4C382C3C9143}"/>
    <cellStyle name="Walutowy 2 6" xfId="73" xr:uid="{9B43C90E-9987-456A-9AB8-0079D3450438}"/>
    <cellStyle name="Walutowy 2 6 2" xfId="86" xr:uid="{6E24D67F-7F5B-4EC4-B759-6B7D2501588F}"/>
    <cellStyle name="Walutowy 2 6 2 2" xfId="112" xr:uid="{02DA1E58-2E85-4D40-B46D-4484426BE14C}"/>
    <cellStyle name="Walutowy 2 6 2 2 2" xfId="280" xr:uid="{724901B9-D93E-4751-8CBC-F6342C6CB0B9}"/>
    <cellStyle name="Walutowy 2 6 2 2 3" xfId="368" xr:uid="{3B3E0BEB-680B-4EAA-9D91-CC88887DA234}"/>
    <cellStyle name="Walutowy 2 6 2 3" xfId="254" xr:uid="{6E9F98B2-3164-4758-B792-D00E74C3BE7A}"/>
    <cellStyle name="Walutowy 2 6 2 4" xfId="342" xr:uid="{2AC0EE7A-D168-473D-9C58-EF767D986FCB}"/>
    <cellStyle name="Walutowy 2 6 3" xfId="99" xr:uid="{81B353CF-8F07-4A60-B6ED-3E1B69B565AF}"/>
    <cellStyle name="Walutowy 2 6 3 2" xfId="267" xr:uid="{4BD5D3BC-F68D-475C-8AD7-3FF425CFE222}"/>
    <cellStyle name="Walutowy 2 6 3 3" xfId="355" xr:uid="{B0BDEDDD-B429-458D-86CB-1699DA33AF2F}"/>
    <cellStyle name="Walutowy 2 6 4" xfId="241" xr:uid="{EC506657-6F02-4D74-A1D9-AE0DAB5A2317}"/>
    <cellStyle name="Walutowy 2 6 5" xfId="329" xr:uid="{20192F3B-FC09-4A50-AB58-618938D26C29}"/>
    <cellStyle name="Walutowy 2 7" xfId="80" xr:uid="{2500A00A-1D95-40DB-8382-77D6CC67DEF6}"/>
    <cellStyle name="Walutowy 2 7 2" xfId="106" xr:uid="{AC518231-F986-4001-B22E-A4A07C699ECB}"/>
    <cellStyle name="Walutowy 2 7 2 2" xfId="274" xr:uid="{C69978AB-C51F-4D75-9104-2CFD43A0ED27}"/>
    <cellStyle name="Walutowy 2 7 2 3" xfId="362" xr:uid="{584FDBE8-A780-4BF5-9DC1-69E0ADC2BD38}"/>
    <cellStyle name="Walutowy 2 7 3" xfId="248" xr:uid="{A5E570C2-2A4B-49F6-A589-27FD4A8C91B8}"/>
    <cellStyle name="Walutowy 2 7 4" xfId="336" xr:uid="{1F24FE90-77FC-4F1D-A4A9-78DB2DBAAB06}"/>
    <cellStyle name="Walutowy 2 8" xfId="93" xr:uid="{1E0CF5E4-2497-46E1-8E5F-7C4FDF0903B8}"/>
    <cellStyle name="Walutowy 2 8 2" xfId="261" xr:uid="{C3CE8CFA-514D-4C31-899A-0BC57F2AEFCC}"/>
    <cellStyle name="Walutowy 2 8 3" xfId="349" xr:uid="{A0FBDCB2-24DD-481D-A6FB-97FEBDF13F61}"/>
    <cellStyle name="Walutowy 2 9" xfId="119" xr:uid="{6B01AE04-E2BF-4C04-AC9C-D47B73FB7FE0}"/>
    <cellStyle name="Walutowy 2 9 2" xfId="287" xr:uid="{D2B610EB-1996-4743-83EA-C17D2229D568}"/>
    <cellStyle name="Walutowy 2 9 3" xfId="375" xr:uid="{EDC9159D-4A99-4A54-A3B4-2D1D724DC4E4}"/>
    <cellStyle name="Walutowy 3" xfId="4" xr:uid="{00000000-0005-0000-0000-000006000000}"/>
    <cellStyle name="Walutowy 3 10" xfId="201" xr:uid="{B4B322DE-449F-407C-A91D-18C2E834F38F}"/>
    <cellStyle name="Walutowy 3 10 2" xfId="297" xr:uid="{F45F3A32-97A1-4E33-ABAF-8F0153AD1E8E}"/>
    <cellStyle name="Walutowy 3 10 3" xfId="386" xr:uid="{2DAC1C9C-D4BE-4830-B97C-91D6ABE3A485}"/>
    <cellStyle name="Walutowy 3 11" xfId="213" xr:uid="{23CD020A-3BFB-43BD-AEEE-7D42A365DC1A}"/>
    <cellStyle name="Walutowy 3 11 2" xfId="304" xr:uid="{F4E4FD64-F4D3-46DE-B493-A098A1F16686}"/>
    <cellStyle name="Walutowy 3 11 3" xfId="393" xr:uid="{A72EC905-F358-4E88-B4A2-02C5A643A575}"/>
    <cellStyle name="Walutowy 3 12" xfId="222" xr:uid="{E13A8223-F990-4953-A17E-39CA0A86B3FE}"/>
    <cellStyle name="Walutowy 3 12 2" xfId="311" xr:uid="{267473D7-55DC-48D0-A903-757FE3D4E7E6}"/>
    <cellStyle name="Walutowy 3 12 3" xfId="401" xr:uid="{D7A76705-E180-4C54-B33D-D4E34D7D4BFF}"/>
    <cellStyle name="Walutowy 3 13" xfId="231" xr:uid="{AD805FA9-C97C-4A82-A809-9982C6F759E2}"/>
    <cellStyle name="Walutowy 3 13 2" xfId="319" xr:uid="{ECC449B2-A48B-4FBF-B3AB-D643428949E3}"/>
    <cellStyle name="Walutowy 3 13 3" xfId="409" xr:uid="{4C84ECE4-EB62-48F0-8F1A-1C81E60C1536}"/>
    <cellStyle name="Walutowy 3 14" xfId="236" xr:uid="{02867AA4-E9A2-4373-B6CE-27350763F9C9}"/>
    <cellStyle name="Walutowy 3 15" xfId="324" xr:uid="{05201CA9-4745-41E1-A98F-4D67C6F1DD59}"/>
    <cellStyle name="Walutowy 3 2" xfId="6" xr:uid="{00000000-0005-0000-0000-000007000000}"/>
    <cellStyle name="Walutowy 3 2 10" xfId="214" xr:uid="{FF04FB5F-A003-4CF3-8F5F-884558E0F1F1}"/>
    <cellStyle name="Walutowy 3 2 10 2" xfId="305" xr:uid="{6E62ACDF-674F-4E02-9358-2E6E0701664E}"/>
    <cellStyle name="Walutowy 3 2 10 3" xfId="394" xr:uid="{76FB56F7-E4CA-4F8A-B7D3-32935D764594}"/>
    <cellStyle name="Walutowy 3 2 11" xfId="223" xr:uid="{40B7B69D-9D5C-4F20-93C7-A483CF977C09}"/>
    <cellStyle name="Walutowy 3 2 11 2" xfId="312" xr:uid="{8F3AC39F-7D88-490C-9289-C8AA89E7ED2D}"/>
    <cellStyle name="Walutowy 3 2 11 3" xfId="402" xr:uid="{38BA4D12-145F-4434-B5EC-41F2A5FF1B72}"/>
    <cellStyle name="Walutowy 3 2 12" xfId="232" xr:uid="{2C4F19B2-5D8D-4BF0-868C-362C750BD20E}"/>
    <cellStyle name="Walutowy 3 2 12 2" xfId="320" xr:uid="{A37D299E-DA29-462C-8DAC-D2A3AA8D6C0A}"/>
    <cellStyle name="Walutowy 3 2 12 3" xfId="410" xr:uid="{6A15452B-5569-43B0-8ACD-F40C4A3F5E93}"/>
    <cellStyle name="Walutowy 3 2 13" xfId="237" xr:uid="{7181956F-5D2D-4EC3-BBC8-53283D6A61E5}"/>
    <cellStyle name="Walutowy 3 2 14" xfId="325" xr:uid="{B62F1523-D0D1-4433-9DC6-3718592CB5EF}"/>
    <cellStyle name="Walutowy 3 2 2" xfId="11" xr:uid="{BF45AF69-6785-49FD-972B-0ACAF2DB9B40}"/>
    <cellStyle name="Walutowy 3 2 2 2" xfId="64" xr:uid="{B0517B40-FFE0-4604-A5B9-09EE2498E449}"/>
    <cellStyle name="Walutowy 3 2 2 3" xfId="78" xr:uid="{B4E73E87-BDE8-4812-A62A-2409DC259E17}"/>
    <cellStyle name="Walutowy 3 2 2 3 2" xfId="91" xr:uid="{CDBA0FB7-C163-4BAB-91D9-989DA75DB722}"/>
    <cellStyle name="Walutowy 3 2 2 3 2 2" xfId="117" xr:uid="{DC683D04-C6CC-4362-94D4-0BE38FD760F4}"/>
    <cellStyle name="Walutowy 3 2 2 3 2 2 2" xfId="285" xr:uid="{F9280601-DF57-4D69-B611-21C7956DCE18}"/>
    <cellStyle name="Walutowy 3 2 2 3 2 2 3" xfId="373" xr:uid="{A4A575C1-934F-4C57-B03D-226F0D54D992}"/>
    <cellStyle name="Walutowy 3 2 2 3 2 3" xfId="259" xr:uid="{A42AA076-E257-4A2B-B3AB-8D0FC51BE965}"/>
    <cellStyle name="Walutowy 3 2 2 3 2 4" xfId="347" xr:uid="{4E1A1D3A-D8FB-4B33-92D8-29C6B92F68E6}"/>
    <cellStyle name="Walutowy 3 2 2 3 3" xfId="104" xr:uid="{897EBD4F-8C96-48C3-9F18-59A58C2E5EE0}"/>
    <cellStyle name="Walutowy 3 2 2 3 3 2" xfId="272" xr:uid="{2DF42F3E-AC11-4969-8DDD-38ABDB1B8F7F}"/>
    <cellStyle name="Walutowy 3 2 2 3 3 3" xfId="360" xr:uid="{8291817E-4268-4DD8-8107-20DE22CB2558}"/>
    <cellStyle name="Walutowy 3 2 2 3 4" xfId="246" xr:uid="{7806317A-841D-4B98-BAF5-D85AD8328E6D}"/>
    <cellStyle name="Walutowy 3 2 2 3 5" xfId="334" xr:uid="{4E531242-F656-4159-ADC7-007C6CF8A443}"/>
    <cellStyle name="Walutowy 3 2 2 4" xfId="85" xr:uid="{8DF1EAC5-77DC-4311-B45E-4C7BE9D1B544}"/>
    <cellStyle name="Walutowy 3 2 2 4 2" xfId="111" xr:uid="{5BBA80B5-4025-4027-BBB3-83FBFB809BA7}"/>
    <cellStyle name="Walutowy 3 2 2 4 2 2" xfId="279" xr:uid="{9F457622-CFB8-4716-925B-7E01EB3C5B53}"/>
    <cellStyle name="Walutowy 3 2 2 4 2 3" xfId="367" xr:uid="{2394480B-ABDD-48FB-8EE2-469771B44C64}"/>
    <cellStyle name="Walutowy 3 2 2 4 3" xfId="253" xr:uid="{FC5428B2-F124-46CF-8865-9BE92A39E479}"/>
    <cellStyle name="Walutowy 3 2 2 4 4" xfId="341" xr:uid="{8E501E0B-7C1F-4AB8-95D3-FBA7FA768281}"/>
    <cellStyle name="Walutowy 3 2 2 5" xfId="98" xr:uid="{D323AD28-9EC8-4B60-B4F9-7EA717D807E5}"/>
    <cellStyle name="Walutowy 3 2 2 5 2" xfId="266" xr:uid="{E9C6B0FD-0240-4E3F-AED7-D8F43A9E3F86}"/>
    <cellStyle name="Walutowy 3 2 2 5 3" xfId="354" xr:uid="{610FDBBA-462E-43D9-9020-1A071E17E289}"/>
    <cellStyle name="Walutowy 3 2 2 6" xfId="124" xr:uid="{97EB120D-35D8-4B27-BAB8-F7AC969D18FA}"/>
    <cellStyle name="Walutowy 3 2 2 6 2" xfId="292" xr:uid="{8B068734-591E-4C18-BA50-ACB03A1DE862}"/>
    <cellStyle name="Walutowy 3 2 2 6 3" xfId="380" xr:uid="{45FFADF5-DB08-452E-A7E0-C59ED37E15A5}"/>
    <cellStyle name="Walutowy 3 2 2 7" xfId="203" xr:uid="{DAF26953-436B-4504-A0AF-9EEE90696384}"/>
    <cellStyle name="Walutowy 3 2 2 8" xfId="240" xr:uid="{D1735166-6AF2-4E1E-AF54-70F8E27460C7}"/>
    <cellStyle name="Walutowy 3 2 2 9" xfId="328" xr:uid="{930E119E-8A67-4614-AFC1-46F545809563}"/>
    <cellStyle name="Walutowy 3 2 3" xfId="65" xr:uid="{7D246F9F-FCEF-413C-949C-C9E6924A5FB7}"/>
    <cellStyle name="Walutowy 3 2 4" xfId="63" xr:uid="{FEB1F3EF-5D4D-478D-B604-DDF717D86364}"/>
    <cellStyle name="Walutowy 3 2 5" xfId="75" xr:uid="{4DF0A5C3-26CE-41AC-9E77-562766CE505D}"/>
    <cellStyle name="Walutowy 3 2 5 2" xfId="88" xr:uid="{30071BB9-9B34-45E3-A7A6-80F78072281F}"/>
    <cellStyle name="Walutowy 3 2 5 2 2" xfId="114" xr:uid="{C08D8062-7B9B-41CB-8CB0-AC7E16B16B17}"/>
    <cellStyle name="Walutowy 3 2 5 2 2 2" xfId="282" xr:uid="{DCBA9FA7-4A1F-4A03-ADBD-5B130CBC672B}"/>
    <cellStyle name="Walutowy 3 2 5 2 2 3" xfId="370" xr:uid="{1B374A09-D81A-47CB-A3E2-43B3805EFDF7}"/>
    <cellStyle name="Walutowy 3 2 5 2 3" xfId="256" xr:uid="{F78F4B31-7CE9-4807-A22F-0428F30DC486}"/>
    <cellStyle name="Walutowy 3 2 5 2 4" xfId="344" xr:uid="{67711EA7-756C-430C-ACE7-625C3E969D1E}"/>
    <cellStyle name="Walutowy 3 2 5 3" xfId="101" xr:uid="{D14E6F93-DB3E-482C-9C06-578EAB9DF24F}"/>
    <cellStyle name="Walutowy 3 2 5 3 2" xfId="269" xr:uid="{7992736C-AAFD-4097-95FE-72775EE1D39E}"/>
    <cellStyle name="Walutowy 3 2 5 3 3" xfId="357" xr:uid="{7AE35ED6-5C64-44B4-B181-F2DED9938FA7}"/>
    <cellStyle name="Walutowy 3 2 5 4" xfId="243" xr:uid="{12FDFD1C-C971-4666-882B-B24AD8A275AC}"/>
    <cellStyle name="Walutowy 3 2 5 5" xfId="331" xr:uid="{429EE3D4-02F0-40D7-A72A-E8E4F6E12801}"/>
    <cellStyle name="Walutowy 3 2 6" xfId="82" xr:uid="{37D9519F-841C-4EE7-8A1F-08602FE66CA9}"/>
    <cellStyle name="Walutowy 3 2 6 2" xfId="108" xr:uid="{8A90329E-6198-4960-9B3C-9E76F0C35D74}"/>
    <cellStyle name="Walutowy 3 2 6 2 2" xfId="276" xr:uid="{E1512ED2-64DD-418B-814B-A1D7E06ED356}"/>
    <cellStyle name="Walutowy 3 2 6 2 3" xfId="364" xr:uid="{4517FFA7-3B7F-49E5-834D-F46ECA02E1A8}"/>
    <cellStyle name="Walutowy 3 2 6 3" xfId="250" xr:uid="{E28D780D-A2BF-4A74-9AA2-046B950CE381}"/>
    <cellStyle name="Walutowy 3 2 6 4" xfId="338" xr:uid="{696FDC5E-E434-4E12-824F-F91FB7E8BFA7}"/>
    <cellStyle name="Walutowy 3 2 7" xfId="95" xr:uid="{0FECE51D-3191-461D-B438-F76A9441250A}"/>
    <cellStyle name="Walutowy 3 2 7 2" xfId="263" xr:uid="{6870216A-61EA-4273-B732-AA212DE2A99F}"/>
    <cellStyle name="Walutowy 3 2 7 3" xfId="351" xr:uid="{13A63145-BE89-4A87-8627-D5283A34025B}"/>
    <cellStyle name="Walutowy 3 2 8" xfId="121" xr:uid="{04A14131-AD00-48CE-BFC5-4A4603048BE3}"/>
    <cellStyle name="Walutowy 3 2 8 2" xfId="289" xr:uid="{FADC4D23-FD76-452C-B094-D69E7DD5AB57}"/>
    <cellStyle name="Walutowy 3 2 8 3" xfId="377" xr:uid="{732EB76A-7618-4199-AE1E-EF60FE85A2ED}"/>
    <cellStyle name="Walutowy 3 2 9" xfId="202" xr:uid="{3BC9D3EE-540F-4F93-9773-E5B96E93BC79}"/>
    <cellStyle name="Walutowy 3 2 9 2" xfId="298" xr:uid="{88C8544F-8FD0-4BE6-9A3F-7F53BBA39C69}"/>
    <cellStyle name="Walutowy 3 2 9 3" xfId="387" xr:uid="{C90830D5-FB1B-4E17-9FC0-80FED20E40A0}"/>
    <cellStyle name="Walutowy 3 3" xfId="10" xr:uid="{D8530F7B-E35E-4E72-9A94-03AD2FCBBA2F}"/>
    <cellStyle name="Walutowy 3 3 2" xfId="66" xr:uid="{562DFDCB-B2FA-47DD-85F3-76D81EEE9A9F}"/>
    <cellStyle name="Walutowy 3 3 3" xfId="77" xr:uid="{A4A8EB50-0152-44FD-BEED-84AE4571429F}"/>
    <cellStyle name="Walutowy 3 3 3 2" xfId="90" xr:uid="{A5BB9900-3CC5-4CB6-A674-DE98212CFCBE}"/>
    <cellStyle name="Walutowy 3 3 3 2 2" xfId="116" xr:uid="{ED1C75BB-DADA-4428-BACB-6FB62215CDB4}"/>
    <cellStyle name="Walutowy 3 3 3 2 2 2" xfId="284" xr:uid="{0ABED2BC-8D40-48E8-BE84-76191609D9E7}"/>
    <cellStyle name="Walutowy 3 3 3 2 2 3" xfId="372" xr:uid="{4773BD40-B93A-43BD-B7EE-7DED0D5A22D2}"/>
    <cellStyle name="Walutowy 3 3 3 2 3" xfId="258" xr:uid="{E87A9DDD-7826-415A-B3CF-B111165B04EC}"/>
    <cellStyle name="Walutowy 3 3 3 2 4" xfId="346" xr:uid="{EBB99589-B004-4ED6-8056-5CFA371D4FCB}"/>
    <cellStyle name="Walutowy 3 3 3 3" xfId="103" xr:uid="{D5FD20CF-BEF7-4520-9BD0-77E789D9CB52}"/>
    <cellStyle name="Walutowy 3 3 3 3 2" xfId="271" xr:uid="{42968506-5B9C-49BE-B650-537E50C3778C}"/>
    <cellStyle name="Walutowy 3 3 3 3 3" xfId="359" xr:uid="{241F5908-D136-406D-83AC-141967D61BF1}"/>
    <cellStyle name="Walutowy 3 3 3 4" xfId="245" xr:uid="{758225F8-6178-491A-8353-453DC5B53092}"/>
    <cellStyle name="Walutowy 3 3 3 5" xfId="333" xr:uid="{E6385AA8-56A5-4706-B7D6-1DF3E2AA38F4}"/>
    <cellStyle name="Walutowy 3 3 4" xfId="84" xr:uid="{D242D48D-A509-46A1-8E06-BD7972C61132}"/>
    <cellStyle name="Walutowy 3 3 4 2" xfId="110" xr:uid="{D611E177-65DD-4A46-8F81-99E57C8F9F71}"/>
    <cellStyle name="Walutowy 3 3 4 2 2" xfId="278" xr:uid="{38947F96-F63A-4288-A22A-D3520FC5875B}"/>
    <cellStyle name="Walutowy 3 3 4 2 3" xfId="366" xr:uid="{4C0839DC-58E5-43B8-ACB1-F29DDC1313D6}"/>
    <cellStyle name="Walutowy 3 3 4 3" xfId="252" xr:uid="{551FD50C-909D-4E8B-969B-0679F9A8A814}"/>
    <cellStyle name="Walutowy 3 3 4 4" xfId="340" xr:uid="{A03AB0E3-B0D4-431A-9F9A-1D53C8FF92C9}"/>
    <cellStyle name="Walutowy 3 3 5" xfId="97" xr:uid="{1FA23E5D-C333-437C-A1A3-D5A4D7197385}"/>
    <cellStyle name="Walutowy 3 3 5 2" xfId="265" xr:uid="{B0C53BB0-B3F4-47FA-810F-1DAAFA2A8AA5}"/>
    <cellStyle name="Walutowy 3 3 5 3" xfId="353" xr:uid="{3E992C9A-2F45-4742-A6A0-71D0783C40FF}"/>
    <cellStyle name="Walutowy 3 3 6" xfId="123" xr:uid="{E8CF1708-89F5-4CF2-929E-CC4C55A8C7FF}"/>
    <cellStyle name="Walutowy 3 3 6 2" xfId="291" xr:uid="{E5DC1901-6C6C-4BC7-9746-060CAC0FEED1}"/>
    <cellStyle name="Walutowy 3 3 6 3" xfId="379" xr:uid="{DDEF5164-1123-4353-8144-D0184EDFE573}"/>
    <cellStyle name="Walutowy 3 3 7" xfId="204" xr:uid="{43D67063-21CF-40DC-8D7A-02850C27055E}"/>
    <cellStyle name="Walutowy 3 3 8" xfId="239" xr:uid="{25B50391-3A44-49A8-8F23-7C4FB50F950E}"/>
    <cellStyle name="Walutowy 3 3 9" xfId="327" xr:uid="{D03D5CE1-FB40-4298-8F2B-4E03FEB9D38E}"/>
    <cellStyle name="Walutowy 3 4" xfId="67" xr:uid="{E6330429-D205-4424-834A-E955B612C37B}"/>
    <cellStyle name="Walutowy 3 5" xfId="62" xr:uid="{CD851406-8D24-4304-8783-996896AD72D7}"/>
    <cellStyle name="Walutowy 3 6" xfId="74" xr:uid="{6F5F9E00-7857-44A0-8BE4-EF03B88F82C2}"/>
    <cellStyle name="Walutowy 3 6 2" xfId="87" xr:uid="{4E5260D1-E55A-4B8E-B3D9-122DE6FDDF3D}"/>
    <cellStyle name="Walutowy 3 6 2 2" xfId="113" xr:uid="{61F0E2D6-605B-495D-A517-019B976AB020}"/>
    <cellStyle name="Walutowy 3 6 2 2 2" xfId="281" xr:uid="{95DC0CC0-E8F3-4F2D-8BBD-853AC33BCB02}"/>
    <cellStyle name="Walutowy 3 6 2 2 3" xfId="369" xr:uid="{9B193FE5-F960-4F8E-A7A8-EA11EB32B6F8}"/>
    <cellStyle name="Walutowy 3 6 2 3" xfId="255" xr:uid="{4760057A-FD38-495B-A40F-C3C05500BD7E}"/>
    <cellStyle name="Walutowy 3 6 2 4" xfId="343" xr:uid="{29C4773B-BF25-4A53-AC9A-96A756A0A04E}"/>
    <cellStyle name="Walutowy 3 6 3" xfId="100" xr:uid="{261D65BA-AF8F-489B-A998-9D0116AFAE21}"/>
    <cellStyle name="Walutowy 3 6 3 2" xfId="268" xr:uid="{4CBE6121-1B02-4C5B-A021-2490D9A82C5C}"/>
    <cellStyle name="Walutowy 3 6 3 3" xfId="356" xr:uid="{09DB7412-FCED-4C12-86C0-232192DFA5DD}"/>
    <cellStyle name="Walutowy 3 6 4" xfId="242" xr:uid="{06F3B1B0-B839-4DC3-AB21-A10BBC6AACC3}"/>
    <cellStyle name="Walutowy 3 6 5" xfId="330" xr:uid="{4E0E3260-41AA-4D73-B243-44B1531F45A5}"/>
    <cellStyle name="Walutowy 3 7" xfId="81" xr:uid="{FF3F3B1A-3834-441F-8E4F-88F457A23527}"/>
    <cellStyle name="Walutowy 3 7 2" xfId="107" xr:uid="{649EEBFD-E884-4FF5-BB45-27770BA07F42}"/>
    <cellStyle name="Walutowy 3 7 2 2" xfId="275" xr:uid="{3456927D-F728-444E-ACE1-263557A678E6}"/>
    <cellStyle name="Walutowy 3 7 2 3" xfId="363" xr:uid="{71E3D314-2208-47F0-B1F6-C743C983E8B9}"/>
    <cellStyle name="Walutowy 3 7 3" xfId="249" xr:uid="{2A8FCF39-621B-4B36-A3BA-0D50EDD75E31}"/>
    <cellStyle name="Walutowy 3 7 4" xfId="337" xr:uid="{EFB30810-34D6-48D0-A78D-6340139E466A}"/>
    <cellStyle name="Walutowy 3 8" xfId="94" xr:uid="{E14083D4-6802-4457-99D6-0BC197E0A06F}"/>
    <cellStyle name="Walutowy 3 8 2" xfId="262" xr:uid="{CE2566DA-6DDB-4CF1-98AF-7672A3FED5B5}"/>
    <cellStyle name="Walutowy 3 8 3" xfId="350" xr:uid="{18EA2A42-2292-4E7F-BB99-ECD93D315D3A}"/>
    <cellStyle name="Walutowy 3 9" xfId="120" xr:uid="{8E532DCB-4FCB-4AAD-B860-05BFA42C4F50}"/>
    <cellStyle name="Walutowy 3 9 2" xfId="288" xr:uid="{A7CE56E2-FEF4-4D2F-97B6-7C6E25182981}"/>
    <cellStyle name="Walutowy 3 9 3" xfId="376" xr:uid="{304A4AFA-3FB9-4609-A9D2-7A0232D6DC7E}"/>
    <cellStyle name="Walutowy 4" xfId="68" xr:uid="{07E3BE9C-E546-4C71-A7C9-D00A82861CF6}"/>
    <cellStyle name="Walutowy 4 2" xfId="69" xr:uid="{196BBCBC-115A-4768-AB52-B4E7242AE4C3}"/>
    <cellStyle name="Walutowy 4 2 2" xfId="206" xr:uid="{97474934-AF30-4037-B2FE-2D5E5AD50374}"/>
    <cellStyle name="Walutowy 4 3" xfId="205" xr:uid="{5EDB8735-01A5-42CD-B265-843780FC29CE}"/>
    <cellStyle name="Walutowy 4 3 2" xfId="299" xr:uid="{27820DA3-222C-44E7-9284-9E937F2E8988}"/>
    <cellStyle name="Walutowy 4 3 3" xfId="388" xr:uid="{90C7A518-0699-4E41-873E-2B2D3B93B15E}"/>
    <cellStyle name="Walutowy 4 4" xfId="215" xr:uid="{34D75CF1-A768-4A49-939D-B048B0B69DFD}"/>
    <cellStyle name="Walutowy 4 4 2" xfId="306" xr:uid="{2654D7C1-EE0B-4E68-B90D-6A8EDD3EB093}"/>
    <cellStyle name="Walutowy 4 4 3" xfId="395" xr:uid="{37DCCF1A-8FD8-472B-A7D1-D9A4736E2AA0}"/>
    <cellStyle name="Walutowy 4 5" xfId="224" xr:uid="{F7B9DD1F-3516-4F0D-9826-A2DA915C623C}"/>
    <cellStyle name="Walutowy 4 5 2" xfId="313" xr:uid="{A40EE60B-5251-47EC-BA09-68726B71E70C}"/>
    <cellStyle name="Walutowy 4 5 3" xfId="403" xr:uid="{514C02FC-FD25-4888-B171-DEA810CDCB62}"/>
    <cellStyle name="Walutowy 4 6" xfId="233" xr:uid="{D9C60FF4-E3D4-4DA5-83CC-3BECE1E7264D}"/>
    <cellStyle name="Walutowy 4 6 2" xfId="321" xr:uid="{99CD855B-67F7-4D21-94ED-6EB178DB41D0}"/>
    <cellStyle name="Walutowy 4 6 3" xfId="411" xr:uid="{CD962BE8-D96C-477A-B237-ECA2FC56FC7E}"/>
    <cellStyle name="Walutowy 5" xfId="70" xr:uid="{20D4B725-3280-414E-9C1B-42804094A57E}"/>
    <cellStyle name="Walutowy 5 2" xfId="71" xr:uid="{BA3CA5A5-C0A9-4853-B157-AC562A901279}"/>
    <cellStyle name="Walutowy 5 2 2" xfId="208" xr:uid="{39ABAF0A-2EF6-4C7B-B81C-13E82CD6A037}"/>
    <cellStyle name="Walutowy 5 3" xfId="207" xr:uid="{9BC10987-BCDD-407D-A5D2-46D1AA2C9E3A}"/>
    <cellStyle name="Walutowy 5 3 2" xfId="300" xr:uid="{FA09CF71-7498-4E3A-BC9C-ACAFE464860C}"/>
    <cellStyle name="Walutowy 5 3 3" xfId="389" xr:uid="{427FEA3C-1B62-4400-BAF9-955C7B8B26EE}"/>
    <cellStyle name="Walutowy 5 4" xfId="216" xr:uid="{A462BD39-CFAC-4487-9D75-AEF02F5149DB}"/>
    <cellStyle name="Walutowy 5 4 2" xfId="307" xr:uid="{0032186B-977B-4808-B73D-192E17A8767D}"/>
    <cellStyle name="Walutowy 5 4 3" xfId="396" xr:uid="{0DEBD53B-D600-44CE-9785-EC910B6D902E}"/>
    <cellStyle name="Walutowy 5 5" xfId="225" xr:uid="{FEE71F21-1133-40EF-8407-B8C83FCC9A7B}"/>
    <cellStyle name="Walutowy 5 5 2" xfId="314" xr:uid="{D6136D9D-D9C4-422C-A449-0CB4E01C1CF4}"/>
    <cellStyle name="Walutowy 5 5 3" xfId="404" xr:uid="{772F0DD4-6DCF-46E3-A6BA-022F6974C3A2}"/>
    <cellStyle name="Walutowy 5 6" xfId="234" xr:uid="{6A5B0961-6773-4B1D-8E78-CF4128F6EF9F}"/>
    <cellStyle name="Walutowy 5 6 2" xfId="322" xr:uid="{69B15B10-F42E-4948-AB66-7C57B440278C}"/>
    <cellStyle name="Walutowy 5 6 3" xfId="412" xr:uid="{631B5478-F07B-4DB2-9C65-CC60D75E5A54}"/>
    <cellStyle name="Walutowy 6" xfId="72" xr:uid="{E098416D-CB7C-4A69-90B1-3EF0F759DCED}"/>
    <cellStyle name="Walutowy 6 2" xfId="196" xr:uid="{23E6A664-A22B-487F-9124-5F59CE0E97E9}"/>
    <cellStyle name="Walutowy 6 2 2" xfId="294" xr:uid="{AFE53020-DF18-4FD4-B36B-B34DF0540FC0}"/>
    <cellStyle name="Walutowy 6 2 3" xfId="383" xr:uid="{C8C84A5F-89F6-4BBC-95B4-BE29709FC156}"/>
    <cellStyle name="Walutowy 6 3" xfId="228" xr:uid="{9357D995-CFD0-4BA7-8EA1-D816216507D9}"/>
    <cellStyle name="Walutowy 6 3 2" xfId="316" xr:uid="{212C0382-B1C6-4A4D-BC8F-54E6657A474A}"/>
    <cellStyle name="Walutowy 6 3 3" xfId="406" xr:uid="{97C6E090-92DD-435D-B2BC-468212BD59E0}"/>
    <cellStyle name="Walutowy 7" xfId="92" xr:uid="{AF44F3C8-02BD-472D-B07A-048C47CDA4E3}"/>
    <cellStyle name="Walutowy 7 2" xfId="118" xr:uid="{E2784D2A-9B47-4240-BE55-C6E1A9E0244B}"/>
    <cellStyle name="Walutowy 7 2 2" xfId="286" xr:uid="{3798EBD3-AA46-4689-A26F-1ACF4AF5BAA5}"/>
    <cellStyle name="Walutowy 7 2 3" xfId="374" xr:uid="{83DA92EC-E6A4-49FF-8FD6-B98F2AE069E4}"/>
    <cellStyle name="Walutowy 7 3" xfId="260" xr:uid="{8C29B74B-F4C4-4366-B292-1B1E8F36F6AD}"/>
    <cellStyle name="Walutowy 7 4" xfId="348" xr:uid="{C8D69C29-8C3D-459A-BC53-32244DD3AE5A}"/>
    <cellStyle name="Walutowy 8" xfId="105" xr:uid="{EFDA120A-2F88-400A-866B-A228605DB6D4}"/>
    <cellStyle name="Walutowy 8 2" xfId="129" xr:uid="{118236DF-E8A3-4B11-9746-B9A0EFF89C3B}"/>
    <cellStyle name="Walutowy 8 2 2" xfId="293" xr:uid="{72EA9B7B-B3C7-4D3D-AC3E-95F11F2685F0}"/>
    <cellStyle name="Walutowy 8 2 3" xfId="382" xr:uid="{BB6E73E2-C9F9-430E-890C-AC2F5C812B3A}"/>
    <cellStyle name="Walutowy 8 3" xfId="227" xr:uid="{75439E0A-0C7E-4473-9923-1FA8FE259269}"/>
    <cellStyle name="Walutowy 8 3 2" xfId="315" xr:uid="{E18EE9FC-DE6A-4614-A54A-2EDC192B9D00}"/>
    <cellStyle name="Walutowy 8 3 3" xfId="405" xr:uid="{D1A7D50E-A140-4F85-9B07-773AFC4E02C3}"/>
    <cellStyle name="Walutowy 8 4" xfId="273" xr:uid="{110FA6D1-5511-48C1-B6AE-B429CEA132E0}"/>
    <cellStyle name="Walutowy 8 5" xfId="361" xr:uid="{542F7603-B1F9-491F-B208-F0CEF476ACE3}"/>
    <cellStyle name="Walutowy 9" xfId="126" xr:uid="{DBBC4030-E04A-47C4-9150-6EA9945907F6}"/>
    <cellStyle name="Warning" xfId="209" xr:uid="{A99E519A-CCF8-4126-B38F-77BC5249417C}"/>
  </cellStyles>
  <dxfs count="0"/>
  <tableStyles count="0" defaultTableStyle="TableStyleMedium2" defaultPivotStyle="PivotStyleLight16"/>
  <colors>
    <mruColors>
      <color rgb="FF077CE7"/>
      <color rgb="FFCCFFFF"/>
      <color rgb="FFFF00FF"/>
      <color rgb="FFFFCC00"/>
      <color rgb="FFE9EFF7"/>
      <color rgb="FF11C1FF"/>
      <color rgb="FFAE5858"/>
      <color rgb="FF89C5FB"/>
      <color rgb="FF79BD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ina Fajfer" id="{57678B9E-E07A-4849-ACD9-6D26E7262351}" userId="S-1-5-21-3924772341-2950184020-3150664848-1145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1-05-21T09:30:23.28" personId="{57678B9E-E07A-4849-ACD9-6D26E7262351}" id="{58B36D3C-E5CF-4077-BF0C-65251CA4F401}">
    <text>specjalny pożarniczy na dowodzie trzeba poprawić,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L22"/>
  <sheetViews>
    <sheetView tabSelected="1" zoomScaleNormal="100" workbookViewId="0">
      <pane ySplit="2" topLeftCell="A3" activePane="bottomLeft" state="frozen"/>
      <selection pane="bottomLeft" activeCell="B15" sqref="B15"/>
    </sheetView>
  </sheetViews>
  <sheetFormatPr defaultRowHeight="14.25"/>
  <cols>
    <col min="1" max="1" width="8.140625" style="11" customWidth="1"/>
    <col min="2" max="2" width="52.140625" style="1" customWidth="1"/>
    <col min="3" max="3" width="52.5703125" style="13" bestFit="1" customWidth="1"/>
    <col min="4" max="4" width="24.140625" style="13" customWidth="1"/>
    <col min="5" max="5" width="15.140625" style="11" bestFit="1" customWidth="1"/>
    <col min="6" max="6" width="16.85546875" style="11" customWidth="1"/>
    <col min="7" max="7" width="18.28515625" style="12" customWidth="1"/>
    <col min="8" max="8" width="14.28515625" style="11" customWidth="1"/>
    <col min="9" max="9" width="14.7109375" style="11" customWidth="1"/>
    <col min="10" max="10" width="19.5703125" style="11" customWidth="1"/>
    <col min="11" max="16384" width="9.140625" style="11"/>
  </cols>
  <sheetData>
    <row r="1" spans="1:12" ht="21" customHeight="1">
      <c r="A1" s="36"/>
      <c r="B1" s="37"/>
      <c r="C1" s="414" t="s">
        <v>24</v>
      </c>
      <c r="D1" s="414"/>
      <c r="E1" s="36"/>
      <c r="F1" s="36"/>
      <c r="G1" s="38"/>
      <c r="H1" s="414" t="s">
        <v>25</v>
      </c>
      <c r="I1" s="414"/>
      <c r="J1" s="59"/>
    </row>
    <row r="2" spans="1:12">
      <c r="A2" s="193" t="s">
        <v>0</v>
      </c>
      <c r="B2" s="193" t="s">
        <v>26</v>
      </c>
      <c r="C2" s="193" t="s">
        <v>27</v>
      </c>
      <c r="D2" s="193" t="s">
        <v>28</v>
      </c>
      <c r="E2" s="193" t="s">
        <v>29</v>
      </c>
      <c r="F2" s="194" t="s">
        <v>30</v>
      </c>
      <c r="G2" s="194" t="s">
        <v>31</v>
      </c>
      <c r="H2" s="193" t="s">
        <v>32</v>
      </c>
      <c r="I2" s="193" t="s">
        <v>33</v>
      </c>
      <c r="J2" s="193" t="s">
        <v>90</v>
      </c>
    </row>
    <row r="3" spans="1:12" s="42" customFormat="1" ht="15" customHeight="1">
      <c r="A3" s="113">
        <v>1</v>
      </c>
      <c r="B3" s="115" t="s">
        <v>196</v>
      </c>
      <c r="C3" s="412" t="s">
        <v>222</v>
      </c>
      <c r="D3" s="114" t="s">
        <v>220</v>
      </c>
      <c r="E3" s="114" t="s">
        <v>236</v>
      </c>
      <c r="F3" s="114">
        <v>730934795</v>
      </c>
      <c r="G3" s="114">
        <v>8291624435</v>
      </c>
      <c r="H3" s="113">
        <v>111</v>
      </c>
      <c r="I3" s="113"/>
      <c r="J3" s="113"/>
    </row>
    <row r="4" spans="1:12" s="42" customFormat="1" ht="15" customHeight="1">
      <c r="A4" s="113" t="s">
        <v>1260</v>
      </c>
      <c r="B4" s="115" t="s">
        <v>195</v>
      </c>
      <c r="C4" s="413"/>
      <c r="D4" s="114" t="s">
        <v>220</v>
      </c>
      <c r="E4" s="114" t="s">
        <v>236</v>
      </c>
      <c r="F4" s="114">
        <v>730934909</v>
      </c>
      <c r="G4" s="114">
        <v>8291519336</v>
      </c>
      <c r="H4" s="113"/>
      <c r="I4" s="113"/>
      <c r="J4" s="113"/>
      <c r="L4" s="50"/>
    </row>
    <row r="5" spans="1:12" s="42" customFormat="1">
      <c r="A5" s="113">
        <v>2</v>
      </c>
      <c r="B5" s="115" t="s">
        <v>197</v>
      </c>
      <c r="C5" s="114" t="s">
        <v>221</v>
      </c>
      <c r="D5" s="114" t="s">
        <v>220</v>
      </c>
      <c r="E5" s="114"/>
      <c r="F5" s="114">
        <v>730940502</v>
      </c>
      <c r="G5" s="114">
        <v>8291526715</v>
      </c>
      <c r="H5" s="113">
        <v>4</v>
      </c>
      <c r="I5" s="113"/>
      <c r="J5" s="113"/>
    </row>
    <row r="6" spans="1:12" s="42" customFormat="1">
      <c r="A6" s="113">
        <v>3</v>
      </c>
      <c r="B6" s="115" t="s">
        <v>198</v>
      </c>
      <c r="C6" s="114" t="s">
        <v>223</v>
      </c>
      <c r="D6" s="114" t="s">
        <v>220</v>
      </c>
      <c r="E6" s="114" t="s">
        <v>392</v>
      </c>
      <c r="F6" s="114">
        <v>364073681</v>
      </c>
      <c r="G6" s="114">
        <v>8291739411</v>
      </c>
      <c r="H6" s="113">
        <v>27</v>
      </c>
      <c r="I6" s="113"/>
      <c r="J6" s="113"/>
    </row>
    <row r="7" spans="1:12" s="42" customFormat="1" ht="28.5">
      <c r="A7" s="113">
        <v>4</v>
      </c>
      <c r="B7" s="115" t="s">
        <v>199</v>
      </c>
      <c r="C7" s="114" t="s">
        <v>224</v>
      </c>
      <c r="D7" s="114" t="s">
        <v>220</v>
      </c>
      <c r="E7" s="114" t="s">
        <v>393</v>
      </c>
      <c r="F7" s="114" t="s">
        <v>215</v>
      </c>
      <c r="G7" s="114">
        <v>8291399323</v>
      </c>
      <c r="H7" s="113">
        <v>18</v>
      </c>
      <c r="I7" s="113">
        <v>11</v>
      </c>
      <c r="J7" s="113"/>
    </row>
    <row r="8" spans="1:12" s="42" customFormat="1" ht="28.5">
      <c r="A8" s="113">
        <v>5</v>
      </c>
      <c r="B8" s="115" t="s">
        <v>200</v>
      </c>
      <c r="C8" s="114" t="s">
        <v>225</v>
      </c>
      <c r="D8" s="114" t="s">
        <v>220</v>
      </c>
      <c r="E8" s="114" t="s">
        <v>1908</v>
      </c>
      <c r="F8" s="114" t="s">
        <v>1907</v>
      </c>
      <c r="G8" s="114">
        <v>8291664742</v>
      </c>
      <c r="H8" s="113">
        <v>13</v>
      </c>
      <c r="I8" s="113"/>
      <c r="J8" s="113">
        <v>18</v>
      </c>
    </row>
    <row r="9" spans="1:12" s="42" customFormat="1">
      <c r="A9" s="113">
        <v>6</v>
      </c>
      <c r="B9" s="115" t="s">
        <v>201</v>
      </c>
      <c r="C9" s="114" t="s">
        <v>226</v>
      </c>
      <c r="D9" s="114" t="s">
        <v>220</v>
      </c>
      <c r="E9" s="114" t="s">
        <v>535</v>
      </c>
      <c r="F9" s="114">
        <v>731002160</v>
      </c>
      <c r="G9" s="114">
        <v>8291011193</v>
      </c>
      <c r="H9" s="113">
        <v>62</v>
      </c>
      <c r="I9" s="113"/>
      <c r="J9" s="113"/>
    </row>
    <row r="10" spans="1:12" s="42" customFormat="1" ht="28.5">
      <c r="A10" s="113">
        <v>7</v>
      </c>
      <c r="B10" s="115" t="s">
        <v>202</v>
      </c>
      <c r="C10" s="114" t="s">
        <v>227</v>
      </c>
      <c r="D10" s="114" t="s">
        <v>220</v>
      </c>
      <c r="E10" s="114" t="s">
        <v>602</v>
      </c>
      <c r="F10" s="114">
        <v>731639302</v>
      </c>
      <c r="G10" s="114">
        <v>8291276371</v>
      </c>
      <c r="H10" s="113">
        <v>59</v>
      </c>
      <c r="I10" s="113">
        <v>47</v>
      </c>
      <c r="J10" s="113">
        <v>668</v>
      </c>
    </row>
    <row r="11" spans="1:12" s="42" customFormat="1" ht="28.5">
      <c r="A11" s="113">
        <v>8</v>
      </c>
      <c r="B11" s="115" t="s">
        <v>203</v>
      </c>
      <c r="C11" s="114" t="s">
        <v>228</v>
      </c>
      <c r="D11" s="114" t="s">
        <v>220</v>
      </c>
      <c r="E11" s="114" t="s">
        <v>602</v>
      </c>
      <c r="F11" s="114" t="s">
        <v>216</v>
      </c>
      <c r="G11" s="114">
        <v>8291064781</v>
      </c>
      <c r="H11" s="113">
        <v>40</v>
      </c>
      <c r="I11" s="113">
        <v>30</v>
      </c>
      <c r="J11" s="113">
        <v>448</v>
      </c>
    </row>
    <row r="12" spans="1:12" s="42" customFormat="1" ht="28.5">
      <c r="A12" s="113">
        <v>9</v>
      </c>
      <c r="B12" s="115" t="s">
        <v>204</v>
      </c>
      <c r="C12" s="114" t="s">
        <v>229</v>
      </c>
      <c r="D12" s="114" t="s">
        <v>220</v>
      </c>
      <c r="E12" s="114" t="s">
        <v>736</v>
      </c>
      <c r="F12" s="114" t="s">
        <v>217</v>
      </c>
      <c r="G12" s="114">
        <v>8291113249</v>
      </c>
      <c r="H12" s="113">
        <v>70</v>
      </c>
      <c r="I12" s="113">
        <v>59</v>
      </c>
      <c r="J12" s="113">
        <v>642</v>
      </c>
    </row>
    <row r="13" spans="1:12" s="42" customFormat="1" ht="28.5">
      <c r="A13" s="113">
        <v>10</v>
      </c>
      <c r="B13" s="115" t="s">
        <v>205</v>
      </c>
      <c r="C13" s="114" t="s">
        <v>230</v>
      </c>
      <c r="D13" s="114" t="s">
        <v>220</v>
      </c>
      <c r="E13" s="114" t="s">
        <v>791</v>
      </c>
      <c r="F13" s="114" t="s">
        <v>218</v>
      </c>
      <c r="G13" s="114">
        <v>8291222895</v>
      </c>
      <c r="H13" s="113">
        <v>63</v>
      </c>
      <c r="I13" s="113">
        <v>49</v>
      </c>
      <c r="J13" s="113">
        <v>611</v>
      </c>
    </row>
    <row r="14" spans="1:12" s="42" customFormat="1" ht="28.5">
      <c r="A14" s="113">
        <v>11</v>
      </c>
      <c r="B14" s="115" t="s">
        <v>1337</v>
      </c>
      <c r="C14" s="114" t="s">
        <v>231</v>
      </c>
      <c r="D14" s="114" t="s">
        <v>220</v>
      </c>
      <c r="E14" s="114" t="s">
        <v>393</v>
      </c>
      <c r="F14" s="114">
        <v>731026545</v>
      </c>
      <c r="G14" s="114">
        <v>8291576191</v>
      </c>
      <c r="H14" s="113">
        <v>57</v>
      </c>
      <c r="I14" s="113">
        <v>41</v>
      </c>
      <c r="J14" s="266" t="s">
        <v>862</v>
      </c>
    </row>
    <row r="15" spans="1:12" s="42" customFormat="1" ht="28.5">
      <c r="A15" s="113">
        <v>12</v>
      </c>
      <c r="B15" s="115" t="s">
        <v>207</v>
      </c>
      <c r="C15" s="114" t="s">
        <v>232</v>
      </c>
      <c r="D15" s="114" t="s">
        <v>220</v>
      </c>
      <c r="E15" s="114" t="s">
        <v>393</v>
      </c>
      <c r="F15" s="114" t="s">
        <v>219</v>
      </c>
      <c r="G15" s="114">
        <v>8291197080</v>
      </c>
      <c r="H15" s="385">
        <v>47</v>
      </c>
      <c r="I15" s="385">
        <v>33</v>
      </c>
      <c r="J15" s="385">
        <v>299</v>
      </c>
    </row>
    <row r="16" spans="1:12" s="42" customFormat="1" ht="28.5">
      <c r="A16" s="113">
        <v>13</v>
      </c>
      <c r="B16" s="115" t="s">
        <v>208</v>
      </c>
      <c r="C16" s="114" t="s">
        <v>233</v>
      </c>
      <c r="D16" s="114" t="s">
        <v>220</v>
      </c>
      <c r="E16" s="114" t="s">
        <v>791</v>
      </c>
      <c r="F16" s="114" t="s">
        <v>1909</v>
      </c>
      <c r="G16" s="114">
        <v>8291627793</v>
      </c>
      <c r="H16" s="113">
        <v>121</v>
      </c>
      <c r="I16" s="113">
        <v>86</v>
      </c>
      <c r="J16" s="113">
        <v>162</v>
      </c>
    </row>
    <row r="17" spans="1:10" s="42" customFormat="1">
      <c r="A17" s="113">
        <v>14</v>
      </c>
      <c r="B17" s="115" t="s">
        <v>209</v>
      </c>
      <c r="C17" s="114" t="s">
        <v>227</v>
      </c>
      <c r="D17" s="114" t="s">
        <v>220</v>
      </c>
      <c r="E17" s="114" t="s">
        <v>1118</v>
      </c>
      <c r="F17" s="114">
        <v>368063136</v>
      </c>
      <c r="G17" s="114" t="s">
        <v>1912</v>
      </c>
      <c r="H17" s="113">
        <v>13</v>
      </c>
      <c r="I17" s="113">
        <v>9</v>
      </c>
      <c r="J17" s="113">
        <v>46</v>
      </c>
    </row>
    <row r="18" spans="1:10" s="42" customFormat="1">
      <c r="A18" s="113">
        <v>15</v>
      </c>
      <c r="B18" s="115" t="s">
        <v>210</v>
      </c>
      <c r="C18" s="114" t="s">
        <v>228</v>
      </c>
      <c r="D18" s="114" t="s">
        <v>220</v>
      </c>
      <c r="E18" s="114" t="s">
        <v>1910</v>
      </c>
      <c r="F18" s="114">
        <v>100722457</v>
      </c>
      <c r="G18" s="114">
        <v>8291716338</v>
      </c>
      <c r="H18" s="113">
        <v>33</v>
      </c>
      <c r="I18" s="113">
        <v>26</v>
      </c>
      <c r="J18" s="113">
        <v>292</v>
      </c>
    </row>
    <row r="19" spans="1:10" ht="28.5">
      <c r="A19" s="227">
        <v>16</v>
      </c>
      <c r="B19" s="228" t="s">
        <v>211</v>
      </c>
      <c r="C19" s="415" t="s">
        <v>234</v>
      </c>
      <c r="D19" s="114" t="s">
        <v>220</v>
      </c>
      <c r="E19" s="316" t="s">
        <v>1911</v>
      </c>
      <c r="F19" s="415">
        <v>100558207</v>
      </c>
      <c r="G19" s="416">
        <v>8291705524</v>
      </c>
      <c r="H19" s="227">
        <v>33</v>
      </c>
      <c r="I19" s="227">
        <v>14</v>
      </c>
      <c r="J19" s="227"/>
    </row>
    <row r="20" spans="1:10" ht="28.5">
      <c r="A20" s="227" t="s">
        <v>1218</v>
      </c>
      <c r="B20" s="228" t="s">
        <v>212</v>
      </c>
      <c r="C20" s="415"/>
      <c r="D20" s="114" t="s">
        <v>220</v>
      </c>
      <c r="E20" s="227"/>
      <c r="F20" s="415"/>
      <c r="G20" s="416"/>
      <c r="H20" s="227"/>
      <c r="I20" s="227"/>
      <c r="J20" s="227"/>
    </row>
    <row r="21" spans="1:10">
      <c r="A21" s="227" t="s">
        <v>1239</v>
      </c>
      <c r="B21" s="228" t="s">
        <v>213</v>
      </c>
      <c r="C21" s="415" t="s">
        <v>235</v>
      </c>
      <c r="D21" s="114" t="s">
        <v>220</v>
      </c>
      <c r="E21" s="227"/>
      <c r="F21" s="415"/>
      <c r="G21" s="416"/>
      <c r="H21" s="227"/>
      <c r="I21" s="227"/>
      <c r="J21" s="227"/>
    </row>
    <row r="22" spans="1:10" ht="28.5">
      <c r="A22" s="227" t="s">
        <v>1216</v>
      </c>
      <c r="B22" s="228" t="s">
        <v>214</v>
      </c>
      <c r="C22" s="415"/>
      <c r="D22" s="114" t="s">
        <v>220</v>
      </c>
      <c r="E22" s="227"/>
      <c r="F22" s="415"/>
      <c r="G22" s="416"/>
      <c r="H22" s="227"/>
      <c r="I22" s="227"/>
      <c r="J22" s="227"/>
    </row>
  </sheetData>
  <mergeCells count="7">
    <mergeCell ref="C3:C4"/>
    <mergeCell ref="C1:D1"/>
    <mergeCell ref="H1:I1"/>
    <mergeCell ref="C21:C22"/>
    <mergeCell ref="C19:C20"/>
    <mergeCell ref="G19:G22"/>
    <mergeCell ref="F19:F22"/>
  </mergeCells>
  <pageMargins left="0.70866141732283472" right="0.70866141732283472" top="0.74803149606299213" bottom="0.74803149606299213" header="0.31496062992125984" footer="0.31496062992125984"/>
  <pageSetup paperSize="9" scale="89" pageOrder="overThenDown" orientation="landscape" r:id="rId1"/>
  <headerFooter>
    <oddHeader>&amp;LUbezpieczenie majątku i odpowiedzialności cywilnej Gminy Miejskiej Kamienna Góra.&amp;RZałącznik nr 1e do SIWZ
Zakładka nr 1 - wykaz podmiotów do ubezpieczenia</oddHeader>
    <oddFooter>&amp;RStrona &amp;P z &amp;N</oddFooter>
  </headerFooter>
  <colBreaks count="2" manualBreakCount="2">
    <brk id="5" max="15" man="1"/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78"/>
  <sheetViews>
    <sheetView topLeftCell="A151" zoomScaleNormal="100" workbookViewId="0">
      <selection activeCell="D165" sqref="D165"/>
    </sheetView>
  </sheetViews>
  <sheetFormatPr defaultRowHeight="14.25"/>
  <cols>
    <col min="1" max="1" width="21.28515625" style="235" customWidth="1"/>
    <col min="2" max="2" width="7.7109375" style="2" customWidth="1"/>
    <col min="3" max="3" width="52.85546875" style="2" customWidth="1"/>
    <col min="4" max="4" width="40.140625" style="1" customWidth="1"/>
    <col min="5" max="5" width="19.7109375" style="88" customWidth="1"/>
    <col min="6" max="6" width="20.5703125" style="2" customWidth="1"/>
    <col min="7" max="7" width="28.85546875" style="66" bestFit="1" customWidth="1"/>
    <col min="8" max="8" width="16.28515625" style="66" customWidth="1"/>
    <col min="9" max="9" width="21" style="13" customWidth="1"/>
    <col min="10" max="10" width="35" style="2" customWidth="1"/>
    <col min="11" max="11" width="26" style="2" customWidth="1"/>
    <col min="12" max="12" width="28.5703125" style="2" bestFit="1" customWidth="1"/>
    <col min="13" max="13" width="26" style="2" customWidth="1"/>
    <col min="14" max="14" width="17.5703125" style="2" customWidth="1"/>
    <col min="15" max="15" width="17.5703125" style="13" customWidth="1"/>
    <col min="16" max="16" width="20" style="2" customWidth="1"/>
    <col min="17" max="17" width="56.5703125" style="2" customWidth="1"/>
    <col min="18" max="18" width="20.85546875" style="13" customWidth="1"/>
    <col min="19" max="19" width="25.28515625" style="13" customWidth="1"/>
    <col min="20" max="20" width="21.140625" style="13" customWidth="1"/>
    <col min="21" max="21" width="24.5703125" style="2" customWidth="1"/>
    <col min="22" max="24" width="16.85546875" style="2" customWidth="1"/>
    <col min="25" max="25" width="21.7109375" style="2" customWidth="1"/>
    <col min="26" max="27" width="31.85546875" style="2" customWidth="1"/>
    <col min="28" max="28" width="22" style="2" customWidth="1"/>
    <col min="29" max="29" width="20.28515625" style="2" customWidth="1"/>
    <col min="30" max="30" width="23.5703125" style="2" customWidth="1"/>
    <col min="31" max="31" width="20.140625" style="2" customWidth="1"/>
    <col min="32" max="32" width="21" style="2" customWidth="1"/>
    <col min="33" max="33" width="14.85546875" style="2" customWidth="1"/>
    <col min="34" max="34" width="24.28515625" style="2" customWidth="1"/>
    <col min="35" max="35" width="23.28515625" style="2" customWidth="1"/>
    <col min="36" max="36" width="15.28515625" style="2" customWidth="1"/>
    <col min="37" max="37" width="19.42578125" style="2" customWidth="1"/>
    <col min="38" max="38" width="26" style="2" customWidth="1"/>
    <col min="39" max="40" width="19.5703125" style="2" customWidth="1"/>
    <col min="41" max="45" width="15.140625" style="2" customWidth="1"/>
    <col min="46" max="48" width="23.42578125" style="2" customWidth="1"/>
    <col min="49" max="49" width="19.140625" style="2" customWidth="1"/>
    <col min="50" max="50" width="39.85546875" style="2" customWidth="1"/>
    <col min="51" max="51" width="27.85546875" style="2" customWidth="1"/>
    <col min="52" max="53" width="19.140625" style="2" customWidth="1"/>
    <col min="54" max="54" width="31" style="2" customWidth="1"/>
    <col min="55" max="16384" width="9.140625" style="2"/>
  </cols>
  <sheetData>
    <row r="1" spans="1:54" s="15" customFormat="1" ht="16.5" customHeight="1">
      <c r="A1" s="230"/>
      <c r="B1" s="41" t="s">
        <v>1261</v>
      </c>
      <c r="C1" s="40" t="s">
        <v>237</v>
      </c>
      <c r="D1" s="74"/>
      <c r="E1" s="89"/>
      <c r="F1" s="14"/>
      <c r="G1" s="21"/>
      <c r="H1" s="21"/>
      <c r="I1" s="14"/>
      <c r="J1" s="14"/>
      <c r="K1" s="14"/>
      <c r="L1" s="14"/>
    </row>
    <row r="2" spans="1:54" s="16" customFormat="1" ht="15.75" customHeight="1">
      <c r="A2" s="231"/>
      <c r="B2" s="418" t="s">
        <v>0</v>
      </c>
      <c r="C2" s="418" t="s">
        <v>34</v>
      </c>
      <c r="D2" s="418" t="s">
        <v>21</v>
      </c>
      <c r="E2" s="428" t="s">
        <v>77</v>
      </c>
      <c r="F2" s="428" t="s">
        <v>1951</v>
      </c>
      <c r="G2" s="418" t="s">
        <v>35</v>
      </c>
      <c r="H2" s="418" t="s">
        <v>36</v>
      </c>
      <c r="I2" s="418" t="s">
        <v>78</v>
      </c>
      <c r="J2" s="418" t="s">
        <v>37</v>
      </c>
      <c r="K2" s="418"/>
      <c r="L2" s="418"/>
      <c r="M2" s="418"/>
      <c r="N2" s="418" t="s">
        <v>165</v>
      </c>
      <c r="O2" s="418" t="s">
        <v>38</v>
      </c>
      <c r="P2" s="418" t="s">
        <v>39</v>
      </c>
      <c r="Q2" s="418" t="s">
        <v>79</v>
      </c>
      <c r="R2" s="418" t="s">
        <v>167</v>
      </c>
      <c r="S2" s="418" t="s">
        <v>168</v>
      </c>
      <c r="T2" s="418" t="s">
        <v>169</v>
      </c>
      <c r="U2" s="417" t="s">
        <v>40</v>
      </c>
      <c r="V2" s="417" t="s">
        <v>66</v>
      </c>
      <c r="W2" s="417"/>
      <c r="X2" s="417"/>
      <c r="Y2" s="424" t="s">
        <v>4</v>
      </c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6"/>
      <c r="AM2" s="421" t="s">
        <v>41</v>
      </c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3"/>
    </row>
    <row r="3" spans="1:54" s="17" customFormat="1" ht="92.25" customHeight="1" thickBot="1">
      <c r="A3" s="231"/>
      <c r="B3" s="419"/>
      <c r="C3" s="419"/>
      <c r="D3" s="419"/>
      <c r="E3" s="429"/>
      <c r="F3" s="429"/>
      <c r="G3" s="419"/>
      <c r="H3" s="419"/>
      <c r="I3" s="419"/>
      <c r="J3" s="107" t="s">
        <v>42</v>
      </c>
      <c r="K3" s="107" t="s">
        <v>43</v>
      </c>
      <c r="L3" s="107" t="s">
        <v>44</v>
      </c>
      <c r="M3" s="107" t="s">
        <v>45</v>
      </c>
      <c r="N3" s="419"/>
      <c r="O3" s="419"/>
      <c r="P3" s="419"/>
      <c r="Q3" s="419"/>
      <c r="R3" s="419"/>
      <c r="S3" s="419"/>
      <c r="T3" s="419"/>
      <c r="U3" s="427"/>
      <c r="V3" s="61" t="s">
        <v>22</v>
      </c>
      <c r="W3" s="61" t="s">
        <v>46</v>
      </c>
      <c r="X3" s="61" t="s">
        <v>47</v>
      </c>
      <c r="Y3" s="51" t="s">
        <v>48</v>
      </c>
      <c r="Z3" s="51" t="s">
        <v>49</v>
      </c>
      <c r="AA3" s="51" t="s">
        <v>50</v>
      </c>
      <c r="AB3" s="51" t="s">
        <v>51</v>
      </c>
      <c r="AC3" s="51" t="s">
        <v>52</v>
      </c>
      <c r="AD3" s="51" t="s">
        <v>170</v>
      </c>
      <c r="AE3" s="51" t="s">
        <v>171</v>
      </c>
      <c r="AF3" s="51" t="s">
        <v>172</v>
      </c>
      <c r="AG3" s="51" t="s">
        <v>14</v>
      </c>
      <c r="AH3" s="51" t="s">
        <v>15</v>
      </c>
      <c r="AI3" s="51" t="s">
        <v>16</v>
      </c>
      <c r="AJ3" s="51" t="s">
        <v>53</v>
      </c>
      <c r="AK3" s="51" t="s">
        <v>17</v>
      </c>
      <c r="AL3" s="51" t="s">
        <v>18</v>
      </c>
      <c r="AM3" s="52" t="s">
        <v>19</v>
      </c>
      <c r="AN3" s="52" t="s">
        <v>13</v>
      </c>
      <c r="AO3" s="52" t="s">
        <v>173</v>
      </c>
      <c r="AP3" s="52" t="s">
        <v>174</v>
      </c>
      <c r="AQ3" s="52" t="s">
        <v>175</v>
      </c>
      <c r="AR3" s="52" t="s">
        <v>176</v>
      </c>
      <c r="AS3" s="52" t="s">
        <v>177</v>
      </c>
      <c r="AT3" s="52" t="s">
        <v>178</v>
      </c>
      <c r="AU3" s="52" t="s">
        <v>179</v>
      </c>
      <c r="AV3" s="52" t="s">
        <v>180</v>
      </c>
      <c r="AW3" s="52" t="s">
        <v>54</v>
      </c>
      <c r="AX3" s="52" t="s">
        <v>65</v>
      </c>
      <c r="AY3" s="52" t="s">
        <v>55</v>
      </c>
      <c r="AZ3" s="52" t="s">
        <v>56</v>
      </c>
      <c r="BA3" s="52" t="s">
        <v>18</v>
      </c>
      <c r="BB3" s="52" t="s">
        <v>18</v>
      </c>
    </row>
    <row r="4" spans="1:54" s="282" customFormat="1" ht="51.75" thickTop="1">
      <c r="A4" s="280"/>
      <c r="B4" s="19">
        <v>1</v>
      </c>
      <c r="C4" s="124" t="s">
        <v>152</v>
      </c>
      <c r="D4" s="83" t="s">
        <v>1947</v>
      </c>
      <c r="E4" s="196">
        <v>591063.96</v>
      </c>
      <c r="F4" s="125" t="s">
        <v>98</v>
      </c>
      <c r="G4" s="125" t="s">
        <v>1940</v>
      </c>
      <c r="H4" s="125">
        <v>1980</v>
      </c>
      <c r="I4" s="20" t="s">
        <v>85</v>
      </c>
      <c r="J4" s="391" t="s">
        <v>1945</v>
      </c>
      <c r="K4" s="282" t="s">
        <v>97</v>
      </c>
      <c r="L4" s="391" t="s">
        <v>1946</v>
      </c>
      <c r="M4" s="126" t="s">
        <v>87</v>
      </c>
      <c r="N4" s="125">
        <v>2</v>
      </c>
      <c r="O4" s="125" t="s">
        <v>83</v>
      </c>
      <c r="P4" s="23" t="s">
        <v>166</v>
      </c>
      <c r="Q4" s="281"/>
      <c r="R4" s="125" t="s">
        <v>84</v>
      </c>
      <c r="S4" s="125" t="s">
        <v>84</v>
      </c>
      <c r="T4" s="125" t="s">
        <v>84</v>
      </c>
      <c r="U4" s="127" t="s">
        <v>83</v>
      </c>
      <c r="V4" s="127" t="s">
        <v>83</v>
      </c>
      <c r="W4" s="127" t="s">
        <v>83</v>
      </c>
      <c r="X4" s="242" t="s">
        <v>1950</v>
      </c>
      <c r="Y4" s="125" t="s">
        <v>84</v>
      </c>
      <c r="Z4" s="125" t="s">
        <v>84</v>
      </c>
      <c r="AA4" s="125" t="s">
        <v>84</v>
      </c>
      <c r="AB4" s="125" t="s">
        <v>84</v>
      </c>
      <c r="AC4" s="125" t="s">
        <v>83</v>
      </c>
      <c r="AD4" s="242" t="s">
        <v>1948</v>
      </c>
      <c r="AE4" s="125" t="s">
        <v>182</v>
      </c>
      <c r="AF4" s="125" t="s">
        <v>182</v>
      </c>
      <c r="AG4" s="127" t="s">
        <v>83</v>
      </c>
      <c r="AH4" s="127" t="s">
        <v>83</v>
      </c>
      <c r="AI4" s="127" t="s">
        <v>83</v>
      </c>
      <c r="AJ4" s="127" t="s">
        <v>83</v>
      </c>
      <c r="AK4" s="127" t="s">
        <v>84</v>
      </c>
      <c r="AL4" s="242"/>
      <c r="AM4" s="242" t="s">
        <v>1949</v>
      </c>
      <c r="AN4" s="242" t="s">
        <v>1949</v>
      </c>
      <c r="AO4" s="125"/>
      <c r="AP4" s="125"/>
      <c r="AQ4" s="125"/>
      <c r="AR4" s="125"/>
      <c r="AS4" s="125" t="s">
        <v>83</v>
      </c>
      <c r="AT4" s="125" t="s">
        <v>83</v>
      </c>
      <c r="AU4" s="125"/>
      <c r="AV4" s="125"/>
      <c r="AW4" s="242" t="s">
        <v>1949</v>
      </c>
      <c r="AX4" s="125"/>
      <c r="AY4" s="242" t="s">
        <v>1949</v>
      </c>
      <c r="AZ4" s="242" t="s">
        <v>1949</v>
      </c>
      <c r="BA4" s="125"/>
      <c r="BB4" s="125"/>
    </row>
    <row r="5" spans="1:54" s="282" customFormat="1" ht="25.5">
      <c r="A5" s="280"/>
      <c r="B5" s="19">
        <v>2</v>
      </c>
      <c r="C5" s="124" t="s">
        <v>152</v>
      </c>
      <c r="D5" s="126" t="s">
        <v>1276</v>
      </c>
      <c r="E5" s="196">
        <f>G5*3000</f>
        <v>1893000</v>
      </c>
      <c r="F5" s="125" t="s">
        <v>1933</v>
      </c>
      <c r="G5" s="125">
        <v>631</v>
      </c>
      <c r="H5" s="125">
        <v>1938</v>
      </c>
      <c r="I5" s="20" t="s">
        <v>85</v>
      </c>
      <c r="J5" s="281" t="s">
        <v>156</v>
      </c>
      <c r="K5" s="281" t="s">
        <v>157</v>
      </c>
      <c r="L5" s="281" t="s">
        <v>158</v>
      </c>
      <c r="M5" s="281" t="s">
        <v>87</v>
      </c>
      <c r="N5" s="125" t="s">
        <v>89</v>
      </c>
      <c r="O5" s="125" t="s">
        <v>83</v>
      </c>
      <c r="P5" s="281" t="s">
        <v>166</v>
      </c>
      <c r="Q5" s="281"/>
      <c r="R5" s="125" t="s">
        <v>84</v>
      </c>
      <c r="S5" s="125" t="s">
        <v>84</v>
      </c>
      <c r="T5" s="125" t="s">
        <v>84</v>
      </c>
      <c r="U5" s="125" t="s">
        <v>84</v>
      </c>
      <c r="V5" s="125" t="s">
        <v>84</v>
      </c>
      <c r="W5" s="125"/>
      <c r="X5" s="125"/>
      <c r="Y5" s="125" t="s">
        <v>84</v>
      </c>
      <c r="Z5" s="125" t="s">
        <v>84</v>
      </c>
      <c r="AA5" s="125" t="s">
        <v>84</v>
      </c>
      <c r="AB5" s="125" t="s">
        <v>84</v>
      </c>
      <c r="AC5" s="125" t="s">
        <v>83</v>
      </c>
      <c r="AD5" s="125" t="s">
        <v>181</v>
      </c>
      <c r="AE5" s="125" t="s">
        <v>182</v>
      </c>
      <c r="AF5" s="125" t="s">
        <v>182</v>
      </c>
      <c r="AG5" s="125" t="s">
        <v>84</v>
      </c>
      <c r="AH5" s="125" t="s">
        <v>84</v>
      </c>
      <c r="AI5" s="242" t="s">
        <v>91</v>
      </c>
      <c r="AJ5" s="125" t="s">
        <v>84</v>
      </c>
      <c r="AK5" s="125" t="s">
        <v>84</v>
      </c>
      <c r="AL5" s="125"/>
      <c r="AM5" s="125" t="s">
        <v>84</v>
      </c>
      <c r="AN5" s="125" t="s">
        <v>84</v>
      </c>
      <c r="AO5" s="125">
        <v>7</v>
      </c>
      <c r="AP5" s="125"/>
      <c r="AQ5" s="125"/>
      <c r="AR5" s="125">
        <v>1</v>
      </c>
      <c r="AS5" s="125" t="s">
        <v>83</v>
      </c>
      <c r="AT5" s="125" t="s">
        <v>83</v>
      </c>
      <c r="AU5" s="125"/>
      <c r="AV5" s="125"/>
      <c r="AW5" s="125" t="s">
        <v>84</v>
      </c>
      <c r="AX5" s="125"/>
      <c r="AY5" s="125" t="s">
        <v>84</v>
      </c>
      <c r="AZ5" s="125" t="s">
        <v>84</v>
      </c>
      <c r="BA5" s="125"/>
      <c r="BB5" s="125"/>
    </row>
    <row r="6" spans="1:54" s="22" customFormat="1" ht="12.75">
      <c r="A6" s="233"/>
      <c r="B6" s="19">
        <v>3</v>
      </c>
      <c r="C6" s="124" t="s">
        <v>152</v>
      </c>
      <c r="D6" s="126" t="s">
        <v>1277</v>
      </c>
      <c r="E6" s="196">
        <f t="shared" ref="E6:E12" si="0">G6*3000</f>
        <v>540000</v>
      </c>
      <c r="F6" s="125" t="s">
        <v>1933</v>
      </c>
      <c r="G6" s="125">
        <v>180</v>
      </c>
      <c r="H6" s="125">
        <v>2000</v>
      </c>
      <c r="I6" s="20" t="s">
        <v>85</v>
      </c>
      <c r="J6" s="23" t="s">
        <v>159</v>
      </c>
      <c r="K6" s="23"/>
      <c r="L6" s="23" t="s">
        <v>158</v>
      </c>
      <c r="M6" s="23" t="s">
        <v>87</v>
      </c>
      <c r="N6" s="127" t="s">
        <v>82</v>
      </c>
      <c r="O6" s="127" t="s">
        <v>83</v>
      </c>
      <c r="P6" s="23" t="s">
        <v>166</v>
      </c>
      <c r="Q6" s="119"/>
      <c r="R6" s="127" t="s">
        <v>84</v>
      </c>
      <c r="S6" s="127" t="s">
        <v>84</v>
      </c>
      <c r="T6" s="127" t="s">
        <v>84</v>
      </c>
      <c r="U6" s="127" t="s">
        <v>83</v>
      </c>
      <c r="V6" s="127" t="s">
        <v>84</v>
      </c>
      <c r="W6" s="127"/>
      <c r="X6" s="127"/>
      <c r="Y6" s="127" t="s">
        <v>84</v>
      </c>
      <c r="Z6" s="127" t="s">
        <v>84</v>
      </c>
      <c r="AA6" s="127" t="s">
        <v>84</v>
      </c>
      <c r="AB6" s="127" t="s">
        <v>84</v>
      </c>
      <c r="AC6" s="127" t="s">
        <v>83</v>
      </c>
      <c r="AD6" s="127"/>
      <c r="AE6" s="127" t="s">
        <v>182</v>
      </c>
      <c r="AF6" s="127" t="s">
        <v>182</v>
      </c>
      <c r="AG6" s="127" t="s">
        <v>84</v>
      </c>
      <c r="AH6" s="127" t="s">
        <v>84</v>
      </c>
      <c r="AI6" s="127" t="s">
        <v>99</v>
      </c>
      <c r="AJ6" s="127" t="s">
        <v>84</v>
      </c>
      <c r="AK6" s="127" t="s">
        <v>83</v>
      </c>
      <c r="AL6" s="127"/>
      <c r="AM6" s="127" t="s">
        <v>84</v>
      </c>
      <c r="AN6" s="127" t="s">
        <v>84</v>
      </c>
      <c r="AO6" s="127">
        <v>2</v>
      </c>
      <c r="AP6" s="127"/>
      <c r="AQ6" s="127"/>
      <c r="AR6" s="127">
        <v>1</v>
      </c>
      <c r="AS6" s="127" t="s">
        <v>83</v>
      </c>
      <c r="AT6" s="127" t="s">
        <v>83</v>
      </c>
      <c r="AU6" s="127"/>
      <c r="AV6" s="127"/>
      <c r="AW6" s="127" t="s">
        <v>84</v>
      </c>
      <c r="AX6" s="127"/>
      <c r="AY6" s="127" t="s">
        <v>84</v>
      </c>
      <c r="AZ6" s="127" t="s">
        <v>83</v>
      </c>
      <c r="BA6" s="127"/>
      <c r="BB6" s="127"/>
    </row>
    <row r="7" spans="1:54" s="22" customFormat="1" ht="12.75">
      <c r="A7" s="233"/>
      <c r="B7" s="19">
        <v>4</v>
      </c>
      <c r="C7" s="124" t="s">
        <v>152</v>
      </c>
      <c r="D7" s="126" t="s">
        <v>1278</v>
      </c>
      <c r="E7" s="196">
        <f t="shared" si="0"/>
        <v>1184520</v>
      </c>
      <c r="F7" s="125" t="s">
        <v>1933</v>
      </c>
      <c r="G7" s="125">
        <v>394.84</v>
      </c>
      <c r="H7" s="125">
        <v>1985</v>
      </c>
      <c r="I7" s="20" t="s">
        <v>85</v>
      </c>
      <c r="J7" s="23" t="s">
        <v>160</v>
      </c>
      <c r="K7" s="23" t="s">
        <v>161</v>
      </c>
      <c r="L7" s="23" t="s">
        <v>162</v>
      </c>
      <c r="M7" s="23" t="s">
        <v>87</v>
      </c>
      <c r="N7" s="127" t="s">
        <v>114</v>
      </c>
      <c r="O7" s="127" t="s">
        <v>83</v>
      </c>
      <c r="P7" s="23" t="s">
        <v>166</v>
      </c>
      <c r="Q7" s="119"/>
      <c r="R7" s="127" t="s">
        <v>84</v>
      </c>
      <c r="S7" s="127" t="s">
        <v>84</v>
      </c>
      <c r="T7" s="127" t="s">
        <v>84</v>
      </c>
      <c r="U7" s="127" t="s">
        <v>83</v>
      </c>
      <c r="V7" s="127" t="s">
        <v>84</v>
      </c>
      <c r="W7" s="127"/>
      <c r="X7" s="127"/>
      <c r="Y7" s="127" t="s">
        <v>84</v>
      </c>
      <c r="Z7" s="127" t="s">
        <v>84</v>
      </c>
      <c r="AA7" s="127" t="s">
        <v>84</v>
      </c>
      <c r="AB7" s="127" t="s">
        <v>84</v>
      </c>
      <c r="AC7" s="127" t="s">
        <v>83</v>
      </c>
      <c r="AD7" s="127"/>
      <c r="AE7" s="127" t="s">
        <v>182</v>
      </c>
      <c r="AF7" s="127" t="s">
        <v>182</v>
      </c>
      <c r="AG7" s="127" t="s">
        <v>84</v>
      </c>
      <c r="AH7" s="127" t="s">
        <v>84</v>
      </c>
      <c r="AI7" s="127" t="s">
        <v>99</v>
      </c>
      <c r="AJ7" s="127" t="s">
        <v>84</v>
      </c>
      <c r="AK7" s="127" t="s">
        <v>83</v>
      </c>
      <c r="AL7" s="127"/>
      <c r="AM7" s="127" t="s">
        <v>84</v>
      </c>
      <c r="AN7" s="127" t="s">
        <v>84</v>
      </c>
      <c r="AO7" s="127">
        <v>2</v>
      </c>
      <c r="AP7" s="127"/>
      <c r="AQ7" s="127"/>
      <c r="AR7" s="127">
        <v>1</v>
      </c>
      <c r="AS7" s="127" t="s">
        <v>83</v>
      </c>
      <c r="AT7" s="127" t="s">
        <v>83</v>
      </c>
      <c r="AU7" s="127"/>
      <c r="AV7" s="127"/>
      <c r="AW7" s="127" t="s">
        <v>84</v>
      </c>
      <c r="AX7" s="127"/>
      <c r="AY7" s="127" t="s">
        <v>84</v>
      </c>
      <c r="AZ7" s="127" t="s">
        <v>83</v>
      </c>
      <c r="BA7" s="127"/>
      <c r="BB7" s="127"/>
    </row>
    <row r="8" spans="1:54" s="22" customFormat="1" ht="12.75">
      <c r="A8" s="233"/>
      <c r="B8" s="19">
        <v>5</v>
      </c>
      <c r="C8" s="124" t="s">
        <v>152</v>
      </c>
      <c r="D8" s="126" t="s">
        <v>1279</v>
      </c>
      <c r="E8" s="196">
        <f t="shared" si="0"/>
        <v>600000</v>
      </c>
      <c r="F8" s="125" t="s">
        <v>1933</v>
      </c>
      <c r="G8" s="125">
        <v>200</v>
      </c>
      <c r="H8" s="125">
        <v>1966</v>
      </c>
      <c r="I8" s="20" t="s">
        <v>85</v>
      </c>
      <c r="J8" s="23" t="s">
        <v>163</v>
      </c>
      <c r="K8" s="23" t="s">
        <v>113</v>
      </c>
      <c r="L8" s="23" t="s">
        <v>97</v>
      </c>
      <c r="M8" s="23" t="s">
        <v>87</v>
      </c>
      <c r="N8" s="127" t="s">
        <v>114</v>
      </c>
      <c r="O8" s="127" t="s">
        <v>83</v>
      </c>
      <c r="P8" s="23" t="s">
        <v>166</v>
      </c>
      <c r="Q8" s="119"/>
      <c r="R8" s="127" t="s">
        <v>84</v>
      </c>
      <c r="S8" s="127" t="s">
        <v>84</v>
      </c>
      <c r="T8" s="127" t="s">
        <v>84</v>
      </c>
      <c r="U8" s="127" t="s">
        <v>83</v>
      </c>
      <c r="V8" s="127" t="s">
        <v>84</v>
      </c>
      <c r="W8" s="127"/>
      <c r="X8" s="127"/>
      <c r="Y8" s="127" t="s">
        <v>84</v>
      </c>
      <c r="Z8" s="127" t="s">
        <v>84</v>
      </c>
      <c r="AA8" s="127" t="s">
        <v>84</v>
      </c>
      <c r="AB8" s="127" t="s">
        <v>84</v>
      </c>
      <c r="AC8" s="127" t="s">
        <v>83</v>
      </c>
      <c r="AD8" s="127"/>
      <c r="AE8" s="127" t="s">
        <v>182</v>
      </c>
      <c r="AF8" s="127" t="s">
        <v>182</v>
      </c>
      <c r="AG8" s="127" t="s">
        <v>84</v>
      </c>
      <c r="AH8" s="127" t="s">
        <v>84</v>
      </c>
      <c r="AI8" s="127" t="s">
        <v>99</v>
      </c>
      <c r="AJ8" s="127" t="s">
        <v>84</v>
      </c>
      <c r="AK8" s="127" t="s">
        <v>84</v>
      </c>
      <c r="AL8" s="127"/>
      <c r="AM8" s="127" t="s">
        <v>84</v>
      </c>
      <c r="AN8" s="127" t="s">
        <v>84</v>
      </c>
      <c r="AO8" s="127">
        <v>2</v>
      </c>
      <c r="AP8" s="127"/>
      <c r="AQ8" s="127"/>
      <c r="AR8" s="127"/>
      <c r="AS8" s="127" t="s">
        <v>83</v>
      </c>
      <c r="AT8" s="127" t="s">
        <v>83</v>
      </c>
      <c r="AU8" s="127"/>
      <c r="AV8" s="127"/>
      <c r="AW8" s="127" t="s">
        <v>84</v>
      </c>
      <c r="AX8" s="127"/>
      <c r="AY8" s="127" t="s">
        <v>84</v>
      </c>
      <c r="AZ8" s="127" t="s">
        <v>83</v>
      </c>
      <c r="BA8" s="127"/>
      <c r="BB8" s="127"/>
    </row>
    <row r="9" spans="1:54" s="22" customFormat="1" ht="25.5">
      <c r="A9" s="233"/>
      <c r="B9" s="19">
        <v>6</v>
      </c>
      <c r="C9" s="124" t="s">
        <v>152</v>
      </c>
      <c r="D9" s="126" t="s">
        <v>1280</v>
      </c>
      <c r="E9" s="196">
        <f t="shared" si="0"/>
        <v>656190</v>
      </c>
      <c r="F9" s="125" t="s">
        <v>1933</v>
      </c>
      <c r="G9" s="125">
        <v>218.73</v>
      </c>
      <c r="H9" s="125">
        <v>1985</v>
      </c>
      <c r="I9" s="20" t="s">
        <v>85</v>
      </c>
      <c r="J9" s="23" t="s">
        <v>156</v>
      </c>
      <c r="K9" s="23"/>
      <c r="L9" s="23" t="s">
        <v>97</v>
      </c>
      <c r="M9" s="23" t="s">
        <v>87</v>
      </c>
      <c r="N9" s="127" t="s">
        <v>114</v>
      </c>
      <c r="O9" s="127" t="s">
        <v>83</v>
      </c>
      <c r="P9" s="23" t="s">
        <v>166</v>
      </c>
      <c r="Q9" s="119"/>
      <c r="R9" s="127" t="s">
        <v>84</v>
      </c>
      <c r="S9" s="127" t="s">
        <v>84</v>
      </c>
      <c r="T9" s="127" t="s">
        <v>84</v>
      </c>
      <c r="U9" s="127" t="s">
        <v>83</v>
      </c>
      <c r="V9" s="127" t="s">
        <v>84</v>
      </c>
      <c r="W9" s="127"/>
      <c r="X9" s="127"/>
      <c r="Y9" s="127" t="s">
        <v>84</v>
      </c>
      <c r="Z9" s="127" t="s">
        <v>84</v>
      </c>
      <c r="AA9" s="127" t="s">
        <v>84</v>
      </c>
      <c r="AB9" s="127" t="s">
        <v>84</v>
      </c>
      <c r="AC9" s="127" t="s">
        <v>83</v>
      </c>
      <c r="AD9" s="127"/>
      <c r="AE9" s="127" t="s">
        <v>182</v>
      </c>
      <c r="AF9" s="127" t="s">
        <v>182</v>
      </c>
      <c r="AG9" s="127" t="s">
        <v>84</v>
      </c>
      <c r="AH9" s="127" t="s">
        <v>84</v>
      </c>
      <c r="AI9" s="127" t="s">
        <v>99</v>
      </c>
      <c r="AJ9" s="127" t="s">
        <v>83</v>
      </c>
      <c r="AK9" s="127" t="s">
        <v>84</v>
      </c>
      <c r="AL9" s="127"/>
      <c r="AM9" s="127" t="s">
        <v>84</v>
      </c>
      <c r="AN9" s="127" t="s">
        <v>84</v>
      </c>
      <c r="AO9" s="127">
        <v>1</v>
      </c>
      <c r="AP9" s="127"/>
      <c r="AQ9" s="127">
        <v>1</v>
      </c>
      <c r="AR9" s="127"/>
      <c r="AS9" s="127" t="s">
        <v>83</v>
      </c>
      <c r="AT9" s="127" t="s">
        <v>83</v>
      </c>
      <c r="AU9" s="127"/>
      <c r="AV9" s="127"/>
      <c r="AW9" s="127" t="s">
        <v>84</v>
      </c>
      <c r="AX9" s="127"/>
      <c r="AY9" s="127" t="s">
        <v>84</v>
      </c>
      <c r="AZ9" s="127" t="s">
        <v>83</v>
      </c>
      <c r="BA9" s="127"/>
      <c r="BB9" s="127"/>
    </row>
    <row r="10" spans="1:54" s="22" customFormat="1" ht="12.75">
      <c r="A10" s="233"/>
      <c r="B10" s="19">
        <v>7</v>
      </c>
      <c r="C10" s="124" t="s">
        <v>104</v>
      </c>
      <c r="D10" s="126" t="s">
        <v>1276</v>
      </c>
      <c r="E10" s="196">
        <f>47*1500</f>
        <v>70500</v>
      </c>
      <c r="F10" s="125" t="s">
        <v>1933</v>
      </c>
      <c r="G10" s="125" t="s">
        <v>155</v>
      </c>
      <c r="H10" s="125">
        <v>1938</v>
      </c>
      <c r="I10" s="20" t="s">
        <v>85</v>
      </c>
      <c r="J10" s="23" t="s">
        <v>156</v>
      </c>
      <c r="K10" s="23" t="s">
        <v>86</v>
      </c>
      <c r="L10" s="23" t="s">
        <v>158</v>
      </c>
      <c r="M10" s="23" t="s">
        <v>87</v>
      </c>
      <c r="N10" s="127" t="s">
        <v>82</v>
      </c>
      <c r="O10" s="127" t="s">
        <v>83</v>
      </c>
      <c r="P10" s="23" t="s">
        <v>86</v>
      </c>
      <c r="Q10" s="119"/>
      <c r="R10" s="127"/>
      <c r="S10" s="127"/>
      <c r="T10" s="127"/>
      <c r="U10" s="127" t="s">
        <v>83</v>
      </c>
      <c r="V10" s="127" t="s">
        <v>84</v>
      </c>
      <c r="W10" s="127"/>
      <c r="X10" s="127"/>
      <c r="Y10" s="127"/>
      <c r="Z10" s="127" t="s">
        <v>84</v>
      </c>
      <c r="AA10" s="127"/>
      <c r="AB10" s="127" t="s">
        <v>83</v>
      </c>
      <c r="AC10" s="127" t="s">
        <v>83</v>
      </c>
      <c r="AD10" s="127"/>
      <c r="AE10" s="127" t="s">
        <v>182</v>
      </c>
      <c r="AF10" s="127" t="s">
        <v>182</v>
      </c>
      <c r="AG10" s="127" t="s">
        <v>83</v>
      </c>
      <c r="AH10" s="127" t="s">
        <v>83</v>
      </c>
      <c r="AI10" s="127" t="s">
        <v>99</v>
      </c>
      <c r="AJ10" s="127" t="s">
        <v>84</v>
      </c>
      <c r="AK10" s="127" t="s">
        <v>84</v>
      </c>
      <c r="AL10" s="127"/>
      <c r="AM10" s="127" t="s">
        <v>84</v>
      </c>
      <c r="AN10" s="127" t="s">
        <v>84</v>
      </c>
      <c r="AO10" s="127"/>
      <c r="AP10" s="127"/>
      <c r="AQ10" s="127"/>
      <c r="AR10" s="127"/>
      <c r="AS10" s="127" t="s">
        <v>83</v>
      </c>
      <c r="AT10" s="127" t="s">
        <v>83</v>
      </c>
      <c r="AU10" s="127"/>
      <c r="AV10" s="127"/>
      <c r="AW10" s="127"/>
      <c r="AX10" s="127"/>
      <c r="AY10" s="127" t="s">
        <v>84</v>
      </c>
      <c r="AZ10" s="127" t="s">
        <v>83</v>
      </c>
      <c r="BA10" s="127"/>
      <c r="BB10" s="127"/>
    </row>
    <row r="11" spans="1:54" s="22" customFormat="1" ht="12.75">
      <c r="A11" s="233"/>
      <c r="B11" s="19">
        <v>8</v>
      </c>
      <c r="C11" s="124" t="s">
        <v>153</v>
      </c>
      <c r="D11" s="126" t="s">
        <v>1276</v>
      </c>
      <c r="E11" s="196">
        <f t="shared" si="0"/>
        <v>348000</v>
      </c>
      <c r="F11" s="125" t="s">
        <v>1933</v>
      </c>
      <c r="G11" s="125">
        <v>116</v>
      </c>
      <c r="H11" s="125">
        <v>1938</v>
      </c>
      <c r="I11" s="20" t="s">
        <v>85</v>
      </c>
      <c r="J11" s="23" t="s">
        <v>156</v>
      </c>
      <c r="K11" s="23" t="s">
        <v>157</v>
      </c>
      <c r="L11" s="23" t="s">
        <v>158</v>
      </c>
      <c r="M11" s="23" t="s">
        <v>87</v>
      </c>
      <c r="N11" s="127" t="s">
        <v>114</v>
      </c>
      <c r="O11" s="127" t="s">
        <v>83</v>
      </c>
      <c r="P11" s="23" t="s">
        <v>166</v>
      </c>
      <c r="Q11" s="119"/>
      <c r="R11" s="127" t="s">
        <v>84</v>
      </c>
      <c r="S11" s="127" t="s">
        <v>84</v>
      </c>
      <c r="T11" s="127" t="s">
        <v>84</v>
      </c>
      <c r="U11" s="127" t="s">
        <v>83</v>
      </c>
      <c r="V11" s="127" t="s">
        <v>84</v>
      </c>
      <c r="W11" s="127"/>
      <c r="X11" s="127"/>
      <c r="Y11" s="127" t="s">
        <v>84</v>
      </c>
      <c r="Z11" s="127" t="s">
        <v>84</v>
      </c>
      <c r="AA11" s="127" t="s">
        <v>84</v>
      </c>
      <c r="AB11" s="127" t="s">
        <v>84</v>
      </c>
      <c r="AC11" s="127" t="s">
        <v>83</v>
      </c>
      <c r="AD11" s="127"/>
      <c r="AE11" s="127" t="s">
        <v>182</v>
      </c>
      <c r="AF11" s="127" t="s">
        <v>182</v>
      </c>
      <c r="AG11" s="127" t="s">
        <v>84</v>
      </c>
      <c r="AH11" s="127" t="s">
        <v>84</v>
      </c>
      <c r="AI11" s="127" t="s">
        <v>99</v>
      </c>
      <c r="AJ11" s="127" t="s">
        <v>84</v>
      </c>
      <c r="AK11" s="127" t="s">
        <v>84</v>
      </c>
      <c r="AL11" s="127"/>
      <c r="AM11" s="127" t="s">
        <v>84</v>
      </c>
      <c r="AN11" s="127" t="s">
        <v>84</v>
      </c>
      <c r="AO11" s="127">
        <v>2</v>
      </c>
      <c r="AP11" s="127"/>
      <c r="AQ11" s="127"/>
      <c r="AR11" s="127"/>
      <c r="AS11" s="127" t="s">
        <v>83</v>
      </c>
      <c r="AT11" s="127" t="s">
        <v>83</v>
      </c>
      <c r="AU11" s="127"/>
      <c r="AV11" s="127"/>
      <c r="AW11" s="127" t="s">
        <v>84</v>
      </c>
      <c r="AX11" s="127"/>
      <c r="AY11" s="127" t="s">
        <v>84</v>
      </c>
      <c r="AZ11" s="127" t="s">
        <v>83</v>
      </c>
      <c r="BA11" s="127"/>
      <c r="BB11" s="127"/>
    </row>
    <row r="12" spans="1:54" s="22" customFormat="1" ht="13.5" thickBot="1">
      <c r="A12" s="233"/>
      <c r="B12" s="19">
        <v>9</v>
      </c>
      <c r="C12" s="271" t="s">
        <v>154</v>
      </c>
      <c r="D12" s="267" t="s">
        <v>1281</v>
      </c>
      <c r="E12" s="196">
        <f t="shared" si="0"/>
        <v>1249470</v>
      </c>
      <c r="F12" s="125" t="s">
        <v>1933</v>
      </c>
      <c r="G12" s="272">
        <v>416.49</v>
      </c>
      <c r="H12" s="272"/>
      <c r="I12" s="273" t="s">
        <v>85</v>
      </c>
      <c r="J12" s="274" t="s">
        <v>164</v>
      </c>
      <c r="K12" s="274"/>
      <c r="L12" s="274" t="s">
        <v>97</v>
      </c>
      <c r="M12" s="274" t="s">
        <v>87</v>
      </c>
      <c r="N12" s="275" t="s">
        <v>114</v>
      </c>
      <c r="O12" s="275" t="s">
        <v>83</v>
      </c>
      <c r="P12" s="274" t="s">
        <v>166</v>
      </c>
      <c r="Q12" s="276"/>
      <c r="R12" s="275" t="s">
        <v>84</v>
      </c>
      <c r="S12" s="275" t="s">
        <v>84</v>
      </c>
      <c r="T12" s="275" t="s">
        <v>84</v>
      </c>
      <c r="U12" s="275" t="s">
        <v>83</v>
      </c>
      <c r="V12" s="275" t="s">
        <v>84</v>
      </c>
      <c r="W12" s="275"/>
      <c r="X12" s="275"/>
      <c r="Y12" s="275" t="s">
        <v>84</v>
      </c>
      <c r="Z12" s="275" t="s">
        <v>84</v>
      </c>
      <c r="AA12" s="275" t="s">
        <v>84</v>
      </c>
      <c r="AB12" s="275" t="s">
        <v>84</v>
      </c>
      <c r="AC12" s="275" t="s">
        <v>83</v>
      </c>
      <c r="AD12" s="275"/>
      <c r="AE12" s="275" t="s">
        <v>182</v>
      </c>
      <c r="AF12" s="275" t="s">
        <v>182</v>
      </c>
      <c r="AG12" s="275" t="s">
        <v>84</v>
      </c>
      <c r="AH12" s="275" t="s">
        <v>84</v>
      </c>
      <c r="AI12" s="275" t="s">
        <v>99</v>
      </c>
      <c r="AJ12" s="275" t="s">
        <v>83</v>
      </c>
      <c r="AK12" s="275" t="s">
        <v>84</v>
      </c>
      <c r="AL12" s="275"/>
      <c r="AM12" s="275" t="s">
        <v>84</v>
      </c>
      <c r="AN12" s="275" t="s">
        <v>84</v>
      </c>
      <c r="AO12" s="275"/>
      <c r="AP12" s="275"/>
      <c r="AQ12" s="275"/>
      <c r="AR12" s="275"/>
      <c r="AS12" s="275" t="s">
        <v>83</v>
      </c>
      <c r="AT12" s="275" t="s">
        <v>83</v>
      </c>
      <c r="AU12" s="275"/>
      <c r="AV12" s="275"/>
      <c r="AW12" s="275" t="s">
        <v>84</v>
      </c>
      <c r="AX12" s="275"/>
      <c r="AY12" s="275" t="s">
        <v>84</v>
      </c>
      <c r="AZ12" s="275" t="s">
        <v>83</v>
      </c>
      <c r="BA12" s="275"/>
      <c r="BB12" s="275"/>
    </row>
    <row r="13" spans="1:54" s="22" customFormat="1" ht="12.75">
      <c r="A13" s="233"/>
      <c r="B13" s="19">
        <v>10</v>
      </c>
      <c r="C13" s="124" t="s">
        <v>238</v>
      </c>
      <c r="D13" s="126"/>
      <c r="E13" s="196">
        <f>556.32+2217.96+1756.8+512+17126.73+10858+14584.86+240+240+3780.78+225.01+228.99+220+1550+1550+1300+17643.39+1648+3350+671+2157+1376.16+180+14884+1210.85+1250+3400.14+220+5086.98+2244.8+4666.5+1098+119+119+119+119+185+229.99+125+97.6+249+249+26515.98+9190.68+9190.68+29908.81+3330.6+5566.86+2745+1154.12+2127.68+139+43972.5+4772.4+2690+3090+998.76+3083+5272.1+77674.5+5361+7800+2504.28+199+399+1500+1500+840.07+1036.41+890+1499+1499+6804.36+1739+1699+1982.76+1395.7+218.38+139.01+3599+888+124.99+110+110+119+3161+95+3416+902+3371+3668.6+2799+3648+3200+2460+2100+3000+143.99+3936</f>
        <v>430926.07999999996</v>
      </c>
      <c r="F13" s="125" t="s">
        <v>98</v>
      </c>
      <c r="G13" s="125"/>
      <c r="H13" s="125"/>
      <c r="I13" s="20"/>
      <c r="J13" s="23"/>
      <c r="K13" s="23"/>
      <c r="L13" s="23"/>
      <c r="M13" s="23"/>
      <c r="N13" s="23"/>
      <c r="O13" s="23"/>
      <c r="P13" s="23"/>
      <c r="Q13" s="119"/>
      <c r="R13" s="225"/>
      <c r="S13" s="225"/>
      <c r="T13" s="225"/>
    </row>
    <row r="14" spans="1:54" s="22" customFormat="1" ht="12.75">
      <c r="A14" s="233"/>
      <c r="B14" s="19">
        <v>11</v>
      </c>
      <c r="C14" s="124" t="s">
        <v>239</v>
      </c>
      <c r="D14" s="126"/>
      <c r="E14" s="196">
        <v>9990</v>
      </c>
      <c r="F14" s="125" t="s">
        <v>98</v>
      </c>
      <c r="G14" s="125"/>
      <c r="H14" s="125">
        <v>2018</v>
      </c>
      <c r="I14" s="20"/>
      <c r="J14" s="23"/>
      <c r="K14" s="23"/>
      <c r="L14" s="23"/>
      <c r="M14" s="23"/>
      <c r="N14" s="23"/>
      <c r="O14" s="23"/>
      <c r="P14" s="23"/>
      <c r="Q14" s="119"/>
      <c r="R14" s="225"/>
      <c r="S14" s="225"/>
      <c r="T14" s="225"/>
    </row>
    <row r="15" spans="1:54" s="22" customFormat="1" ht="12.75">
      <c r="A15" s="233"/>
      <c r="B15" s="19">
        <v>12</v>
      </c>
      <c r="C15" s="124" t="s">
        <v>240</v>
      </c>
      <c r="D15" s="126"/>
      <c r="E15" s="196">
        <v>97924.21</v>
      </c>
      <c r="F15" s="125" t="s">
        <v>98</v>
      </c>
      <c r="G15" s="125"/>
      <c r="H15" s="125">
        <v>2017</v>
      </c>
      <c r="I15" s="20"/>
      <c r="J15" s="23"/>
      <c r="K15" s="23"/>
      <c r="L15" s="23"/>
      <c r="M15" s="23"/>
      <c r="N15" s="23"/>
      <c r="O15" s="23"/>
      <c r="P15" s="23"/>
      <c r="Q15" s="119"/>
      <c r="R15" s="225"/>
      <c r="S15" s="225"/>
      <c r="T15" s="225"/>
    </row>
    <row r="16" spans="1:54" s="22" customFormat="1" ht="12.75">
      <c r="A16" s="233"/>
      <c r="B16" s="19">
        <v>13</v>
      </c>
      <c r="C16" s="124" t="s">
        <v>376</v>
      </c>
      <c r="D16" s="126"/>
      <c r="E16" s="196">
        <f>60270+188985.27+734946.91</f>
        <v>984202.18</v>
      </c>
      <c r="F16" s="125" t="s">
        <v>98</v>
      </c>
      <c r="G16" s="125"/>
      <c r="H16" s="125"/>
      <c r="I16" s="20"/>
      <c r="J16" s="23"/>
      <c r="K16" s="23"/>
      <c r="L16" s="23"/>
      <c r="M16" s="23"/>
      <c r="N16" s="23"/>
      <c r="O16" s="23"/>
      <c r="P16" s="23"/>
      <c r="Q16" s="119"/>
      <c r="R16" s="225"/>
      <c r="S16" s="225"/>
      <c r="T16" s="225"/>
    </row>
    <row r="17" spans="1:54" s="22" customFormat="1" ht="25.5">
      <c r="A17" s="233"/>
      <c r="B17" s="19">
        <v>14</v>
      </c>
      <c r="C17" s="124" t="s">
        <v>1918</v>
      </c>
      <c r="D17" s="126"/>
      <c r="E17" s="196">
        <f>475+399+199.44+475+475+2300+5734+2513.2+346.48+17488.7+2723.2+1830+4880+213.5+8550+675+1232+247.35+1406.4+5761.82+166.84+2080+650+510+145.1+490+210.06+452+1448+1710+0.01+5.5+57.7+13.5+0.2+40+1.7+11.75+0.02+43.66+580+0.1+269+144.08+829+858.6+900+65+5*25+170*8+125+5*100</f>
        <v>71716.91</v>
      </c>
      <c r="F17" s="125" t="s">
        <v>98</v>
      </c>
      <c r="G17" s="125"/>
      <c r="H17" s="125"/>
      <c r="I17" s="20"/>
      <c r="J17" s="23"/>
      <c r="K17" s="23"/>
      <c r="L17" s="23"/>
      <c r="M17" s="23"/>
      <c r="N17" s="23"/>
      <c r="O17" s="23"/>
      <c r="P17" s="23"/>
      <c r="Q17" s="119"/>
      <c r="R17" s="225"/>
      <c r="S17" s="225"/>
      <c r="T17" s="225"/>
    </row>
    <row r="18" spans="1:54" s="22" customFormat="1" ht="12.75">
      <c r="A18" s="233"/>
      <c r="B18" s="19">
        <v>15</v>
      </c>
      <c r="C18" s="124" t="s">
        <v>1919</v>
      </c>
      <c r="D18" s="126"/>
      <c r="E18" s="196">
        <f>2094+1809+2275.5</f>
        <v>6178.5</v>
      </c>
      <c r="F18" s="125" t="s">
        <v>98</v>
      </c>
      <c r="G18" s="125"/>
      <c r="H18" s="125"/>
      <c r="I18" s="20"/>
      <c r="J18" s="23"/>
      <c r="K18" s="23"/>
      <c r="L18" s="23"/>
      <c r="M18" s="23"/>
      <c r="N18" s="23"/>
      <c r="O18" s="23"/>
      <c r="P18" s="23"/>
      <c r="Q18" s="119"/>
      <c r="R18" s="225"/>
      <c r="S18" s="225"/>
      <c r="T18" s="225"/>
    </row>
    <row r="19" spans="1:54" s="22" customFormat="1" ht="12.75">
      <c r="A19" s="233"/>
      <c r="B19" s="19"/>
      <c r="C19" s="124"/>
      <c r="D19" s="126"/>
      <c r="E19" s="125"/>
      <c r="F19" s="125"/>
      <c r="G19" s="125"/>
      <c r="H19" s="125"/>
      <c r="I19" s="20"/>
      <c r="J19" s="23"/>
      <c r="K19" s="23"/>
      <c r="L19" s="23"/>
      <c r="M19" s="23"/>
      <c r="N19" s="23"/>
      <c r="O19" s="23"/>
      <c r="P19" s="23"/>
      <c r="Q19" s="119"/>
      <c r="R19" s="225"/>
      <c r="S19" s="225"/>
      <c r="T19" s="225"/>
    </row>
    <row r="20" spans="1:54" s="22" customFormat="1" ht="12.75">
      <c r="A20" s="233"/>
      <c r="B20" s="56"/>
      <c r="C20" s="137"/>
      <c r="D20" s="236"/>
      <c r="E20" s="237"/>
      <c r="F20" s="57"/>
      <c r="G20" s="57"/>
      <c r="H20" s="57"/>
      <c r="I20" s="47"/>
      <c r="J20" s="58"/>
      <c r="K20" s="58"/>
      <c r="L20" s="58"/>
      <c r="M20" s="58"/>
      <c r="N20" s="58"/>
      <c r="O20" s="58"/>
      <c r="P20" s="58"/>
      <c r="Q20" s="225"/>
      <c r="R20" s="225"/>
      <c r="S20" s="225"/>
      <c r="T20" s="225"/>
    </row>
    <row r="21" spans="1:54" s="71" customFormat="1" ht="15">
      <c r="A21" s="232"/>
      <c r="C21" s="133"/>
      <c r="D21" s="134"/>
      <c r="E21" s="183"/>
      <c r="F21" s="135"/>
      <c r="G21" s="78"/>
      <c r="H21" s="78"/>
    </row>
    <row r="22" spans="1:54" s="15" customFormat="1" ht="16.5" customHeight="1">
      <c r="A22" s="230"/>
      <c r="B22" s="34">
        <v>2</v>
      </c>
      <c r="C22" s="39" t="s">
        <v>197</v>
      </c>
      <c r="D22" s="74"/>
      <c r="E22" s="192"/>
      <c r="F22"/>
      <c r="G22" s="21"/>
      <c r="H22" s="21"/>
      <c r="I22" s="14"/>
      <c r="J22" s="14"/>
      <c r="K22" s="14"/>
      <c r="L22" s="14"/>
    </row>
    <row r="23" spans="1:54" s="16" customFormat="1" ht="15.75" customHeight="1">
      <c r="A23" s="231"/>
      <c r="B23" s="418" t="s">
        <v>0</v>
      </c>
      <c r="C23" s="418" t="s">
        <v>34</v>
      </c>
      <c r="D23" s="418" t="s">
        <v>21</v>
      </c>
      <c r="E23" s="428" t="s">
        <v>77</v>
      </c>
      <c r="F23" s="428" t="s">
        <v>1951</v>
      </c>
      <c r="G23" s="418" t="s">
        <v>35</v>
      </c>
      <c r="H23" s="418" t="s">
        <v>36</v>
      </c>
      <c r="I23" s="418" t="s">
        <v>78</v>
      </c>
      <c r="J23" s="418" t="s">
        <v>37</v>
      </c>
      <c r="K23" s="418"/>
      <c r="L23" s="418"/>
      <c r="M23" s="418"/>
      <c r="N23" s="418" t="s">
        <v>165</v>
      </c>
      <c r="O23" s="418" t="s">
        <v>38</v>
      </c>
      <c r="P23" s="418" t="s">
        <v>39</v>
      </c>
      <c r="Q23" s="418" t="s">
        <v>79</v>
      </c>
      <c r="R23" s="418" t="s">
        <v>167</v>
      </c>
      <c r="S23" s="418" t="s">
        <v>168</v>
      </c>
      <c r="T23" s="418" t="s">
        <v>169</v>
      </c>
      <c r="U23" s="417" t="s">
        <v>40</v>
      </c>
      <c r="V23" s="417" t="s">
        <v>66</v>
      </c>
      <c r="W23" s="417"/>
      <c r="X23" s="417"/>
      <c r="Y23" s="424" t="s">
        <v>4</v>
      </c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6"/>
      <c r="AM23" s="421" t="s">
        <v>41</v>
      </c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3"/>
    </row>
    <row r="24" spans="1:54" s="17" customFormat="1" ht="179.25" thickBot="1">
      <c r="A24" s="231"/>
      <c r="B24" s="419"/>
      <c r="C24" s="419"/>
      <c r="D24" s="419"/>
      <c r="E24" s="429"/>
      <c r="F24" s="429"/>
      <c r="G24" s="419"/>
      <c r="H24" s="419"/>
      <c r="I24" s="419"/>
      <c r="J24" s="107" t="s">
        <v>42</v>
      </c>
      <c r="K24" s="107" t="s">
        <v>43</v>
      </c>
      <c r="L24" s="107" t="s">
        <v>44</v>
      </c>
      <c r="M24" s="107" t="s">
        <v>45</v>
      </c>
      <c r="N24" s="419"/>
      <c r="O24" s="419"/>
      <c r="P24" s="419"/>
      <c r="Q24" s="419"/>
      <c r="R24" s="419"/>
      <c r="S24" s="419"/>
      <c r="T24" s="419"/>
      <c r="U24" s="427"/>
      <c r="V24" s="109" t="s">
        <v>22</v>
      </c>
      <c r="W24" s="109" t="s">
        <v>46</v>
      </c>
      <c r="X24" s="109" t="s">
        <v>47</v>
      </c>
      <c r="Y24" s="51" t="s">
        <v>48</v>
      </c>
      <c r="Z24" s="51" t="s">
        <v>49</v>
      </c>
      <c r="AA24" s="51" t="s">
        <v>50</v>
      </c>
      <c r="AB24" s="51" t="s">
        <v>51</v>
      </c>
      <c r="AC24" s="51" t="s">
        <v>52</v>
      </c>
      <c r="AD24" s="51" t="s">
        <v>64</v>
      </c>
      <c r="AE24" s="51" t="s">
        <v>57</v>
      </c>
      <c r="AF24" s="51" t="s">
        <v>58</v>
      </c>
      <c r="AG24" s="51" t="s">
        <v>14</v>
      </c>
      <c r="AH24" s="51" t="s">
        <v>15</v>
      </c>
      <c r="AI24" s="51" t="s">
        <v>16</v>
      </c>
      <c r="AJ24" s="51" t="s">
        <v>53</v>
      </c>
      <c r="AK24" s="51" t="s">
        <v>17</v>
      </c>
      <c r="AL24" s="51" t="s">
        <v>18</v>
      </c>
      <c r="AM24" s="52" t="s">
        <v>19</v>
      </c>
      <c r="AN24" s="52" t="s">
        <v>13</v>
      </c>
      <c r="AO24" s="52" t="s">
        <v>59</v>
      </c>
      <c r="AP24" s="52" t="s">
        <v>60</v>
      </c>
      <c r="AQ24" s="52" t="s">
        <v>61</v>
      </c>
      <c r="AR24" s="52" t="s">
        <v>62</v>
      </c>
      <c r="AS24" s="52" t="s">
        <v>177</v>
      </c>
      <c r="AT24" s="52" t="s">
        <v>178</v>
      </c>
      <c r="AU24" s="52" t="s">
        <v>179</v>
      </c>
      <c r="AV24" s="52" t="s">
        <v>180</v>
      </c>
      <c r="AW24" s="52" t="s">
        <v>54</v>
      </c>
      <c r="AX24" s="52" t="s">
        <v>65</v>
      </c>
      <c r="AY24" s="52" t="s">
        <v>55</v>
      </c>
      <c r="AZ24" s="52" t="s">
        <v>56</v>
      </c>
      <c r="BA24" s="52" t="s">
        <v>18</v>
      </c>
      <c r="BB24" s="52" t="s">
        <v>18</v>
      </c>
    </row>
    <row r="25" spans="1:54" s="67" customFormat="1" thickTop="1" thickBot="1">
      <c r="A25" s="234"/>
      <c r="B25" s="97">
        <v>1</v>
      </c>
      <c r="C25" s="98" t="s">
        <v>377</v>
      </c>
      <c r="D25" s="99"/>
      <c r="E25" s="288"/>
      <c r="F25" s="101"/>
      <c r="G25" s="102"/>
      <c r="H25" s="103"/>
      <c r="I25" s="103"/>
      <c r="J25" s="100"/>
      <c r="K25" s="100"/>
      <c r="L25" s="100"/>
      <c r="M25" s="100"/>
      <c r="N25" s="104"/>
      <c r="O25" s="104"/>
      <c r="P25" s="100"/>
      <c r="Q25" s="98"/>
      <c r="R25" s="63"/>
      <c r="S25" s="63"/>
      <c r="T25" s="63"/>
      <c r="U25" s="3"/>
      <c r="V25" s="3"/>
      <c r="W25" s="3"/>
      <c r="X25" s="3"/>
      <c r="Y25" s="3"/>
      <c r="Z25" s="3"/>
      <c r="AA25" s="3"/>
      <c r="AB25" s="3"/>
      <c r="AC25" s="3"/>
      <c r="AD25" s="10"/>
      <c r="AE25" s="72"/>
      <c r="AF25" s="72"/>
      <c r="AG25" s="3"/>
      <c r="AH25" s="3"/>
      <c r="AI25" s="10"/>
      <c r="AJ25" s="3"/>
      <c r="AK25" s="3"/>
      <c r="AL25" s="3"/>
      <c r="AM25" s="3"/>
      <c r="AN25" s="33"/>
      <c r="AO25" s="72"/>
      <c r="AP25" s="72"/>
      <c r="AQ25" s="72"/>
      <c r="AR25" s="72"/>
      <c r="AS25" s="72"/>
      <c r="AT25" s="33"/>
      <c r="AU25" s="33"/>
      <c r="AV25" s="33"/>
      <c r="AW25" s="20"/>
      <c r="AX25" s="33"/>
      <c r="AY25" s="33"/>
      <c r="AZ25" s="33"/>
      <c r="BA25" s="33"/>
      <c r="BB25" s="33"/>
    </row>
    <row r="26" spans="1:54" s="22" customFormat="1" ht="12.75">
      <c r="A26" s="233"/>
      <c r="B26" s="44">
        <v>2</v>
      </c>
      <c r="C26" s="268" t="s">
        <v>238</v>
      </c>
      <c r="D26" s="75"/>
      <c r="E26" s="132">
        <f>440.01+1710+970+3200</f>
        <v>6320.01</v>
      </c>
      <c r="F26" s="125" t="s">
        <v>98</v>
      </c>
      <c r="G26" s="49"/>
      <c r="H26" s="49"/>
      <c r="I26" s="93"/>
      <c r="J26" s="48"/>
      <c r="K26" s="48"/>
      <c r="L26" s="48"/>
      <c r="M26" s="48"/>
      <c r="N26" s="48"/>
      <c r="O26" s="48"/>
      <c r="P26" s="48"/>
      <c r="Q26" s="269"/>
      <c r="R26" s="225"/>
      <c r="S26" s="225"/>
      <c r="T26" s="225"/>
    </row>
    <row r="27" spans="1:54" s="71" customFormat="1" ht="15">
      <c r="A27" s="232"/>
      <c r="E27" s="79"/>
      <c r="F27" s="79"/>
      <c r="G27" s="78"/>
      <c r="H27" s="78"/>
    </row>
    <row r="28" spans="1:54" s="71" customFormat="1" ht="15">
      <c r="A28" s="232"/>
      <c r="E28" s="79"/>
      <c r="F28" s="79"/>
      <c r="G28" s="78"/>
      <c r="H28" s="78"/>
    </row>
    <row r="29" spans="1:54" s="15" customFormat="1" ht="16.5" customHeight="1">
      <c r="A29" s="230"/>
      <c r="B29" s="34">
        <v>3</v>
      </c>
      <c r="C29" s="39" t="s">
        <v>198</v>
      </c>
      <c r="D29" s="74"/>
      <c r="E29" s="192"/>
      <c r="F29"/>
      <c r="G29" s="21"/>
      <c r="H29" s="21"/>
      <c r="I29" s="14"/>
      <c r="J29" s="14"/>
      <c r="K29" s="14"/>
      <c r="L29" s="14"/>
    </row>
    <row r="30" spans="1:54" s="16" customFormat="1" ht="15.75" customHeight="1">
      <c r="A30" s="231"/>
      <c r="B30" s="418" t="s">
        <v>0</v>
      </c>
      <c r="C30" s="418" t="s">
        <v>34</v>
      </c>
      <c r="D30" s="418" t="s">
        <v>21</v>
      </c>
      <c r="E30" s="428" t="s">
        <v>77</v>
      </c>
      <c r="F30" s="428" t="s">
        <v>1951</v>
      </c>
      <c r="G30" s="418" t="s">
        <v>35</v>
      </c>
      <c r="H30" s="418" t="s">
        <v>36</v>
      </c>
      <c r="I30" s="418" t="s">
        <v>78</v>
      </c>
      <c r="J30" s="418" t="s">
        <v>37</v>
      </c>
      <c r="K30" s="418"/>
      <c r="L30" s="418"/>
      <c r="M30" s="418"/>
      <c r="N30" s="418" t="s">
        <v>165</v>
      </c>
      <c r="O30" s="418" t="s">
        <v>38</v>
      </c>
      <c r="P30" s="418" t="s">
        <v>39</v>
      </c>
      <c r="Q30" s="418" t="s">
        <v>79</v>
      </c>
      <c r="R30" s="418" t="s">
        <v>167</v>
      </c>
      <c r="S30" s="418" t="s">
        <v>168</v>
      </c>
      <c r="T30" s="418" t="s">
        <v>169</v>
      </c>
      <c r="U30" s="417" t="s">
        <v>40</v>
      </c>
      <c r="V30" s="417" t="s">
        <v>66</v>
      </c>
      <c r="W30" s="417"/>
      <c r="X30" s="417"/>
      <c r="Y30" s="424" t="s">
        <v>4</v>
      </c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6"/>
      <c r="AM30" s="421" t="s">
        <v>41</v>
      </c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3"/>
    </row>
    <row r="31" spans="1:54" s="17" customFormat="1" ht="179.25" thickBot="1">
      <c r="A31" s="231"/>
      <c r="B31" s="419"/>
      <c r="C31" s="419"/>
      <c r="D31" s="419"/>
      <c r="E31" s="429"/>
      <c r="F31" s="429"/>
      <c r="G31" s="419"/>
      <c r="H31" s="419"/>
      <c r="I31" s="419"/>
      <c r="J31" s="107" t="s">
        <v>42</v>
      </c>
      <c r="K31" s="107" t="s">
        <v>43</v>
      </c>
      <c r="L31" s="107" t="s">
        <v>44</v>
      </c>
      <c r="M31" s="107" t="s">
        <v>45</v>
      </c>
      <c r="N31" s="419"/>
      <c r="O31" s="419"/>
      <c r="P31" s="419"/>
      <c r="Q31" s="419"/>
      <c r="R31" s="419"/>
      <c r="S31" s="419"/>
      <c r="T31" s="419"/>
      <c r="U31" s="427"/>
      <c r="V31" s="108" t="s">
        <v>22</v>
      </c>
      <c r="W31" s="108" t="s">
        <v>46</v>
      </c>
      <c r="X31" s="108" t="s">
        <v>47</v>
      </c>
      <c r="Y31" s="51" t="s">
        <v>48</v>
      </c>
      <c r="Z31" s="51" t="s">
        <v>49</v>
      </c>
      <c r="AA31" s="51" t="s">
        <v>50</v>
      </c>
      <c r="AB31" s="51" t="s">
        <v>51</v>
      </c>
      <c r="AC31" s="51" t="s">
        <v>52</v>
      </c>
      <c r="AD31" s="51" t="s">
        <v>64</v>
      </c>
      <c r="AE31" s="51" t="s">
        <v>57</v>
      </c>
      <c r="AF31" s="51" t="s">
        <v>58</v>
      </c>
      <c r="AG31" s="51" t="s">
        <v>14</v>
      </c>
      <c r="AH31" s="51" t="s">
        <v>15</v>
      </c>
      <c r="AI31" s="51" t="s">
        <v>16</v>
      </c>
      <c r="AJ31" s="51" t="s">
        <v>53</v>
      </c>
      <c r="AK31" s="51" t="s">
        <v>17</v>
      </c>
      <c r="AL31" s="51" t="s">
        <v>18</v>
      </c>
      <c r="AM31" s="52" t="s">
        <v>19</v>
      </c>
      <c r="AN31" s="52" t="s">
        <v>13</v>
      </c>
      <c r="AO31" s="52" t="s">
        <v>59</v>
      </c>
      <c r="AP31" s="52" t="s">
        <v>60</v>
      </c>
      <c r="AQ31" s="52" t="s">
        <v>61</v>
      </c>
      <c r="AR31" s="52" t="s">
        <v>62</v>
      </c>
      <c r="AS31" s="52" t="s">
        <v>177</v>
      </c>
      <c r="AT31" s="52" t="s">
        <v>178</v>
      </c>
      <c r="AU31" s="52" t="s">
        <v>179</v>
      </c>
      <c r="AV31" s="52" t="s">
        <v>180</v>
      </c>
      <c r="AW31" s="52" t="s">
        <v>54</v>
      </c>
      <c r="AX31" s="52" t="s">
        <v>65</v>
      </c>
      <c r="AY31" s="52" t="s">
        <v>55</v>
      </c>
      <c r="AZ31" s="52" t="s">
        <v>56</v>
      </c>
      <c r="BA31" s="52" t="s">
        <v>18</v>
      </c>
      <c r="BB31" s="52" t="s">
        <v>18</v>
      </c>
    </row>
    <row r="32" spans="1:54" s="67" customFormat="1" ht="27" thickTop="1" thickBot="1">
      <c r="A32" s="234"/>
      <c r="B32" s="97">
        <v>1</v>
      </c>
      <c r="C32" s="98" t="s">
        <v>408</v>
      </c>
      <c r="D32" s="99" t="s">
        <v>409</v>
      </c>
      <c r="E32" s="111">
        <f>G32*2000</f>
        <v>1280000</v>
      </c>
      <c r="F32" s="101" t="s">
        <v>1933</v>
      </c>
      <c r="G32" s="102">
        <v>640</v>
      </c>
      <c r="H32" s="103">
        <v>1974</v>
      </c>
      <c r="I32" s="103" t="s">
        <v>85</v>
      </c>
      <c r="J32" s="100" t="s">
        <v>410</v>
      </c>
      <c r="K32" s="100" t="s">
        <v>86</v>
      </c>
      <c r="L32" s="100" t="s">
        <v>411</v>
      </c>
      <c r="M32" s="100" t="s">
        <v>412</v>
      </c>
      <c r="N32" s="104">
        <v>1</v>
      </c>
      <c r="O32" s="104" t="s">
        <v>83</v>
      </c>
      <c r="P32" s="100"/>
      <c r="Q32" s="247" t="s">
        <v>413</v>
      </c>
      <c r="R32" s="289"/>
      <c r="S32" s="289"/>
      <c r="T32" s="289"/>
      <c r="U32" s="3"/>
      <c r="V32" s="3" t="s">
        <v>84</v>
      </c>
      <c r="W32" s="3"/>
      <c r="X32" s="3"/>
      <c r="Y32" s="3"/>
      <c r="Z32" s="3"/>
      <c r="AA32" s="3"/>
      <c r="AB32" s="3"/>
      <c r="AC32" s="3"/>
      <c r="AD32" s="10"/>
      <c r="AE32" s="72"/>
      <c r="AF32" s="72"/>
      <c r="AG32" s="3"/>
      <c r="AH32" s="3"/>
      <c r="AI32" s="10" t="s">
        <v>84</v>
      </c>
      <c r="AJ32" s="3"/>
      <c r="AK32" s="3"/>
      <c r="AL32" s="3"/>
      <c r="AM32" s="3"/>
      <c r="AN32" s="33"/>
      <c r="AO32" s="72"/>
      <c r="AP32" s="72"/>
      <c r="AQ32" s="72"/>
      <c r="AR32" s="72"/>
      <c r="AS32" s="72"/>
      <c r="AT32" s="33"/>
      <c r="AU32" s="33"/>
      <c r="AV32" s="33"/>
      <c r="AW32" s="20"/>
      <c r="AX32" s="33"/>
      <c r="AY32" s="33"/>
      <c r="AZ32" s="33"/>
      <c r="BA32" s="33"/>
      <c r="BB32" s="33"/>
    </row>
    <row r="33" spans="1:54" s="22" customFormat="1" ht="12.75">
      <c r="A33" s="233"/>
      <c r="B33" s="44">
        <v>2</v>
      </c>
      <c r="C33" s="268" t="s">
        <v>238</v>
      </c>
      <c r="D33" s="75"/>
      <c r="E33" s="132"/>
      <c r="F33" s="49"/>
      <c r="G33" s="49"/>
      <c r="H33" s="49"/>
      <c r="I33" s="93"/>
      <c r="J33" s="48"/>
      <c r="K33" s="48"/>
      <c r="L33" s="48"/>
      <c r="M33" s="48"/>
      <c r="N33" s="48"/>
      <c r="O33" s="48"/>
      <c r="P33" s="48"/>
      <c r="Q33" s="269"/>
      <c r="R33" s="225"/>
      <c r="S33" s="225"/>
      <c r="T33" s="225"/>
    </row>
    <row r="34" spans="1:54" s="22" customFormat="1" ht="12.75">
      <c r="A34" s="233"/>
      <c r="B34" s="44">
        <v>3</v>
      </c>
      <c r="C34" s="268" t="s">
        <v>433</v>
      </c>
      <c r="D34" s="75"/>
      <c r="E34" s="132"/>
      <c r="F34" s="49"/>
      <c r="G34" s="49"/>
      <c r="H34" s="49"/>
      <c r="I34" s="93"/>
      <c r="J34" s="48"/>
      <c r="K34" s="48"/>
      <c r="L34" s="48"/>
      <c r="M34" s="48"/>
      <c r="N34" s="48"/>
      <c r="O34" s="48"/>
      <c r="P34" s="48"/>
      <c r="Q34" s="269"/>
      <c r="R34" s="225"/>
      <c r="S34" s="225"/>
      <c r="T34" s="225"/>
    </row>
    <row r="35" spans="1:54" s="22" customFormat="1" ht="12.75">
      <c r="A35" s="233"/>
      <c r="B35" s="44">
        <v>4</v>
      </c>
      <c r="C35" s="268" t="s">
        <v>376</v>
      </c>
      <c r="D35" s="75"/>
      <c r="E35" s="132"/>
      <c r="F35" s="49"/>
      <c r="G35" s="49"/>
      <c r="H35" s="49"/>
      <c r="I35" s="93"/>
      <c r="J35" s="48"/>
      <c r="K35" s="48"/>
      <c r="L35" s="48"/>
      <c r="M35" s="48"/>
      <c r="N35" s="48"/>
      <c r="O35" s="48"/>
      <c r="P35" s="48"/>
      <c r="Q35" s="269"/>
      <c r="R35" s="225"/>
      <c r="S35" s="225"/>
      <c r="T35" s="225"/>
    </row>
    <row r="36" spans="1:54" s="67" customFormat="1" ht="12.75">
      <c r="A36" s="234"/>
      <c r="B36" s="56"/>
      <c r="C36" s="241"/>
      <c r="D36" s="248"/>
      <c r="E36" s="249"/>
      <c r="F36" s="57"/>
      <c r="G36" s="250"/>
      <c r="H36" s="47"/>
      <c r="I36" s="47"/>
      <c r="J36" s="45"/>
      <c r="K36" s="45"/>
      <c r="L36" s="45"/>
      <c r="M36" s="45"/>
      <c r="N36" s="43"/>
      <c r="O36" s="43"/>
      <c r="P36" s="45"/>
      <c r="Q36" s="226"/>
      <c r="R36" s="45"/>
      <c r="S36" s="45"/>
      <c r="T36" s="45"/>
      <c r="U36" s="43"/>
      <c r="V36" s="43"/>
      <c r="W36" s="43"/>
      <c r="X36" s="43"/>
      <c r="Y36" s="43"/>
      <c r="Z36" s="43"/>
      <c r="AA36" s="43"/>
      <c r="AB36" s="43"/>
      <c r="AC36" s="43"/>
      <c r="AD36" s="21"/>
      <c r="AE36" s="45"/>
      <c r="AF36" s="45"/>
      <c r="AG36" s="43"/>
      <c r="AH36" s="43"/>
      <c r="AI36" s="21"/>
      <c r="AJ36" s="43"/>
      <c r="AK36" s="43"/>
      <c r="AL36" s="43"/>
      <c r="AM36" s="43"/>
      <c r="AN36" s="46"/>
      <c r="AO36" s="45"/>
      <c r="AP36" s="45"/>
      <c r="AQ36" s="45"/>
      <c r="AR36" s="45"/>
      <c r="AS36" s="45"/>
      <c r="AT36" s="46"/>
      <c r="AU36" s="46"/>
      <c r="AV36" s="46"/>
      <c r="AW36" s="47"/>
      <c r="AX36" s="46"/>
      <c r="AY36" s="46"/>
      <c r="AZ36" s="46"/>
      <c r="BA36" s="46"/>
      <c r="BB36" s="46"/>
    </row>
    <row r="37" spans="1:54" s="67" customFormat="1" ht="12.75">
      <c r="A37" s="234"/>
      <c r="B37" s="56"/>
      <c r="C37" s="241"/>
      <c r="D37" s="248"/>
      <c r="E37" s="249"/>
      <c r="F37" s="57"/>
      <c r="G37" s="250"/>
      <c r="H37" s="47"/>
      <c r="I37" s="47"/>
      <c r="J37" s="45"/>
      <c r="K37" s="45"/>
      <c r="L37" s="45"/>
      <c r="M37" s="45"/>
      <c r="N37" s="43"/>
      <c r="O37" s="43"/>
      <c r="P37" s="45"/>
      <c r="Q37" s="226"/>
      <c r="R37" s="45"/>
      <c r="S37" s="45"/>
      <c r="T37" s="45"/>
      <c r="U37" s="43"/>
      <c r="V37" s="43"/>
      <c r="W37" s="43"/>
      <c r="X37" s="43"/>
      <c r="Y37" s="43"/>
      <c r="Z37" s="43"/>
      <c r="AA37" s="43"/>
      <c r="AB37" s="43"/>
      <c r="AC37" s="43"/>
      <c r="AD37" s="21"/>
      <c r="AE37" s="45"/>
      <c r="AF37" s="45"/>
      <c r="AG37" s="43"/>
      <c r="AH37" s="43"/>
      <c r="AI37" s="21"/>
      <c r="AJ37" s="43"/>
      <c r="AK37" s="43"/>
      <c r="AL37" s="43"/>
      <c r="AM37" s="43"/>
      <c r="AN37" s="46"/>
      <c r="AO37" s="45"/>
      <c r="AP37" s="45"/>
      <c r="AQ37" s="45"/>
      <c r="AR37" s="45"/>
      <c r="AS37" s="45"/>
      <c r="AT37" s="46"/>
      <c r="AU37" s="46"/>
      <c r="AV37" s="46"/>
      <c r="AW37" s="47"/>
      <c r="AX37" s="46"/>
      <c r="AY37" s="46"/>
      <c r="AZ37" s="46"/>
      <c r="BA37" s="46"/>
      <c r="BB37" s="46"/>
    </row>
    <row r="38" spans="1:54" s="22" customFormat="1" ht="15">
      <c r="A38" s="233"/>
      <c r="B38" s="56"/>
      <c r="C38" s="14"/>
      <c r="D38" s="76"/>
      <c r="E38" s="192"/>
      <c r="F38"/>
      <c r="G38" s="57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54" s="15" customFormat="1" ht="16.5" customHeight="1">
      <c r="A39" s="230"/>
      <c r="B39" s="34">
        <v>4</v>
      </c>
      <c r="C39" s="39" t="s">
        <v>199</v>
      </c>
      <c r="D39" s="74"/>
      <c r="E39" s="192"/>
      <c r="F39"/>
      <c r="G39" s="21"/>
      <c r="H39" s="21"/>
      <c r="I39" s="14"/>
      <c r="J39" s="14"/>
      <c r="K39" s="14"/>
      <c r="L39" s="14"/>
    </row>
    <row r="40" spans="1:54" s="16" customFormat="1" ht="15.75" customHeight="1">
      <c r="A40" s="231"/>
      <c r="B40" s="418" t="s">
        <v>0</v>
      </c>
      <c r="C40" s="418" t="s">
        <v>34</v>
      </c>
      <c r="D40" s="418" t="s">
        <v>21</v>
      </c>
      <c r="E40" s="428" t="s">
        <v>77</v>
      </c>
      <c r="F40" s="428" t="s">
        <v>1951</v>
      </c>
      <c r="G40" s="418" t="s">
        <v>35</v>
      </c>
      <c r="H40" s="418" t="s">
        <v>36</v>
      </c>
      <c r="I40" s="418" t="s">
        <v>78</v>
      </c>
      <c r="J40" s="418" t="s">
        <v>37</v>
      </c>
      <c r="K40" s="418"/>
      <c r="L40" s="418"/>
      <c r="M40" s="418"/>
      <c r="N40" s="418" t="s">
        <v>165</v>
      </c>
      <c r="O40" s="418" t="s">
        <v>38</v>
      </c>
      <c r="P40" s="418" t="s">
        <v>39</v>
      </c>
      <c r="Q40" s="418" t="s">
        <v>79</v>
      </c>
      <c r="R40" s="418" t="s">
        <v>167</v>
      </c>
      <c r="S40" s="418" t="s">
        <v>168</v>
      </c>
      <c r="T40" s="418" t="s">
        <v>169</v>
      </c>
      <c r="U40" s="417" t="s">
        <v>40</v>
      </c>
      <c r="V40" s="417" t="s">
        <v>66</v>
      </c>
      <c r="W40" s="417"/>
      <c r="X40" s="417"/>
      <c r="Y40" s="424" t="s">
        <v>4</v>
      </c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6"/>
      <c r="AM40" s="421" t="s">
        <v>41</v>
      </c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3"/>
    </row>
    <row r="41" spans="1:54" s="17" customFormat="1" ht="179.25" thickBot="1">
      <c r="A41" s="231"/>
      <c r="B41" s="419"/>
      <c r="C41" s="419"/>
      <c r="D41" s="419"/>
      <c r="E41" s="429"/>
      <c r="F41" s="429"/>
      <c r="G41" s="419"/>
      <c r="H41" s="419"/>
      <c r="I41" s="419"/>
      <c r="J41" s="107" t="s">
        <v>42</v>
      </c>
      <c r="K41" s="107" t="s">
        <v>43</v>
      </c>
      <c r="L41" s="107" t="s">
        <v>44</v>
      </c>
      <c r="M41" s="107" t="s">
        <v>45</v>
      </c>
      <c r="N41" s="419"/>
      <c r="O41" s="419"/>
      <c r="P41" s="419"/>
      <c r="Q41" s="419"/>
      <c r="R41" s="419"/>
      <c r="S41" s="419"/>
      <c r="T41" s="419"/>
      <c r="U41" s="427"/>
      <c r="V41" s="108" t="s">
        <v>22</v>
      </c>
      <c r="W41" s="108" t="s">
        <v>46</v>
      </c>
      <c r="X41" s="108" t="s">
        <v>47</v>
      </c>
      <c r="Y41" s="51" t="s">
        <v>48</v>
      </c>
      <c r="Z41" s="51" t="s">
        <v>49</v>
      </c>
      <c r="AA41" s="51" t="s">
        <v>50</v>
      </c>
      <c r="AB41" s="51" t="s">
        <v>51</v>
      </c>
      <c r="AC41" s="51" t="s">
        <v>52</v>
      </c>
      <c r="AD41" s="51" t="s">
        <v>64</v>
      </c>
      <c r="AE41" s="51" t="s">
        <v>57</v>
      </c>
      <c r="AF41" s="51" t="s">
        <v>58</v>
      </c>
      <c r="AG41" s="51" t="s">
        <v>14</v>
      </c>
      <c r="AH41" s="51" t="s">
        <v>15</v>
      </c>
      <c r="AI41" s="51" t="s">
        <v>16</v>
      </c>
      <c r="AJ41" s="51" t="s">
        <v>53</v>
      </c>
      <c r="AK41" s="51" t="s">
        <v>17</v>
      </c>
      <c r="AL41" s="51" t="s">
        <v>18</v>
      </c>
      <c r="AM41" s="52" t="s">
        <v>19</v>
      </c>
      <c r="AN41" s="52" t="s">
        <v>13</v>
      </c>
      <c r="AO41" s="52" t="s">
        <v>59</v>
      </c>
      <c r="AP41" s="52" t="s">
        <v>60</v>
      </c>
      <c r="AQ41" s="52" t="s">
        <v>61</v>
      </c>
      <c r="AR41" s="52" t="s">
        <v>62</v>
      </c>
      <c r="AS41" s="52" t="s">
        <v>177</v>
      </c>
      <c r="AT41" s="52" t="s">
        <v>178</v>
      </c>
      <c r="AU41" s="52" t="s">
        <v>179</v>
      </c>
      <c r="AV41" s="52" t="s">
        <v>180</v>
      </c>
      <c r="AW41" s="52" t="s">
        <v>54</v>
      </c>
      <c r="AX41" s="52" t="s">
        <v>65</v>
      </c>
      <c r="AY41" s="52" t="s">
        <v>55</v>
      </c>
      <c r="AZ41" s="52" t="s">
        <v>56</v>
      </c>
      <c r="BA41" s="52" t="s">
        <v>18</v>
      </c>
      <c r="BB41" s="52" t="s">
        <v>18</v>
      </c>
    </row>
    <row r="42" spans="1:54" s="244" customFormat="1" ht="45.75" customHeight="1" thickTop="1" thickBot="1">
      <c r="A42" s="233"/>
      <c r="B42" s="294">
        <v>1</v>
      </c>
      <c r="C42" s="295" t="s">
        <v>394</v>
      </c>
      <c r="D42" s="296" t="s">
        <v>1282</v>
      </c>
      <c r="E42" s="297">
        <f>G42*3000</f>
        <v>1708200</v>
      </c>
      <c r="F42" s="298" t="s">
        <v>1933</v>
      </c>
      <c r="G42" s="298">
        <v>569.4</v>
      </c>
      <c r="H42" s="298">
        <v>1990</v>
      </c>
      <c r="I42" s="298" t="s">
        <v>85</v>
      </c>
      <c r="J42" s="298" t="s">
        <v>1191</v>
      </c>
      <c r="K42" s="298" t="s">
        <v>1267</v>
      </c>
      <c r="L42" s="298" t="s">
        <v>1268</v>
      </c>
      <c r="M42" s="298" t="s">
        <v>87</v>
      </c>
      <c r="N42" s="298">
        <v>2</v>
      </c>
      <c r="O42" s="298" t="s">
        <v>83</v>
      </c>
      <c r="P42" s="298" t="s">
        <v>1269</v>
      </c>
      <c r="Q42" s="298" t="s">
        <v>1270</v>
      </c>
      <c r="R42" s="298" t="s">
        <v>84</v>
      </c>
      <c r="S42" s="298" t="s">
        <v>84</v>
      </c>
      <c r="T42" s="298" t="s">
        <v>84</v>
      </c>
      <c r="U42" s="242" t="s">
        <v>83</v>
      </c>
      <c r="V42" s="242" t="s">
        <v>84</v>
      </c>
      <c r="W42" s="242"/>
      <c r="X42" s="242"/>
      <c r="Y42" s="242" t="s">
        <v>84</v>
      </c>
      <c r="Z42" s="242" t="s">
        <v>84</v>
      </c>
      <c r="AA42" s="242" t="s">
        <v>84</v>
      </c>
      <c r="AB42" s="242" t="s">
        <v>84</v>
      </c>
      <c r="AC42" s="242" t="s">
        <v>84</v>
      </c>
      <c r="AD42" s="242" t="s">
        <v>83</v>
      </c>
      <c r="AE42" s="242" t="s">
        <v>83</v>
      </c>
      <c r="AF42" s="242" t="s">
        <v>83</v>
      </c>
      <c r="AG42" s="242" t="s">
        <v>84</v>
      </c>
      <c r="AH42" s="242" t="s">
        <v>83</v>
      </c>
      <c r="AI42" s="242" t="s">
        <v>99</v>
      </c>
      <c r="AJ42" s="242" t="s">
        <v>84</v>
      </c>
      <c r="AK42" s="242" t="s">
        <v>83</v>
      </c>
      <c r="AL42" s="242"/>
      <c r="AM42" s="242" t="s">
        <v>84</v>
      </c>
      <c r="AN42" s="242" t="s">
        <v>84</v>
      </c>
      <c r="AO42" s="242">
        <v>3</v>
      </c>
      <c r="AP42" s="242" t="s">
        <v>83</v>
      </c>
      <c r="AQ42" s="242" t="s">
        <v>83</v>
      </c>
      <c r="AR42" s="242" t="s">
        <v>83</v>
      </c>
      <c r="AS42" s="242" t="s">
        <v>396</v>
      </c>
      <c r="AT42" s="242" t="s">
        <v>83</v>
      </c>
      <c r="AU42" s="242" t="s">
        <v>83</v>
      </c>
      <c r="AV42" s="242" t="s">
        <v>83</v>
      </c>
      <c r="AW42" s="242" t="s">
        <v>84</v>
      </c>
      <c r="AX42" s="242" t="s">
        <v>83</v>
      </c>
      <c r="AY42" s="242" t="s">
        <v>84</v>
      </c>
      <c r="AZ42" s="242" t="s">
        <v>83</v>
      </c>
      <c r="BA42" s="242"/>
      <c r="BB42" s="242"/>
    </row>
    <row r="43" spans="1:54" s="244" customFormat="1" ht="27" customHeight="1">
      <c r="A43" s="233"/>
      <c r="B43" s="290">
        <v>2</v>
      </c>
      <c r="C43" s="268" t="s">
        <v>238</v>
      </c>
      <c r="D43" s="75"/>
      <c r="E43" s="291">
        <f>3394.8+3156.14+3156.14+3156.14+3156.14+3156.14+3781.42+3875.94+3000+3000+1661+1790+2580+2580</f>
        <v>41443.86</v>
      </c>
      <c r="F43" s="292" t="s">
        <v>1952</v>
      </c>
      <c r="G43" s="292"/>
      <c r="H43" s="292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</row>
    <row r="44" spans="1:54" s="22" customFormat="1" ht="12.75">
      <c r="A44" s="233"/>
      <c r="B44" s="56"/>
      <c r="C44" s="14"/>
      <c r="D44" s="76"/>
      <c r="E44" s="62"/>
      <c r="F44" s="245"/>
      <c r="G44" s="57"/>
      <c r="H44" s="245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</row>
    <row r="45" spans="1:54" s="22" customFormat="1" ht="15">
      <c r="A45" s="233"/>
      <c r="B45" s="56"/>
      <c r="C45" s="14"/>
      <c r="D45" s="76"/>
      <c r="E45" s="192"/>
      <c r="F45"/>
      <c r="G45" s="57"/>
      <c r="H45" s="5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54" s="15" customFormat="1" ht="16.5" customHeight="1">
      <c r="A46" s="230"/>
      <c r="B46" s="34">
        <v>5</v>
      </c>
      <c r="C46" s="39" t="s">
        <v>200</v>
      </c>
      <c r="D46" s="74"/>
      <c r="E46" s="192"/>
      <c r="F46"/>
      <c r="G46" s="21"/>
      <c r="H46" s="21"/>
      <c r="I46" s="14"/>
      <c r="J46" s="14"/>
      <c r="K46" s="14"/>
      <c r="L46" s="14"/>
    </row>
    <row r="47" spans="1:54" s="16" customFormat="1" ht="15.75" customHeight="1">
      <c r="A47" s="231"/>
      <c r="B47" s="418" t="s">
        <v>0</v>
      </c>
      <c r="C47" s="418" t="s">
        <v>34</v>
      </c>
      <c r="D47" s="418" t="s">
        <v>21</v>
      </c>
      <c r="E47" s="428" t="s">
        <v>77</v>
      </c>
      <c r="F47" s="428" t="s">
        <v>1951</v>
      </c>
      <c r="G47" s="418" t="s">
        <v>35</v>
      </c>
      <c r="H47" s="418" t="s">
        <v>36</v>
      </c>
      <c r="I47" s="418" t="s">
        <v>78</v>
      </c>
      <c r="J47" s="418" t="s">
        <v>37</v>
      </c>
      <c r="K47" s="418"/>
      <c r="L47" s="418"/>
      <c r="M47" s="418"/>
      <c r="N47" s="418" t="s">
        <v>165</v>
      </c>
      <c r="O47" s="418" t="s">
        <v>38</v>
      </c>
      <c r="P47" s="418" t="s">
        <v>39</v>
      </c>
      <c r="Q47" s="418" t="s">
        <v>79</v>
      </c>
      <c r="R47" s="418" t="s">
        <v>167</v>
      </c>
      <c r="S47" s="418" t="s">
        <v>168</v>
      </c>
      <c r="T47" s="418" t="s">
        <v>169</v>
      </c>
      <c r="U47" s="417" t="s">
        <v>40</v>
      </c>
      <c r="V47" s="417" t="s">
        <v>66</v>
      </c>
      <c r="W47" s="417"/>
      <c r="X47" s="417"/>
      <c r="Y47" s="424" t="s">
        <v>4</v>
      </c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6"/>
      <c r="AM47" s="421" t="s">
        <v>41</v>
      </c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3"/>
    </row>
    <row r="48" spans="1:54" s="17" customFormat="1" ht="179.25" thickBot="1">
      <c r="A48" s="231"/>
      <c r="B48" s="419"/>
      <c r="C48" s="419"/>
      <c r="D48" s="419"/>
      <c r="E48" s="429"/>
      <c r="F48" s="429"/>
      <c r="G48" s="419"/>
      <c r="H48" s="419"/>
      <c r="I48" s="419"/>
      <c r="J48" s="107" t="s">
        <v>42</v>
      </c>
      <c r="K48" s="107" t="s">
        <v>43</v>
      </c>
      <c r="L48" s="107" t="s">
        <v>44</v>
      </c>
      <c r="M48" s="107" t="s">
        <v>45</v>
      </c>
      <c r="N48" s="419"/>
      <c r="O48" s="419"/>
      <c r="P48" s="419"/>
      <c r="Q48" s="419"/>
      <c r="R48" s="419"/>
      <c r="S48" s="419"/>
      <c r="T48" s="419"/>
      <c r="U48" s="427"/>
      <c r="V48" s="108" t="s">
        <v>22</v>
      </c>
      <c r="W48" s="108" t="s">
        <v>46</v>
      </c>
      <c r="X48" s="108" t="s">
        <v>47</v>
      </c>
      <c r="Y48" s="51" t="s">
        <v>48</v>
      </c>
      <c r="Z48" s="51" t="s">
        <v>49</v>
      </c>
      <c r="AA48" s="51" t="s">
        <v>50</v>
      </c>
      <c r="AB48" s="51" t="s">
        <v>51</v>
      </c>
      <c r="AC48" s="51" t="s">
        <v>52</v>
      </c>
      <c r="AD48" s="51" t="s">
        <v>64</v>
      </c>
      <c r="AE48" s="51" t="s">
        <v>57</v>
      </c>
      <c r="AF48" s="51" t="s">
        <v>58</v>
      </c>
      <c r="AG48" s="51" t="s">
        <v>14</v>
      </c>
      <c r="AH48" s="51" t="s">
        <v>15</v>
      </c>
      <c r="AI48" s="51" t="s">
        <v>16</v>
      </c>
      <c r="AJ48" s="51" t="s">
        <v>53</v>
      </c>
      <c r="AK48" s="51" t="s">
        <v>17</v>
      </c>
      <c r="AL48" s="51" t="s">
        <v>18</v>
      </c>
      <c r="AM48" s="52" t="s">
        <v>19</v>
      </c>
      <c r="AN48" s="52" t="s">
        <v>13</v>
      </c>
      <c r="AO48" s="52" t="s">
        <v>59</v>
      </c>
      <c r="AP48" s="52" t="s">
        <v>60</v>
      </c>
      <c r="AQ48" s="52" t="s">
        <v>61</v>
      </c>
      <c r="AR48" s="52" t="s">
        <v>62</v>
      </c>
      <c r="AS48" s="52" t="s">
        <v>177</v>
      </c>
      <c r="AT48" s="52" t="s">
        <v>178</v>
      </c>
      <c r="AU48" s="52" t="s">
        <v>179</v>
      </c>
      <c r="AV48" s="52" t="s">
        <v>180</v>
      </c>
      <c r="AW48" s="52" t="s">
        <v>54</v>
      </c>
      <c r="AX48" s="52" t="s">
        <v>65</v>
      </c>
      <c r="AY48" s="52" t="s">
        <v>55</v>
      </c>
      <c r="AZ48" s="52" t="s">
        <v>56</v>
      </c>
      <c r="BA48" s="52" t="s">
        <v>18</v>
      </c>
      <c r="BB48" s="52" t="s">
        <v>18</v>
      </c>
    </row>
    <row r="49" spans="1:54" s="22" customFormat="1" ht="26.25" thickTop="1">
      <c r="A49" s="233"/>
      <c r="B49" s="19"/>
      <c r="C49" s="124" t="s">
        <v>1913</v>
      </c>
      <c r="D49" s="126"/>
      <c r="E49" s="110"/>
      <c r="F49" s="125"/>
      <c r="G49" s="125"/>
      <c r="H49" s="1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</row>
    <row r="50" spans="1:54" s="22" customFormat="1" ht="12.75">
      <c r="A50" s="233"/>
      <c r="B50" s="19"/>
      <c r="C50" s="124" t="s">
        <v>536</v>
      </c>
      <c r="D50" s="126"/>
      <c r="E50" s="110">
        <v>228769.88</v>
      </c>
      <c r="F50" s="125" t="s">
        <v>98</v>
      </c>
      <c r="G50" s="125"/>
      <c r="H50" s="1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</row>
    <row r="51" spans="1:54" s="22" customFormat="1" ht="12.75">
      <c r="A51" s="233"/>
      <c r="B51" s="19"/>
      <c r="C51" s="124" t="s">
        <v>1271</v>
      </c>
      <c r="D51" s="126"/>
      <c r="E51" s="110">
        <v>2799</v>
      </c>
      <c r="F51" s="125" t="s">
        <v>98</v>
      </c>
      <c r="G51" s="125"/>
      <c r="H51" s="125">
        <v>2020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</row>
    <row r="52" spans="1:54" s="22" customFormat="1" ht="12.75">
      <c r="A52" s="233"/>
      <c r="B52" s="19"/>
      <c r="C52" s="124"/>
      <c r="D52" s="126"/>
      <c r="E52" s="110"/>
      <c r="F52" s="125"/>
      <c r="G52" s="125"/>
      <c r="H52" s="1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</row>
    <row r="53" spans="1:54" s="71" customFormat="1" ht="15">
      <c r="A53" s="232"/>
      <c r="C53" s="137"/>
      <c r="E53" s="192"/>
      <c r="F53" s="123"/>
      <c r="G53" s="78"/>
      <c r="H53" s="78"/>
    </row>
    <row r="54" spans="1:54" s="15" customFormat="1" ht="16.5" customHeight="1">
      <c r="A54" s="230"/>
      <c r="B54" s="34">
        <v>6</v>
      </c>
      <c r="C54" s="39" t="s">
        <v>201</v>
      </c>
      <c r="D54" s="74"/>
      <c r="E54" s="192"/>
      <c r="F54"/>
      <c r="G54" s="21"/>
      <c r="H54" s="21"/>
      <c r="I54" s="14"/>
      <c r="J54" s="14"/>
      <c r="K54" s="14"/>
      <c r="L54" s="14"/>
    </row>
    <row r="55" spans="1:54" s="16" customFormat="1" ht="15.75" customHeight="1">
      <c r="A55" s="231"/>
      <c r="B55" s="418" t="s">
        <v>0</v>
      </c>
      <c r="C55" s="418" t="s">
        <v>34</v>
      </c>
      <c r="D55" s="418" t="s">
        <v>21</v>
      </c>
      <c r="E55" s="428" t="s">
        <v>77</v>
      </c>
      <c r="F55" s="428" t="s">
        <v>1951</v>
      </c>
      <c r="G55" s="418" t="s">
        <v>35</v>
      </c>
      <c r="H55" s="418" t="s">
        <v>36</v>
      </c>
      <c r="I55" s="418" t="s">
        <v>78</v>
      </c>
      <c r="J55" s="418" t="s">
        <v>37</v>
      </c>
      <c r="K55" s="418"/>
      <c r="L55" s="418"/>
      <c r="M55" s="418"/>
      <c r="N55" s="418" t="s">
        <v>165</v>
      </c>
      <c r="O55" s="418" t="s">
        <v>38</v>
      </c>
      <c r="P55" s="418" t="s">
        <v>39</v>
      </c>
      <c r="Q55" s="418" t="s">
        <v>79</v>
      </c>
      <c r="R55" s="418" t="s">
        <v>167</v>
      </c>
      <c r="S55" s="418" t="s">
        <v>168</v>
      </c>
      <c r="T55" s="418" t="s">
        <v>169</v>
      </c>
      <c r="U55" s="417" t="s">
        <v>40</v>
      </c>
      <c r="V55" s="417" t="s">
        <v>66</v>
      </c>
      <c r="W55" s="417"/>
      <c r="X55" s="417"/>
      <c r="Y55" s="424" t="s">
        <v>4</v>
      </c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6"/>
      <c r="AM55" s="421" t="s">
        <v>41</v>
      </c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3"/>
    </row>
    <row r="56" spans="1:54" s="17" customFormat="1" ht="46.5" customHeight="1" thickBot="1">
      <c r="A56" s="231"/>
      <c r="B56" s="419"/>
      <c r="C56" s="419"/>
      <c r="D56" s="419"/>
      <c r="E56" s="429"/>
      <c r="F56" s="429"/>
      <c r="G56" s="419"/>
      <c r="H56" s="419"/>
      <c r="I56" s="419"/>
      <c r="J56" s="107" t="s">
        <v>42</v>
      </c>
      <c r="K56" s="107" t="s">
        <v>43</v>
      </c>
      <c r="L56" s="107" t="s">
        <v>44</v>
      </c>
      <c r="M56" s="107" t="s">
        <v>45</v>
      </c>
      <c r="N56" s="419"/>
      <c r="O56" s="419"/>
      <c r="P56" s="419"/>
      <c r="Q56" s="419"/>
      <c r="R56" s="428"/>
      <c r="S56" s="428"/>
      <c r="T56" s="428"/>
      <c r="U56" s="420"/>
      <c r="V56" s="302" t="s">
        <v>22</v>
      </c>
      <c r="W56" s="302" t="s">
        <v>46</v>
      </c>
      <c r="X56" s="302" t="s">
        <v>47</v>
      </c>
      <c r="Y56" s="303" t="s">
        <v>48</v>
      </c>
      <c r="Z56" s="303" t="s">
        <v>49</v>
      </c>
      <c r="AA56" s="303" t="s">
        <v>50</v>
      </c>
      <c r="AB56" s="303" t="s">
        <v>51</v>
      </c>
      <c r="AC56" s="303" t="s">
        <v>52</v>
      </c>
      <c r="AD56" s="303" t="s">
        <v>64</v>
      </c>
      <c r="AE56" s="303" t="s">
        <v>57</v>
      </c>
      <c r="AF56" s="303" t="s">
        <v>58</v>
      </c>
      <c r="AG56" s="303" t="s">
        <v>14</v>
      </c>
      <c r="AH56" s="303" t="s">
        <v>15</v>
      </c>
      <c r="AI56" s="303" t="s">
        <v>16</v>
      </c>
      <c r="AJ56" s="303" t="s">
        <v>53</v>
      </c>
      <c r="AK56" s="303" t="s">
        <v>17</v>
      </c>
      <c r="AL56" s="303" t="s">
        <v>18</v>
      </c>
      <c r="AM56" s="136" t="s">
        <v>19</v>
      </c>
      <c r="AN56" s="136" t="s">
        <v>13</v>
      </c>
      <c r="AO56" s="136" t="s">
        <v>59</v>
      </c>
      <c r="AP56" s="136" t="s">
        <v>60</v>
      </c>
      <c r="AQ56" s="136" t="s">
        <v>61</v>
      </c>
      <c r="AR56" s="136" t="s">
        <v>62</v>
      </c>
      <c r="AS56" s="136" t="s">
        <v>177</v>
      </c>
      <c r="AT56" s="136" t="s">
        <v>178</v>
      </c>
      <c r="AU56" s="136" t="s">
        <v>179</v>
      </c>
      <c r="AV56" s="136" t="s">
        <v>180</v>
      </c>
      <c r="AW56" s="136" t="s">
        <v>54</v>
      </c>
      <c r="AX56" s="136" t="s">
        <v>65</v>
      </c>
      <c r="AY56" s="136" t="s">
        <v>55</v>
      </c>
      <c r="AZ56" s="136" t="s">
        <v>56</v>
      </c>
      <c r="BA56" s="136" t="s">
        <v>18</v>
      </c>
      <c r="BB56" s="136" t="s">
        <v>18</v>
      </c>
    </row>
    <row r="57" spans="1:54" s="300" customFormat="1" ht="65.25" thickTop="1" thickBot="1">
      <c r="A57" s="299"/>
      <c r="B57" s="97">
        <v>1</v>
      </c>
      <c r="C57" s="304" t="s">
        <v>564</v>
      </c>
      <c r="D57" s="298" t="s">
        <v>1272</v>
      </c>
      <c r="E57" s="301">
        <f>G57*3000</f>
        <v>3902460</v>
      </c>
      <c r="F57" s="101" t="s">
        <v>1933</v>
      </c>
      <c r="G57" s="101">
        <v>1300.82</v>
      </c>
      <c r="H57" s="101">
        <v>1987</v>
      </c>
      <c r="I57" s="101" t="s">
        <v>85</v>
      </c>
      <c r="J57" s="101" t="s">
        <v>565</v>
      </c>
      <c r="K57" s="298" t="s">
        <v>566</v>
      </c>
      <c r="L57" s="101" t="s">
        <v>567</v>
      </c>
      <c r="M57" s="101" t="s">
        <v>87</v>
      </c>
      <c r="N57" s="101" t="s">
        <v>568</v>
      </c>
      <c r="O57" s="101" t="s">
        <v>83</v>
      </c>
      <c r="P57" s="298" t="s">
        <v>570</v>
      </c>
      <c r="Q57" s="298" t="s">
        <v>569</v>
      </c>
      <c r="R57" s="242" t="s">
        <v>84</v>
      </c>
      <c r="S57" s="242" t="s">
        <v>84</v>
      </c>
      <c r="T57" s="242" t="s">
        <v>84</v>
      </c>
      <c r="U57" s="242" t="s">
        <v>83</v>
      </c>
      <c r="V57" s="242" t="s">
        <v>84</v>
      </c>
      <c r="W57" s="242"/>
      <c r="X57" s="242"/>
      <c r="Y57" s="242" t="s">
        <v>84</v>
      </c>
      <c r="Z57" s="242" t="s">
        <v>84</v>
      </c>
      <c r="AA57" s="242" t="s">
        <v>84</v>
      </c>
      <c r="AB57" s="242" t="s">
        <v>84</v>
      </c>
      <c r="AC57" s="242" t="s">
        <v>84</v>
      </c>
      <c r="AD57" s="242" t="s">
        <v>83</v>
      </c>
      <c r="AE57" s="242" t="s">
        <v>83</v>
      </c>
      <c r="AF57" s="242" t="s">
        <v>571</v>
      </c>
      <c r="AG57" s="242" t="s">
        <v>84</v>
      </c>
      <c r="AH57" s="242" t="s">
        <v>84</v>
      </c>
      <c r="AI57" s="242" t="s">
        <v>91</v>
      </c>
      <c r="AJ57" s="242" t="s">
        <v>83</v>
      </c>
      <c r="AK57" s="242" t="s">
        <v>84</v>
      </c>
      <c r="AL57" s="242" t="s">
        <v>572</v>
      </c>
      <c r="AM57" s="242" t="s">
        <v>84</v>
      </c>
      <c r="AN57" s="242" t="s">
        <v>84</v>
      </c>
      <c r="AO57" s="242">
        <v>7</v>
      </c>
      <c r="AP57" s="242" t="s">
        <v>88</v>
      </c>
      <c r="AQ57" s="242">
        <v>3</v>
      </c>
      <c r="AR57" s="242" t="s">
        <v>88</v>
      </c>
      <c r="AS57" s="242" t="s">
        <v>573</v>
      </c>
      <c r="AT57" s="242" t="s">
        <v>573</v>
      </c>
      <c r="AU57" s="242" t="s">
        <v>573</v>
      </c>
      <c r="AV57" s="242" t="s">
        <v>574</v>
      </c>
      <c r="AW57" s="242" t="s">
        <v>84</v>
      </c>
      <c r="AX57" s="242" t="s">
        <v>573</v>
      </c>
      <c r="AY57" s="242" t="s">
        <v>84</v>
      </c>
      <c r="AZ57" s="242" t="s">
        <v>83</v>
      </c>
      <c r="BA57" s="242" t="s">
        <v>572</v>
      </c>
      <c r="BB57" s="242"/>
    </row>
    <row r="58" spans="1:54" s="22" customFormat="1" ht="12.75">
      <c r="A58" s="233"/>
      <c r="B58" s="44">
        <v>2</v>
      </c>
      <c r="C58" s="14" t="s">
        <v>238</v>
      </c>
      <c r="D58" s="75"/>
      <c r="E58" s="112">
        <f>27502.42+19262.45+26700+27675+34671.24+14354.98+34563.82+15708.02+11224+3006.08+5050.8+36966+33672+8403.36+4720.18+4815.01+14175+31524.9+94316.4+10073.85+5899+3638.93+1077+7380+378.79+1549.4+579+260+1198.99+910+261+1586+2372.9+1335.78+2729.37+5227.5+1948.32+299.99+1965.54+1150+1490.27+30860.7+19224.9+2720.6+1671.4+10528.8+67344+10370+37454.73+35030.4+19975.2+698.09+1220+885.6+1591.62+2066.44+5500.98+3382.5+29520+5158.62+7564.5+1903+561.2</f>
        <v>796856.56999999972</v>
      </c>
      <c r="F58" s="49" t="s">
        <v>98</v>
      </c>
      <c r="G58" s="49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58"/>
      <c r="S58" s="58"/>
      <c r="T58" s="58"/>
    </row>
    <row r="59" spans="1:54" s="22" customFormat="1" ht="12.75">
      <c r="A59" s="233"/>
      <c r="B59" s="19">
        <v>3</v>
      </c>
      <c r="C59" s="178" t="s">
        <v>600</v>
      </c>
      <c r="D59" s="126"/>
      <c r="E59" s="110">
        <f>214353.61+35314.28</f>
        <v>249667.88999999998</v>
      </c>
      <c r="F59" s="125" t="s">
        <v>98</v>
      </c>
      <c r="G59" s="125"/>
      <c r="H59" s="125"/>
      <c r="I59" s="23"/>
      <c r="J59" s="23"/>
      <c r="K59" s="23"/>
      <c r="L59" s="23"/>
      <c r="M59" s="23"/>
      <c r="N59" s="23"/>
      <c r="O59" s="23"/>
      <c r="P59" s="23"/>
      <c r="Q59" s="23"/>
      <c r="R59" s="58"/>
      <c r="S59" s="58"/>
      <c r="T59" s="58"/>
    </row>
    <row r="60" spans="1:54" s="22" customFormat="1" ht="15">
      <c r="A60" s="233"/>
      <c r="B60" s="56"/>
      <c r="C60" s="14"/>
      <c r="D60" s="76"/>
      <c r="E60" s="192"/>
      <c r="F60"/>
      <c r="G60" s="57"/>
      <c r="H60" s="57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54" s="15" customFormat="1" ht="16.5" customHeight="1">
      <c r="A61" s="230"/>
      <c r="B61" s="34">
        <v>7</v>
      </c>
      <c r="C61" s="39" t="s">
        <v>202</v>
      </c>
      <c r="D61" s="74"/>
      <c r="E61" s="192"/>
      <c r="F61"/>
      <c r="G61" s="21"/>
      <c r="H61" s="21"/>
      <c r="I61" s="14"/>
      <c r="J61" s="14"/>
      <c r="K61" s="14"/>
      <c r="L61" s="14"/>
    </row>
    <row r="62" spans="1:54" s="16" customFormat="1" ht="15.75" customHeight="1">
      <c r="A62" s="231"/>
      <c r="B62" s="418" t="s">
        <v>0</v>
      </c>
      <c r="C62" s="418" t="s">
        <v>34</v>
      </c>
      <c r="D62" s="418" t="s">
        <v>21</v>
      </c>
      <c r="E62" s="428" t="s">
        <v>77</v>
      </c>
      <c r="F62" s="428" t="s">
        <v>1951</v>
      </c>
      <c r="G62" s="418" t="s">
        <v>35</v>
      </c>
      <c r="H62" s="418" t="s">
        <v>36</v>
      </c>
      <c r="I62" s="418" t="s">
        <v>78</v>
      </c>
      <c r="J62" s="418" t="s">
        <v>37</v>
      </c>
      <c r="K62" s="418"/>
      <c r="L62" s="418"/>
      <c r="M62" s="418"/>
      <c r="N62" s="418" t="s">
        <v>165</v>
      </c>
      <c r="O62" s="418" t="s">
        <v>38</v>
      </c>
      <c r="P62" s="418" t="s">
        <v>39</v>
      </c>
      <c r="Q62" s="418" t="s">
        <v>79</v>
      </c>
      <c r="R62" s="418" t="s">
        <v>167</v>
      </c>
      <c r="S62" s="418" t="s">
        <v>168</v>
      </c>
      <c r="T62" s="418" t="s">
        <v>169</v>
      </c>
      <c r="U62" s="417" t="s">
        <v>40</v>
      </c>
      <c r="V62" s="417" t="s">
        <v>66</v>
      </c>
      <c r="W62" s="417"/>
      <c r="X62" s="417"/>
      <c r="Y62" s="424" t="s">
        <v>4</v>
      </c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6"/>
      <c r="AM62" s="421" t="s">
        <v>41</v>
      </c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3"/>
    </row>
    <row r="63" spans="1:54" s="17" customFormat="1" ht="87.75" customHeight="1" thickBot="1">
      <c r="A63" s="231"/>
      <c r="B63" s="419"/>
      <c r="C63" s="419"/>
      <c r="D63" s="419"/>
      <c r="E63" s="429"/>
      <c r="F63" s="429"/>
      <c r="G63" s="419"/>
      <c r="H63" s="419"/>
      <c r="I63" s="419"/>
      <c r="J63" s="60" t="s">
        <v>42</v>
      </c>
      <c r="K63" s="60" t="s">
        <v>43</v>
      </c>
      <c r="L63" s="60" t="s">
        <v>44</v>
      </c>
      <c r="M63" s="60" t="s">
        <v>45</v>
      </c>
      <c r="N63" s="419"/>
      <c r="O63" s="419"/>
      <c r="P63" s="419"/>
      <c r="Q63" s="419"/>
      <c r="R63" s="419"/>
      <c r="S63" s="419"/>
      <c r="T63" s="419"/>
      <c r="U63" s="427"/>
      <c r="V63" s="118" t="s">
        <v>22</v>
      </c>
      <c r="W63" s="118" t="s">
        <v>46</v>
      </c>
      <c r="X63" s="118" t="s">
        <v>47</v>
      </c>
      <c r="Y63" s="51" t="s">
        <v>48</v>
      </c>
      <c r="Z63" s="51" t="s">
        <v>49</v>
      </c>
      <c r="AA63" s="51" t="s">
        <v>50</v>
      </c>
      <c r="AB63" s="51" t="s">
        <v>51</v>
      </c>
      <c r="AC63" s="51" t="s">
        <v>52</v>
      </c>
      <c r="AD63" s="51" t="s">
        <v>64</v>
      </c>
      <c r="AE63" s="51" t="s">
        <v>57</v>
      </c>
      <c r="AF63" s="51" t="s">
        <v>58</v>
      </c>
      <c r="AG63" s="51" t="s">
        <v>14</v>
      </c>
      <c r="AH63" s="51" t="s">
        <v>15</v>
      </c>
      <c r="AI63" s="51" t="s">
        <v>16</v>
      </c>
      <c r="AJ63" s="51" t="s">
        <v>53</v>
      </c>
      <c r="AK63" s="51" t="s">
        <v>17</v>
      </c>
      <c r="AL63" s="51" t="s">
        <v>18</v>
      </c>
      <c r="AM63" s="52" t="s">
        <v>19</v>
      </c>
      <c r="AN63" s="52" t="s">
        <v>13</v>
      </c>
      <c r="AO63" s="52" t="s">
        <v>59</v>
      </c>
      <c r="AP63" s="52" t="s">
        <v>60</v>
      </c>
      <c r="AQ63" s="52" t="s">
        <v>61</v>
      </c>
      <c r="AR63" s="52" t="s">
        <v>62</v>
      </c>
      <c r="AS63" s="52" t="s">
        <v>177</v>
      </c>
      <c r="AT63" s="52" t="s">
        <v>178</v>
      </c>
      <c r="AU63" s="52" t="s">
        <v>179</v>
      </c>
      <c r="AV63" s="52" t="s">
        <v>180</v>
      </c>
      <c r="AW63" s="52" t="s">
        <v>54</v>
      </c>
      <c r="AX63" s="52" t="s">
        <v>65</v>
      </c>
      <c r="AY63" s="52" t="s">
        <v>55</v>
      </c>
      <c r="AZ63" s="52" t="s">
        <v>56</v>
      </c>
      <c r="BA63" s="52" t="s">
        <v>18</v>
      </c>
      <c r="BB63" s="52" t="s">
        <v>18</v>
      </c>
    </row>
    <row r="64" spans="1:54" s="67" customFormat="1" ht="51.75" thickTop="1">
      <c r="A64" s="234"/>
      <c r="B64" s="307">
        <v>1</v>
      </c>
      <c r="C64" s="308" t="s">
        <v>603</v>
      </c>
      <c r="D64" s="308" t="s">
        <v>604</v>
      </c>
      <c r="E64" s="434">
        <f>G64*3000</f>
        <v>17391390</v>
      </c>
      <c r="F64" s="309" t="s">
        <v>1933</v>
      </c>
      <c r="G64" s="432">
        <v>5797.13</v>
      </c>
      <c r="H64" s="310">
        <v>1985</v>
      </c>
      <c r="I64" s="310" t="s">
        <v>85</v>
      </c>
      <c r="J64" s="310" t="s">
        <v>607</v>
      </c>
      <c r="K64" s="310" t="s">
        <v>608</v>
      </c>
      <c r="L64" s="310" t="s">
        <v>609</v>
      </c>
      <c r="M64" s="310" t="s">
        <v>87</v>
      </c>
      <c r="N64" s="310">
        <v>3</v>
      </c>
      <c r="O64" s="310" t="s">
        <v>83</v>
      </c>
      <c r="P64" s="310" t="s">
        <v>610</v>
      </c>
      <c r="Q64" s="311" t="s">
        <v>1273</v>
      </c>
      <c r="R64" s="20" t="s">
        <v>84</v>
      </c>
      <c r="S64" s="20" t="s">
        <v>84</v>
      </c>
      <c r="T64" s="20" t="s">
        <v>84</v>
      </c>
      <c r="U64" s="20" t="s">
        <v>83</v>
      </c>
      <c r="V64" s="20" t="s">
        <v>84</v>
      </c>
      <c r="W64" s="20"/>
      <c r="X64" s="20"/>
      <c r="Y64" s="20" t="s">
        <v>84</v>
      </c>
      <c r="Z64" s="20" t="s">
        <v>84</v>
      </c>
      <c r="AA64" s="20" t="s">
        <v>84</v>
      </c>
      <c r="AB64" s="20" t="s">
        <v>84</v>
      </c>
      <c r="AC64" s="20" t="s">
        <v>83</v>
      </c>
      <c r="AD64" s="20" t="s">
        <v>83</v>
      </c>
      <c r="AE64" s="20" t="s">
        <v>83</v>
      </c>
      <c r="AF64" s="20" t="s">
        <v>83</v>
      </c>
      <c r="AG64" s="20" t="s">
        <v>84</v>
      </c>
      <c r="AH64" s="20" t="s">
        <v>84</v>
      </c>
      <c r="AI64" s="20" t="s">
        <v>83</v>
      </c>
      <c r="AJ64" s="20" t="s">
        <v>83</v>
      </c>
      <c r="AK64" s="20" t="s">
        <v>84</v>
      </c>
      <c r="AL64" s="18" t="s">
        <v>611</v>
      </c>
      <c r="AM64" s="20" t="s">
        <v>84</v>
      </c>
      <c r="AN64" s="20" t="s">
        <v>84</v>
      </c>
      <c r="AO64" s="20">
        <v>11</v>
      </c>
      <c r="AP64" s="20">
        <v>0</v>
      </c>
      <c r="AQ64" s="20">
        <v>6</v>
      </c>
      <c r="AR64" s="20">
        <v>0</v>
      </c>
      <c r="AS64" s="20" t="s">
        <v>83</v>
      </c>
      <c r="AT64" s="20" t="s">
        <v>83</v>
      </c>
      <c r="AU64" s="20" t="s">
        <v>83</v>
      </c>
      <c r="AV64" s="20" t="s">
        <v>83</v>
      </c>
      <c r="AW64" s="20" t="s">
        <v>84</v>
      </c>
      <c r="AX64" s="20" t="s">
        <v>83</v>
      </c>
      <c r="AY64" s="20" t="s">
        <v>84</v>
      </c>
      <c r="AZ64" s="20" t="s">
        <v>83</v>
      </c>
      <c r="BA64" s="18" t="s">
        <v>613</v>
      </c>
      <c r="BB64" s="20"/>
    </row>
    <row r="65" spans="1:54" s="22" customFormat="1" ht="26.25" thickBot="1">
      <c r="A65" s="233"/>
      <c r="B65" s="270">
        <v>2</v>
      </c>
      <c r="C65" s="312" t="s">
        <v>605</v>
      </c>
      <c r="D65" s="267" t="s">
        <v>606</v>
      </c>
      <c r="E65" s="435"/>
      <c r="F65" s="272" t="s">
        <v>1933</v>
      </c>
      <c r="G65" s="433"/>
      <c r="H65" s="272">
        <v>1915</v>
      </c>
      <c r="I65" s="273" t="s">
        <v>85</v>
      </c>
      <c r="J65" s="273" t="s">
        <v>607</v>
      </c>
      <c r="K65" s="273" t="s">
        <v>608</v>
      </c>
      <c r="L65" s="273" t="s">
        <v>609</v>
      </c>
      <c r="M65" s="273" t="s">
        <v>87</v>
      </c>
      <c r="N65" s="273">
        <v>4</v>
      </c>
      <c r="O65" s="273" t="s">
        <v>83</v>
      </c>
      <c r="P65" s="273" t="s">
        <v>610</v>
      </c>
      <c r="Q65" s="273"/>
      <c r="R65" s="20" t="s">
        <v>84</v>
      </c>
      <c r="S65" s="20" t="s">
        <v>84</v>
      </c>
      <c r="T65" s="20" t="s">
        <v>84</v>
      </c>
      <c r="U65" s="20" t="s">
        <v>83</v>
      </c>
      <c r="V65" s="20" t="s">
        <v>84</v>
      </c>
      <c r="W65" s="20"/>
      <c r="X65" s="20"/>
      <c r="Y65" s="20" t="s">
        <v>84</v>
      </c>
      <c r="Z65" s="20" t="s">
        <v>84</v>
      </c>
      <c r="AA65" s="20" t="s">
        <v>84</v>
      </c>
      <c r="AB65" s="20" t="s">
        <v>84</v>
      </c>
      <c r="AC65" s="20" t="s">
        <v>84</v>
      </c>
      <c r="AD65" s="20" t="s">
        <v>83</v>
      </c>
      <c r="AE65" s="20" t="s">
        <v>83</v>
      </c>
      <c r="AF65" s="20" t="s">
        <v>83</v>
      </c>
      <c r="AG65" s="20" t="s">
        <v>84</v>
      </c>
      <c r="AH65" s="20" t="s">
        <v>84</v>
      </c>
      <c r="AI65" s="20" t="s">
        <v>83</v>
      </c>
      <c r="AJ65" s="20" t="s">
        <v>83</v>
      </c>
      <c r="AK65" s="20" t="s">
        <v>84</v>
      </c>
      <c r="AL65" s="18" t="s">
        <v>612</v>
      </c>
      <c r="AM65" s="20" t="s">
        <v>84</v>
      </c>
      <c r="AN65" s="20" t="s">
        <v>84</v>
      </c>
      <c r="AO65" s="20">
        <v>5</v>
      </c>
      <c r="AP65" s="20">
        <v>0</v>
      </c>
      <c r="AQ65" s="20">
        <v>4</v>
      </c>
      <c r="AR65" s="20">
        <v>0</v>
      </c>
      <c r="AS65" s="20" t="s">
        <v>83</v>
      </c>
      <c r="AT65" s="20" t="s">
        <v>83</v>
      </c>
      <c r="AU65" s="20" t="s">
        <v>83</v>
      </c>
      <c r="AV65" s="20" t="s">
        <v>83</v>
      </c>
      <c r="AW65" s="20" t="s">
        <v>84</v>
      </c>
      <c r="AX65" s="20" t="s">
        <v>83</v>
      </c>
      <c r="AY65" s="20" t="s">
        <v>84</v>
      </c>
      <c r="AZ65" s="20" t="s">
        <v>83</v>
      </c>
      <c r="BA65" s="20"/>
      <c r="BB65" s="20"/>
    </row>
    <row r="66" spans="1:54" s="22" customFormat="1" ht="12.75">
      <c r="A66" s="233"/>
      <c r="B66" s="44">
        <v>3</v>
      </c>
      <c r="C66" s="268" t="s">
        <v>657</v>
      </c>
      <c r="D66" s="75"/>
      <c r="E66" s="112">
        <v>19148.14</v>
      </c>
      <c r="F66" s="49" t="s">
        <v>98</v>
      </c>
      <c r="G66" s="49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58"/>
      <c r="S66" s="58"/>
      <c r="T66" s="58"/>
    </row>
    <row r="67" spans="1:54" s="22" customFormat="1" ht="15">
      <c r="A67" s="233"/>
      <c r="B67" s="56"/>
      <c r="C67" s="14"/>
      <c r="D67" s="76"/>
      <c r="E67" s="192"/>
      <c r="F67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54" s="15" customFormat="1" ht="16.5" customHeight="1">
      <c r="A68" s="230"/>
      <c r="B68" s="34">
        <v>8</v>
      </c>
      <c r="C68" s="39" t="s">
        <v>203</v>
      </c>
      <c r="D68" s="74"/>
      <c r="E68" s="192"/>
      <c r="F68"/>
      <c r="G68" s="21"/>
      <c r="H68" s="21"/>
      <c r="I68" s="14"/>
      <c r="J68" s="14"/>
      <c r="K68" s="14"/>
      <c r="L68" s="14"/>
    </row>
    <row r="69" spans="1:54" s="16" customFormat="1" ht="15.75" customHeight="1">
      <c r="A69" s="231"/>
      <c r="B69" s="418" t="s">
        <v>0</v>
      </c>
      <c r="C69" s="418" t="s">
        <v>34</v>
      </c>
      <c r="D69" s="418" t="s">
        <v>21</v>
      </c>
      <c r="E69" s="428" t="s">
        <v>77</v>
      </c>
      <c r="F69" s="428" t="s">
        <v>1951</v>
      </c>
      <c r="G69" s="418" t="s">
        <v>35</v>
      </c>
      <c r="H69" s="418" t="s">
        <v>36</v>
      </c>
      <c r="I69" s="418" t="s">
        <v>78</v>
      </c>
      <c r="J69" s="418" t="s">
        <v>37</v>
      </c>
      <c r="K69" s="418"/>
      <c r="L69" s="418"/>
      <c r="M69" s="418"/>
      <c r="N69" s="418" t="s">
        <v>165</v>
      </c>
      <c r="O69" s="418" t="s">
        <v>38</v>
      </c>
      <c r="P69" s="418" t="s">
        <v>39</v>
      </c>
      <c r="Q69" s="418" t="s">
        <v>79</v>
      </c>
      <c r="R69" s="418" t="s">
        <v>167</v>
      </c>
      <c r="S69" s="418" t="s">
        <v>168</v>
      </c>
      <c r="T69" s="418" t="s">
        <v>169</v>
      </c>
      <c r="U69" s="417" t="s">
        <v>40</v>
      </c>
      <c r="V69" s="417" t="s">
        <v>66</v>
      </c>
      <c r="W69" s="417"/>
      <c r="X69" s="417"/>
      <c r="Y69" s="424" t="s">
        <v>4</v>
      </c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6"/>
      <c r="AM69" s="421" t="s">
        <v>41</v>
      </c>
      <c r="AN69" s="422"/>
      <c r="AO69" s="422"/>
      <c r="AP69" s="422"/>
      <c r="AQ69" s="422"/>
      <c r="AR69" s="422"/>
      <c r="AS69" s="422"/>
      <c r="AT69" s="422"/>
      <c r="AU69" s="422"/>
      <c r="AV69" s="422"/>
      <c r="AW69" s="422"/>
      <c r="AX69" s="422"/>
      <c r="AY69" s="422"/>
      <c r="AZ69" s="422"/>
      <c r="BA69" s="422"/>
      <c r="BB69" s="423"/>
    </row>
    <row r="70" spans="1:54" s="17" customFormat="1" ht="85.5" customHeight="1" thickBot="1">
      <c r="A70" s="231"/>
      <c r="B70" s="419"/>
      <c r="C70" s="419"/>
      <c r="D70" s="419"/>
      <c r="E70" s="429"/>
      <c r="F70" s="429"/>
      <c r="G70" s="419"/>
      <c r="H70" s="419"/>
      <c r="I70" s="419"/>
      <c r="J70" s="107" t="s">
        <v>42</v>
      </c>
      <c r="K70" s="107" t="s">
        <v>43</v>
      </c>
      <c r="L70" s="107" t="s">
        <v>44</v>
      </c>
      <c r="M70" s="107" t="s">
        <v>45</v>
      </c>
      <c r="N70" s="419"/>
      <c r="O70" s="419"/>
      <c r="P70" s="419"/>
      <c r="Q70" s="419"/>
      <c r="R70" s="419"/>
      <c r="S70" s="419"/>
      <c r="T70" s="419"/>
      <c r="U70" s="427"/>
      <c r="V70" s="108" t="s">
        <v>22</v>
      </c>
      <c r="W70" s="108" t="s">
        <v>46</v>
      </c>
      <c r="X70" s="108" t="s">
        <v>47</v>
      </c>
      <c r="Y70" s="51" t="s">
        <v>48</v>
      </c>
      <c r="Z70" s="51" t="s">
        <v>49</v>
      </c>
      <c r="AA70" s="51" t="s">
        <v>50</v>
      </c>
      <c r="AB70" s="51" t="s">
        <v>51</v>
      </c>
      <c r="AC70" s="51" t="s">
        <v>52</v>
      </c>
      <c r="AD70" s="51" t="s">
        <v>64</v>
      </c>
      <c r="AE70" s="51" t="s">
        <v>57</v>
      </c>
      <c r="AF70" s="51" t="s">
        <v>58</v>
      </c>
      <c r="AG70" s="51" t="s">
        <v>14</v>
      </c>
      <c r="AH70" s="51" t="s">
        <v>15</v>
      </c>
      <c r="AI70" s="51" t="s">
        <v>16</v>
      </c>
      <c r="AJ70" s="51" t="s">
        <v>53</v>
      </c>
      <c r="AK70" s="51" t="s">
        <v>17</v>
      </c>
      <c r="AL70" s="51" t="s">
        <v>18</v>
      </c>
      <c r="AM70" s="52" t="s">
        <v>19</v>
      </c>
      <c r="AN70" s="52" t="s">
        <v>13</v>
      </c>
      <c r="AO70" s="52" t="s">
        <v>59</v>
      </c>
      <c r="AP70" s="52" t="s">
        <v>60</v>
      </c>
      <c r="AQ70" s="52" t="s">
        <v>61</v>
      </c>
      <c r="AR70" s="52" t="s">
        <v>62</v>
      </c>
      <c r="AS70" s="52" t="s">
        <v>177</v>
      </c>
      <c r="AT70" s="52" t="s">
        <v>178</v>
      </c>
      <c r="AU70" s="52" t="s">
        <v>179</v>
      </c>
      <c r="AV70" s="52" t="s">
        <v>180</v>
      </c>
      <c r="AW70" s="52" t="s">
        <v>54</v>
      </c>
      <c r="AX70" s="52" t="s">
        <v>65</v>
      </c>
      <c r="AY70" s="52" t="s">
        <v>55</v>
      </c>
      <c r="AZ70" s="52" t="s">
        <v>56</v>
      </c>
      <c r="BA70" s="52" t="s">
        <v>18</v>
      </c>
      <c r="BB70" s="52" t="s">
        <v>18</v>
      </c>
    </row>
    <row r="71" spans="1:54" s="22" customFormat="1" ht="64.5" thickTop="1">
      <c r="A71" s="233"/>
      <c r="B71" s="19">
        <v>1</v>
      </c>
      <c r="C71" s="124" t="s">
        <v>658</v>
      </c>
      <c r="D71" s="126" t="s">
        <v>1283</v>
      </c>
      <c r="E71" s="185">
        <f>G71*3000</f>
        <v>5368620</v>
      </c>
      <c r="F71" s="125" t="s">
        <v>1933</v>
      </c>
      <c r="G71" s="125">
        <v>1789.54</v>
      </c>
      <c r="H71" s="125">
        <v>1956</v>
      </c>
      <c r="I71" s="23" t="s">
        <v>85</v>
      </c>
      <c r="J71" s="23" t="s">
        <v>662</v>
      </c>
      <c r="K71" s="23" t="s">
        <v>663</v>
      </c>
      <c r="L71" s="23" t="s">
        <v>664</v>
      </c>
      <c r="M71" s="23" t="s">
        <v>665</v>
      </c>
      <c r="N71" s="23" t="s">
        <v>669</v>
      </c>
      <c r="O71" s="23" t="s">
        <v>83</v>
      </c>
      <c r="P71" s="23" t="s">
        <v>671</v>
      </c>
      <c r="Q71" s="23" t="s">
        <v>670</v>
      </c>
      <c r="R71" s="242" t="s">
        <v>84</v>
      </c>
      <c r="S71" s="242" t="s">
        <v>84</v>
      </c>
      <c r="T71" s="242" t="s">
        <v>84</v>
      </c>
      <c r="U71" s="242" t="s">
        <v>83</v>
      </c>
      <c r="V71" s="242" t="s">
        <v>84</v>
      </c>
      <c r="W71" s="242"/>
      <c r="X71" s="242"/>
      <c r="Y71" s="242" t="s">
        <v>84</v>
      </c>
      <c r="Z71" s="242" t="s">
        <v>84</v>
      </c>
      <c r="AA71" s="242" t="s">
        <v>83</v>
      </c>
      <c r="AB71" s="242" t="s">
        <v>84</v>
      </c>
      <c r="AC71" s="242" t="s">
        <v>83</v>
      </c>
      <c r="AD71" s="242" t="s">
        <v>672</v>
      </c>
      <c r="AE71" s="242" t="s">
        <v>673</v>
      </c>
      <c r="AF71" s="242" t="s">
        <v>674</v>
      </c>
      <c r="AG71" s="242" t="s">
        <v>84</v>
      </c>
      <c r="AH71" s="242" t="s">
        <v>84</v>
      </c>
      <c r="AI71" s="242" t="s">
        <v>91</v>
      </c>
      <c r="AJ71" s="242" t="s">
        <v>84</v>
      </c>
      <c r="AK71" s="242" t="s">
        <v>84</v>
      </c>
      <c r="AL71" s="242"/>
      <c r="AM71" s="242" t="s">
        <v>84</v>
      </c>
      <c r="AN71" s="242" t="s">
        <v>84</v>
      </c>
      <c r="AO71" s="242">
        <v>6</v>
      </c>
      <c r="AP71" s="242">
        <v>0</v>
      </c>
      <c r="AQ71" s="242">
        <v>2</v>
      </c>
      <c r="AR71" s="242">
        <v>1</v>
      </c>
      <c r="AS71" s="242" t="s">
        <v>396</v>
      </c>
      <c r="AT71" s="242" t="s">
        <v>83</v>
      </c>
      <c r="AU71" s="242" t="s">
        <v>83</v>
      </c>
      <c r="AV71" s="242" t="s">
        <v>675</v>
      </c>
      <c r="AW71" s="242" t="s">
        <v>84</v>
      </c>
      <c r="AX71" s="242" t="s">
        <v>83</v>
      </c>
      <c r="AY71" s="242" t="s">
        <v>84</v>
      </c>
      <c r="AZ71" s="242" t="s">
        <v>83</v>
      </c>
      <c r="BA71" s="242"/>
      <c r="BB71" s="242"/>
    </row>
    <row r="72" spans="1:54" s="22" customFormat="1" ht="25.5">
      <c r="A72" s="233"/>
      <c r="B72" s="19">
        <v>2</v>
      </c>
      <c r="C72" s="124" t="s">
        <v>660</v>
      </c>
      <c r="D72" s="126" t="s">
        <v>1283</v>
      </c>
      <c r="E72" s="185">
        <f t="shared" ref="E72:E73" si="1">G72*3000</f>
        <v>160740</v>
      </c>
      <c r="F72" s="125" t="s">
        <v>1933</v>
      </c>
      <c r="G72" s="125">
        <v>53.58</v>
      </c>
      <c r="H72" s="125">
        <v>1971</v>
      </c>
      <c r="I72" s="23" t="s">
        <v>85</v>
      </c>
      <c r="J72" s="23" t="s">
        <v>662</v>
      </c>
      <c r="K72" s="23" t="s">
        <v>663</v>
      </c>
      <c r="L72" s="23" t="s">
        <v>664</v>
      </c>
      <c r="M72" s="23" t="s">
        <v>666</v>
      </c>
      <c r="N72" s="23"/>
      <c r="O72" s="23"/>
      <c r="P72" s="23"/>
      <c r="Q72" s="23"/>
      <c r="R72" s="242"/>
      <c r="S72" s="242"/>
      <c r="T72" s="242"/>
      <c r="U72" s="242"/>
      <c r="V72" s="242" t="s">
        <v>84</v>
      </c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</row>
    <row r="73" spans="1:54" s="22" customFormat="1" ht="26.25" thickBot="1">
      <c r="A73" s="233"/>
      <c r="B73" s="270">
        <v>3</v>
      </c>
      <c r="C73" s="271" t="s">
        <v>661</v>
      </c>
      <c r="D73" s="267" t="s">
        <v>1283</v>
      </c>
      <c r="E73" s="386">
        <f t="shared" si="1"/>
        <v>248700.00000000003</v>
      </c>
      <c r="F73" s="272" t="s">
        <v>1933</v>
      </c>
      <c r="G73" s="272">
        <v>82.9</v>
      </c>
      <c r="H73" s="272">
        <v>2009</v>
      </c>
      <c r="I73" s="274" t="s">
        <v>85</v>
      </c>
      <c r="J73" s="274" t="s">
        <v>667</v>
      </c>
      <c r="K73" s="274" t="s">
        <v>664</v>
      </c>
      <c r="L73" s="274" t="s">
        <v>664</v>
      </c>
      <c r="M73" s="274" t="s">
        <v>668</v>
      </c>
      <c r="N73" s="274"/>
      <c r="O73" s="274"/>
      <c r="P73" s="274"/>
      <c r="Q73" s="274"/>
      <c r="R73" s="242"/>
      <c r="S73" s="242"/>
      <c r="T73" s="242"/>
      <c r="U73" s="242"/>
      <c r="V73" s="242" t="s">
        <v>84</v>
      </c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</row>
    <row r="74" spans="1:54" s="22" customFormat="1" ht="12.75">
      <c r="A74" s="233"/>
      <c r="B74" s="44">
        <v>4</v>
      </c>
      <c r="C74" s="268" t="s">
        <v>238</v>
      </c>
      <c r="D74" s="75"/>
      <c r="E74" s="313">
        <f>5113.02+2465.62+2526+2526+485+857.62+857.62+857.62+857.62+9084.94+5183.53+3494.53+37610.17+2973.7+14250+237.9+756+1480+1450.48+1300+2224+732+732+1860+1699.86+1725.88+1574+1850.3+240+499+269+269+269+1949+1059+1059+2084.5+2084.5+900+1476+158.4+1599+1599+1599+1599+1750+1750+190+469.86+600+1749+1749</f>
        <v>133735.66999999998</v>
      </c>
      <c r="F74" s="49" t="s">
        <v>98</v>
      </c>
      <c r="G74" s="49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58"/>
      <c r="S74" s="58"/>
      <c r="T74" s="58"/>
    </row>
    <row r="75" spans="1:54" s="22" customFormat="1" ht="12.75">
      <c r="A75" s="233"/>
      <c r="B75" s="19">
        <v>5</v>
      </c>
      <c r="C75" s="124" t="s">
        <v>735</v>
      </c>
      <c r="D75" s="126"/>
      <c r="E75" s="185">
        <v>6899.1</v>
      </c>
      <c r="F75" s="125" t="s">
        <v>98</v>
      </c>
      <c r="G75" s="125"/>
      <c r="H75" s="125"/>
      <c r="I75" s="23"/>
      <c r="J75" s="23"/>
      <c r="K75" s="23"/>
      <c r="L75" s="23"/>
      <c r="M75" s="23"/>
      <c r="N75" s="23"/>
      <c r="O75" s="23"/>
      <c r="P75" s="23"/>
      <c r="Q75" s="23"/>
      <c r="R75" s="58"/>
      <c r="S75" s="58"/>
      <c r="T75" s="58"/>
    </row>
    <row r="76" spans="1:54" s="22" customFormat="1" ht="12.75">
      <c r="A76" s="233"/>
      <c r="B76" s="56"/>
      <c r="C76" s="14"/>
      <c r="D76" s="76"/>
      <c r="E76" s="62"/>
      <c r="F76" s="57"/>
      <c r="G76" s="57"/>
      <c r="H76" s="57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54" s="71" customFormat="1" ht="15">
      <c r="A77" s="232"/>
      <c r="E77" s="249"/>
      <c r="F77" s="79"/>
      <c r="G77" s="78"/>
      <c r="H77" s="78"/>
    </row>
    <row r="78" spans="1:54" s="15" customFormat="1" ht="16.5" customHeight="1">
      <c r="A78" s="230"/>
      <c r="B78" s="34">
        <v>9</v>
      </c>
      <c r="C78" s="39" t="s">
        <v>204</v>
      </c>
      <c r="D78" s="74"/>
      <c r="E78" s="195"/>
      <c r="F78"/>
      <c r="G78" s="21"/>
      <c r="H78" s="21"/>
      <c r="I78" s="14"/>
      <c r="J78" s="14"/>
      <c r="K78" s="14"/>
      <c r="L78" s="14"/>
    </row>
    <row r="79" spans="1:54" s="16" customFormat="1" ht="15.75" customHeight="1">
      <c r="A79" s="231"/>
      <c r="B79" s="418" t="s">
        <v>0</v>
      </c>
      <c r="C79" s="418" t="s">
        <v>34</v>
      </c>
      <c r="D79" s="418" t="s">
        <v>21</v>
      </c>
      <c r="E79" s="428" t="s">
        <v>77</v>
      </c>
      <c r="F79" s="428" t="s">
        <v>1951</v>
      </c>
      <c r="G79" s="418" t="s">
        <v>35</v>
      </c>
      <c r="H79" s="418" t="s">
        <v>36</v>
      </c>
      <c r="I79" s="418" t="s">
        <v>78</v>
      </c>
      <c r="J79" s="418" t="s">
        <v>37</v>
      </c>
      <c r="K79" s="418"/>
      <c r="L79" s="418"/>
      <c r="M79" s="418"/>
      <c r="N79" s="418" t="s">
        <v>165</v>
      </c>
      <c r="O79" s="418" t="s">
        <v>38</v>
      </c>
      <c r="P79" s="418" t="s">
        <v>39</v>
      </c>
      <c r="Q79" s="418" t="s">
        <v>79</v>
      </c>
      <c r="R79" s="418" t="s">
        <v>167</v>
      </c>
      <c r="S79" s="418" t="s">
        <v>168</v>
      </c>
      <c r="T79" s="418" t="s">
        <v>169</v>
      </c>
      <c r="U79" s="417" t="s">
        <v>40</v>
      </c>
      <c r="V79" s="417" t="s">
        <v>66</v>
      </c>
      <c r="W79" s="417"/>
      <c r="X79" s="417"/>
      <c r="Y79" s="424" t="s">
        <v>4</v>
      </c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6"/>
      <c r="AM79" s="421" t="s">
        <v>41</v>
      </c>
      <c r="AN79" s="422"/>
      <c r="AO79" s="422"/>
      <c r="AP79" s="422"/>
      <c r="AQ79" s="422"/>
      <c r="AR79" s="422"/>
      <c r="AS79" s="422"/>
      <c r="AT79" s="422"/>
      <c r="AU79" s="422"/>
      <c r="AV79" s="422"/>
      <c r="AW79" s="422"/>
      <c r="AX79" s="422"/>
      <c r="AY79" s="422"/>
      <c r="AZ79" s="422"/>
      <c r="BA79" s="422"/>
      <c r="BB79" s="423"/>
    </row>
    <row r="80" spans="1:54" s="17" customFormat="1" ht="179.25" thickBot="1">
      <c r="A80" s="231"/>
      <c r="B80" s="419"/>
      <c r="C80" s="419"/>
      <c r="D80" s="419"/>
      <c r="E80" s="429"/>
      <c r="F80" s="429"/>
      <c r="G80" s="419"/>
      <c r="H80" s="419"/>
      <c r="I80" s="419"/>
      <c r="J80" s="107" t="s">
        <v>42</v>
      </c>
      <c r="K80" s="107" t="s">
        <v>43</v>
      </c>
      <c r="L80" s="107" t="s">
        <v>44</v>
      </c>
      <c r="M80" s="107" t="s">
        <v>45</v>
      </c>
      <c r="N80" s="419"/>
      <c r="O80" s="419"/>
      <c r="P80" s="419"/>
      <c r="Q80" s="419"/>
      <c r="R80" s="419"/>
      <c r="S80" s="419"/>
      <c r="T80" s="419"/>
      <c r="U80" s="427"/>
      <c r="V80" s="108" t="s">
        <v>22</v>
      </c>
      <c r="W80" s="108" t="s">
        <v>46</v>
      </c>
      <c r="X80" s="108" t="s">
        <v>47</v>
      </c>
      <c r="Y80" s="51" t="s">
        <v>48</v>
      </c>
      <c r="Z80" s="51" t="s">
        <v>49</v>
      </c>
      <c r="AA80" s="51" t="s">
        <v>50</v>
      </c>
      <c r="AB80" s="51" t="s">
        <v>51</v>
      </c>
      <c r="AC80" s="51" t="s">
        <v>52</v>
      </c>
      <c r="AD80" s="51" t="s">
        <v>64</v>
      </c>
      <c r="AE80" s="51" t="s">
        <v>57</v>
      </c>
      <c r="AF80" s="51" t="s">
        <v>58</v>
      </c>
      <c r="AG80" s="51" t="s">
        <v>14</v>
      </c>
      <c r="AH80" s="51" t="s">
        <v>15</v>
      </c>
      <c r="AI80" s="51" t="s">
        <v>16</v>
      </c>
      <c r="AJ80" s="51" t="s">
        <v>53</v>
      </c>
      <c r="AK80" s="51" t="s">
        <v>17</v>
      </c>
      <c r="AL80" s="51" t="s">
        <v>18</v>
      </c>
      <c r="AM80" s="52" t="s">
        <v>19</v>
      </c>
      <c r="AN80" s="52" t="s">
        <v>13</v>
      </c>
      <c r="AO80" s="52" t="s">
        <v>59</v>
      </c>
      <c r="AP80" s="52" t="s">
        <v>60</v>
      </c>
      <c r="AQ80" s="52" t="s">
        <v>61</v>
      </c>
      <c r="AR80" s="52" t="s">
        <v>62</v>
      </c>
      <c r="AS80" s="52" t="s">
        <v>177</v>
      </c>
      <c r="AT80" s="52" t="s">
        <v>178</v>
      </c>
      <c r="AU80" s="52" t="s">
        <v>179</v>
      </c>
      <c r="AV80" s="52" t="s">
        <v>180</v>
      </c>
      <c r="AW80" s="52" t="s">
        <v>54</v>
      </c>
      <c r="AX80" s="52" t="s">
        <v>65</v>
      </c>
      <c r="AY80" s="52" t="s">
        <v>55</v>
      </c>
      <c r="AZ80" s="52" t="s">
        <v>56</v>
      </c>
      <c r="BA80" s="52" t="s">
        <v>18</v>
      </c>
      <c r="BB80" s="52" t="s">
        <v>18</v>
      </c>
    </row>
    <row r="81" spans="1:54" s="67" customFormat="1" ht="39" thickTop="1">
      <c r="A81" s="234"/>
      <c r="B81" s="44">
        <v>1</v>
      </c>
      <c r="C81" s="90" t="s">
        <v>1274</v>
      </c>
      <c r="D81" s="91" t="s">
        <v>1275</v>
      </c>
      <c r="E81" s="131">
        <f>G81*3000</f>
        <v>17325000</v>
      </c>
      <c r="F81" s="95" t="s">
        <v>1933</v>
      </c>
      <c r="G81" s="128">
        <v>5775</v>
      </c>
      <c r="H81" s="93">
        <v>1925</v>
      </c>
      <c r="I81" s="93" t="s">
        <v>85</v>
      </c>
      <c r="J81" s="314" t="s">
        <v>1311</v>
      </c>
      <c r="K81" s="314" t="s">
        <v>664</v>
      </c>
      <c r="L81" s="314" t="s">
        <v>664</v>
      </c>
      <c r="M81" s="315" t="s">
        <v>1312</v>
      </c>
      <c r="N81" s="96" t="s">
        <v>89</v>
      </c>
      <c r="O81" s="96" t="s">
        <v>83</v>
      </c>
      <c r="P81" s="314" t="s">
        <v>610</v>
      </c>
      <c r="Q81" s="92"/>
      <c r="R81" s="92" t="s">
        <v>84</v>
      </c>
      <c r="S81" s="92" t="s">
        <v>84</v>
      </c>
      <c r="T81" s="92" t="s">
        <v>84</v>
      </c>
      <c r="U81" s="94" t="s">
        <v>83</v>
      </c>
      <c r="V81" s="94" t="s">
        <v>84</v>
      </c>
      <c r="W81" s="94"/>
      <c r="X81" s="94"/>
      <c r="Y81" s="96" t="s">
        <v>84</v>
      </c>
      <c r="Z81" s="96" t="s">
        <v>84</v>
      </c>
      <c r="AA81" s="96" t="s">
        <v>84</v>
      </c>
      <c r="AB81" s="96" t="s">
        <v>84</v>
      </c>
      <c r="AC81" s="96" t="s">
        <v>83</v>
      </c>
      <c r="AD81" s="96" t="s">
        <v>84</v>
      </c>
      <c r="AE81" s="95" t="s">
        <v>737</v>
      </c>
      <c r="AF81" s="95" t="s">
        <v>737</v>
      </c>
      <c r="AG81" s="96" t="s">
        <v>84</v>
      </c>
      <c r="AH81" s="96" t="s">
        <v>84</v>
      </c>
      <c r="AI81" s="96" t="s">
        <v>99</v>
      </c>
      <c r="AJ81" s="96" t="s">
        <v>84</v>
      </c>
      <c r="AK81" s="96" t="s">
        <v>84</v>
      </c>
      <c r="AL81" s="96"/>
      <c r="AM81" s="96" t="s">
        <v>84</v>
      </c>
      <c r="AN81" s="106" t="s">
        <v>84</v>
      </c>
      <c r="AO81" s="95">
        <v>20</v>
      </c>
      <c r="AP81" s="95">
        <v>0</v>
      </c>
      <c r="AQ81" s="95">
        <v>3</v>
      </c>
      <c r="AR81" s="95">
        <v>1</v>
      </c>
      <c r="AS81" s="95" t="s">
        <v>396</v>
      </c>
      <c r="AT81" s="106" t="s">
        <v>83</v>
      </c>
      <c r="AU81" s="106" t="s">
        <v>83</v>
      </c>
      <c r="AV81" s="106"/>
      <c r="AW81" s="105" t="s">
        <v>84</v>
      </c>
      <c r="AX81" s="106" t="s">
        <v>83</v>
      </c>
      <c r="AY81" s="106" t="s">
        <v>84</v>
      </c>
      <c r="AZ81" s="106" t="s">
        <v>83</v>
      </c>
      <c r="BA81" s="106"/>
      <c r="BB81" s="106"/>
    </row>
    <row r="82" spans="1:54" s="67" customFormat="1" ht="12.75">
      <c r="A82" s="234"/>
      <c r="B82" s="19">
        <v>2</v>
      </c>
      <c r="C82" s="63" t="s">
        <v>738</v>
      </c>
      <c r="D82" s="91"/>
      <c r="E82" s="131">
        <f>4088+13267+2587</f>
        <v>19942</v>
      </c>
      <c r="F82" s="95" t="s">
        <v>98</v>
      </c>
      <c r="G82" s="129"/>
      <c r="H82" s="20"/>
      <c r="I82" s="20"/>
      <c r="J82" s="314"/>
      <c r="K82" s="314"/>
      <c r="L82" s="314"/>
      <c r="M82" s="314"/>
      <c r="N82" s="10"/>
      <c r="O82" s="10"/>
      <c r="P82" s="314"/>
      <c r="Q82" s="72"/>
      <c r="R82" s="72"/>
      <c r="S82" s="72"/>
      <c r="T82" s="72"/>
      <c r="U82" s="3"/>
      <c r="V82" s="3"/>
      <c r="W82" s="3"/>
      <c r="X82" s="3"/>
      <c r="Y82" s="10"/>
      <c r="Z82" s="10"/>
      <c r="AA82" s="10"/>
      <c r="AB82" s="10"/>
      <c r="AC82" s="10"/>
      <c r="AD82" s="10"/>
      <c r="AE82" s="70"/>
      <c r="AF82" s="70"/>
      <c r="AG82" s="10"/>
      <c r="AH82" s="10"/>
      <c r="AI82" s="10"/>
      <c r="AJ82" s="10"/>
      <c r="AK82" s="10"/>
      <c r="AL82" s="10"/>
      <c r="AM82" s="10"/>
      <c r="AN82" s="4"/>
      <c r="AO82" s="70"/>
      <c r="AP82" s="70"/>
      <c r="AQ82" s="70"/>
      <c r="AR82" s="70"/>
      <c r="AS82" s="70"/>
      <c r="AT82" s="4"/>
      <c r="AU82" s="4"/>
      <c r="AV82" s="4"/>
      <c r="AW82" s="18"/>
      <c r="AX82" s="4"/>
      <c r="AY82" s="4"/>
      <c r="AZ82" s="4"/>
      <c r="BA82" s="4"/>
      <c r="BB82" s="4"/>
    </row>
    <row r="83" spans="1:54" s="67" customFormat="1" ht="12.75">
      <c r="A83" s="234"/>
      <c r="B83" s="44">
        <v>3</v>
      </c>
      <c r="C83" s="90" t="s">
        <v>238</v>
      </c>
      <c r="D83" s="91"/>
      <c r="E83" s="131">
        <f>1599+2414.99+380.17+1250.02+147+394.3+394.06+580+1600+281.67+1098+3372.2+3080+2999+169+1043.25+1893.9+1707.72+199+634.4+7543.26+4697+4453+800+500+115+231.8+650+3914.3+550+315+700+162.36+2000+120+200+4392+3196.4+1750+1520+500+2000+1200+63+1516.58+139+26.4+300+215+2.53+1020+427+906.98+164+1115+3605.17+3372.2+2740.66+2731.61+395.35+1690.92+823.65+115+115+823.65+1499+999+350+395.35+777.36+244+288.59+305+1006.5+122+497.76+158.6+1220+720+105+226+241+105+115+122+244+487.02+723.46+3442.84+122+497.76+600+158.6+2000.02+350+350+350+748.88+5000+2400+3605.17+1690.92+395.35+823.65+6655.86+2740.66+623.5+1230+314+2567.64+1535.51+1961+1961+551+2740.66+2650+2650+2650+307.17+5882.38+350+2500+2999+890+244+288.59+312.93+305+329.4+400+226+497.76+634.4+993.08+1006.5+200+720+1464+122+115+105+136.12+191+195.34+619.87+295+1397.28+1350+125+344+769+150+200+726.01+689+481.8+344+344+149+119.98+120+120.15+119.99+1779.99+258.3+258.3+255+450+249+329+442.8*16+14944.5*8+262.61*2</f>
        <v>313998.5199999999</v>
      </c>
      <c r="F83" s="95" t="s">
        <v>98</v>
      </c>
      <c r="G83" s="128"/>
      <c r="H83" s="93"/>
      <c r="I83" s="93"/>
      <c r="J83" s="314"/>
      <c r="K83" s="314"/>
      <c r="L83" s="314"/>
      <c r="M83" s="315"/>
      <c r="N83" s="96"/>
      <c r="O83" s="96"/>
      <c r="P83" s="314"/>
      <c r="Q83" s="92"/>
      <c r="R83" s="92"/>
      <c r="S83" s="92"/>
      <c r="T83" s="92"/>
      <c r="U83" s="94"/>
      <c r="V83" s="94"/>
      <c r="W83" s="94"/>
      <c r="X83" s="94"/>
      <c r="Y83" s="96"/>
      <c r="Z83" s="96"/>
      <c r="AA83" s="96"/>
      <c r="AB83" s="96"/>
      <c r="AC83" s="96"/>
      <c r="AD83" s="96"/>
      <c r="AE83" s="95"/>
      <c r="AF83" s="95"/>
      <c r="AG83" s="96"/>
      <c r="AH83" s="96"/>
      <c r="AI83" s="96"/>
      <c r="AJ83" s="96"/>
      <c r="AK83" s="96"/>
      <c r="AL83" s="96"/>
      <c r="AM83" s="96"/>
      <c r="AN83" s="106"/>
      <c r="AO83" s="95"/>
      <c r="AP83" s="95"/>
      <c r="AQ83" s="95"/>
      <c r="AR83" s="95"/>
      <c r="AS83" s="95"/>
      <c r="AT83" s="106"/>
      <c r="AU83" s="106"/>
      <c r="AV83" s="106"/>
      <c r="AW83" s="105"/>
      <c r="AX83" s="106"/>
      <c r="AY83" s="106"/>
      <c r="AZ83" s="106"/>
      <c r="BA83" s="106"/>
      <c r="BB83" s="106"/>
    </row>
    <row r="84" spans="1:54" s="22" customFormat="1" ht="12.75">
      <c r="A84" s="233"/>
      <c r="B84" s="56"/>
      <c r="C84" s="14"/>
      <c r="D84" s="76"/>
      <c r="E84" s="62"/>
      <c r="F84" s="57"/>
      <c r="G84" s="57"/>
      <c r="H84" s="57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6" spans="1:54" s="15" customFormat="1" ht="16.5" customHeight="1">
      <c r="A86" s="230"/>
      <c r="B86" s="34">
        <v>10</v>
      </c>
      <c r="C86" s="39" t="s">
        <v>205</v>
      </c>
      <c r="D86" s="74"/>
      <c r="E86" s="192"/>
      <c r="F86" s="123"/>
      <c r="G86" s="21"/>
      <c r="H86" s="21"/>
      <c r="I86" s="14"/>
      <c r="J86" s="14"/>
      <c r="K86" s="14"/>
      <c r="L86" s="14"/>
    </row>
    <row r="87" spans="1:54" s="16" customFormat="1" ht="15.75" customHeight="1">
      <c r="A87" s="231"/>
      <c r="B87" s="418" t="s">
        <v>0</v>
      </c>
      <c r="C87" s="418" t="s">
        <v>34</v>
      </c>
      <c r="D87" s="418" t="s">
        <v>21</v>
      </c>
      <c r="E87" s="428" t="s">
        <v>77</v>
      </c>
      <c r="F87" s="428" t="s">
        <v>1951</v>
      </c>
      <c r="G87" s="418" t="s">
        <v>35</v>
      </c>
      <c r="H87" s="418" t="s">
        <v>36</v>
      </c>
      <c r="I87" s="418" t="s">
        <v>78</v>
      </c>
      <c r="J87" s="418" t="s">
        <v>37</v>
      </c>
      <c r="K87" s="418"/>
      <c r="L87" s="418"/>
      <c r="M87" s="418"/>
      <c r="N87" s="418" t="s">
        <v>165</v>
      </c>
      <c r="O87" s="418" t="s">
        <v>38</v>
      </c>
      <c r="P87" s="418" t="s">
        <v>39</v>
      </c>
      <c r="Q87" s="418" t="s">
        <v>79</v>
      </c>
      <c r="R87" s="418" t="s">
        <v>167</v>
      </c>
      <c r="S87" s="418" t="s">
        <v>168</v>
      </c>
      <c r="T87" s="418" t="s">
        <v>169</v>
      </c>
      <c r="U87" s="417" t="s">
        <v>40</v>
      </c>
      <c r="V87" s="417" t="s">
        <v>66</v>
      </c>
      <c r="W87" s="417"/>
      <c r="X87" s="417"/>
      <c r="Y87" s="424" t="s">
        <v>4</v>
      </c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6"/>
      <c r="AM87" s="421" t="s">
        <v>41</v>
      </c>
      <c r="AN87" s="422"/>
      <c r="AO87" s="422"/>
      <c r="AP87" s="422"/>
      <c r="AQ87" s="422"/>
      <c r="AR87" s="422"/>
      <c r="AS87" s="422"/>
      <c r="AT87" s="422"/>
      <c r="AU87" s="422"/>
      <c r="AV87" s="422"/>
      <c r="AW87" s="422"/>
      <c r="AX87" s="422"/>
      <c r="AY87" s="422"/>
      <c r="AZ87" s="422"/>
      <c r="BA87" s="422"/>
      <c r="BB87" s="423"/>
    </row>
    <row r="88" spans="1:54" s="17" customFormat="1" ht="179.25" thickBot="1">
      <c r="A88" s="231"/>
      <c r="B88" s="419"/>
      <c r="C88" s="419"/>
      <c r="D88" s="419"/>
      <c r="E88" s="429"/>
      <c r="F88" s="429"/>
      <c r="G88" s="419"/>
      <c r="H88" s="419"/>
      <c r="I88" s="419"/>
      <c r="J88" s="117" t="s">
        <v>42</v>
      </c>
      <c r="K88" s="117" t="s">
        <v>43</v>
      </c>
      <c r="L88" s="117" t="s">
        <v>44</v>
      </c>
      <c r="M88" s="117" t="s">
        <v>45</v>
      </c>
      <c r="N88" s="419"/>
      <c r="O88" s="419"/>
      <c r="P88" s="419"/>
      <c r="Q88" s="419"/>
      <c r="R88" s="419"/>
      <c r="S88" s="419"/>
      <c r="T88" s="419"/>
      <c r="U88" s="427"/>
      <c r="V88" s="118" t="s">
        <v>22</v>
      </c>
      <c r="W88" s="118" t="s">
        <v>46</v>
      </c>
      <c r="X88" s="118" t="s">
        <v>47</v>
      </c>
      <c r="Y88" s="51" t="s">
        <v>48</v>
      </c>
      <c r="Z88" s="51" t="s">
        <v>49</v>
      </c>
      <c r="AA88" s="51" t="s">
        <v>50</v>
      </c>
      <c r="AB88" s="51" t="s">
        <v>51</v>
      </c>
      <c r="AC88" s="51" t="s">
        <v>52</v>
      </c>
      <c r="AD88" s="51" t="s">
        <v>64</v>
      </c>
      <c r="AE88" s="51" t="s">
        <v>57</v>
      </c>
      <c r="AF88" s="51" t="s">
        <v>58</v>
      </c>
      <c r="AG88" s="51" t="s">
        <v>14</v>
      </c>
      <c r="AH88" s="51" t="s">
        <v>15</v>
      </c>
      <c r="AI88" s="51" t="s">
        <v>16</v>
      </c>
      <c r="AJ88" s="51" t="s">
        <v>53</v>
      </c>
      <c r="AK88" s="51" t="s">
        <v>17</v>
      </c>
      <c r="AL88" s="51" t="s">
        <v>18</v>
      </c>
      <c r="AM88" s="52" t="s">
        <v>19</v>
      </c>
      <c r="AN88" s="52" t="s">
        <v>13</v>
      </c>
      <c r="AO88" s="52" t="s">
        <v>59</v>
      </c>
      <c r="AP88" s="52" t="s">
        <v>60</v>
      </c>
      <c r="AQ88" s="52" t="s">
        <v>61</v>
      </c>
      <c r="AR88" s="52" t="s">
        <v>62</v>
      </c>
      <c r="AS88" s="52" t="s">
        <v>177</v>
      </c>
      <c r="AT88" s="52" t="s">
        <v>178</v>
      </c>
      <c r="AU88" s="52" t="s">
        <v>179</v>
      </c>
      <c r="AV88" s="52" t="s">
        <v>180</v>
      </c>
      <c r="AW88" s="52" t="s">
        <v>54</v>
      </c>
      <c r="AX88" s="52" t="s">
        <v>65</v>
      </c>
      <c r="AY88" s="52" t="s">
        <v>55</v>
      </c>
      <c r="AZ88" s="52" t="s">
        <v>56</v>
      </c>
      <c r="BA88" s="52" t="s">
        <v>18</v>
      </c>
      <c r="BB88" s="52" t="s">
        <v>18</v>
      </c>
    </row>
    <row r="89" spans="1:54" s="67" customFormat="1" ht="51.75" thickTop="1">
      <c r="A89" s="234"/>
      <c r="B89" s="44">
        <v>1</v>
      </c>
      <c r="C89" s="90" t="s">
        <v>1313</v>
      </c>
      <c r="D89" s="91" t="s">
        <v>1277</v>
      </c>
      <c r="E89" s="131">
        <f>G89*3000</f>
        <v>8781000</v>
      </c>
      <c r="F89" s="95" t="s">
        <v>1933</v>
      </c>
      <c r="G89" s="255">
        <v>2927</v>
      </c>
      <c r="H89" s="93">
        <v>1963</v>
      </c>
      <c r="I89" s="93" t="s">
        <v>85</v>
      </c>
      <c r="J89" s="318" t="s">
        <v>1317</v>
      </c>
      <c r="K89" s="318" t="s">
        <v>1320</v>
      </c>
      <c r="L89" s="318" t="s">
        <v>1321</v>
      </c>
      <c r="M89" s="315" t="s">
        <v>1324</v>
      </c>
      <c r="N89" s="96" t="s">
        <v>114</v>
      </c>
      <c r="O89" s="96" t="s">
        <v>83</v>
      </c>
      <c r="P89" s="318" t="s">
        <v>795</v>
      </c>
      <c r="Q89" s="95" t="s">
        <v>793</v>
      </c>
      <c r="R89" s="92" t="s">
        <v>84</v>
      </c>
      <c r="S89" s="92" t="s">
        <v>84</v>
      </c>
      <c r="T89" s="92" t="s">
        <v>84</v>
      </c>
      <c r="U89" s="94" t="s">
        <v>83</v>
      </c>
      <c r="V89" s="94" t="s">
        <v>84</v>
      </c>
      <c r="W89" s="94"/>
      <c r="X89" s="94"/>
      <c r="Y89" s="96" t="s">
        <v>84</v>
      </c>
      <c r="Z89" s="96" t="s">
        <v>84</v>
      </c>
      <c r="AA89" s="96" t="s">
        <v>83</v>
      </c>
      <c r="AB89" s="96" t="s">
        <v>83</v>
      </c>
      <c r="AC89" s="96" t="s">
        <v>83</v>
      </c>
      <c r="AD89" s="96" t="s">
        <v>796</v>
      </c>
      <c r="AE89" s="95" t="s">
        <v>83</v>
      </c>
      <c r="AF89" s="95" t="s">
        <v>797</v>
      </c>
      <c r="AG89" s="96" t="s">
        <v>84</v>
      </c>
      <c r="AH89" s="96" t="s">
        <v>84</v>
      </c>
      <c r="AI89" s="96" t="s">
        <v>91</v>
      </c>
      <c r="AJ89" s="96" t="s">
        <v>84</v>
      </c>
      <c r="AK89" s="96" t="s">
        <v>84</v>
      </c>
      <c r="AL89" s="96"/>
      <c r="AM89" s="96" t="s">
        <v>84</v>
      </c>
      <c r="AN89" s="106" t="s">
        <v>84</v>
      </c>
      <c r="AO89" s="95">
        <v>18</v>
      </c>
      <c r="AP89" s="95" t="s">
        <v>737</v>
      </c>
      <c r="AQ89" s="95">
        <v>10</v>
      </c>
      <c r="AR89" s="95" t="s">
        <v>737</v>
      </c>
      <c r="AS89" s="95" t="s">
        <v>83</v>
      </c>
      <c r="AT89" s="106" t="s">
        <v>83</v>
      </c>
      <c r="AU89" s="106" t="s">
        <v>83</v>
      </c>
      <c r="AV89" s="106" t="s">
        <v>83</v>
      </c>
      <c r="AW89" s="105" t="s">
        <v>84</v>
      </c>
      <c r="AX89" s="106" t="s">
        <v>83</v>
      </c>
      <c r="AY89" s="106" t="s">
        <v>84</v>
      </c>
      <c r="AZ89" s="106" t="s">
        <v>83</v>
      </c>
      <c r="BA89" s="106"/>
      <c r="BB89" s="106"/>
    </row>
    <row r="90" spans="1:54" s="67" customFormat="1" ht="25.5">
      <c r="A90" s="234"/>
      <c r="B90" s="19">
        <v>2</v>
      </c>
      <c r="C90" s="63" t="s">
        <v>1314</v>
      </c>
      <c r="D90" s="320" t="s">
        <v>1285</v>
      </c>
      <c r="E90" s="131">
        <f t="shared" ref="E90:E91" si="2">G90*3000</f>
        <v>3897000</v>
      </c>
      <c r="F90" s="70" t="s">
        <v>1933</v>
      </c>
      <c r="G90" s="256">
        <v>1299</v>
      </c>
      <c r="H90" s="20">
        <v>1950</v>
      </c>
      <c r="I90" s="20" t="s">
        <v>85</v>
      </c>
      <c r="J90" s="318" t="s">
        <v>1318</v>
      </c>
      <c r="K90" s="318" t="s">
        <v>1322</v>
      </c>
      <c r="L90" s="318" t="s">
        <v>1321</v>
      </c>
      <c r="M90" s="315" t="s">
        <v>1324</v>
      </c>
      <c r="N90" s="10" t="s">
        <v>82</v>
      </c>
      <c r="O90" s="10" t="s">
        <v>83</v>
      </c>
      <c r="P90" s="318" t="s">
        <v>795</v>
      </c>
      <c r="Q90" s="70" t="s">
        <v>794</v>
      </c>
      <c r="R90" s="72" t="s">
        <v>84</v>
      </c>
      <c r="S90" s="72" t="s">
        <v>84</v>
      </c>
      <c r="T90" s="72" t="s">
        <v>84</v>
      </c>
      <c r="U90" s="94" t="s">
        <v>83</v>
      </c>
      <c r="V90" s="94" t="s">
        <v>84</v>
      </c>
      <c r="W90" s="94"/>
      <c r="X90" s="94"/>
      <c r="Y90" s="96" t="s">
        <v>84</v>
      </c>
      <c r="Z90" s="96" t="s">
        <v>84</v>
      </c>
      <c r="AA90" s="96" t="s">
        <v>83</v>
      </c>
      <c r="AB90" s="96" t="s">
        <v>83</v>
      </c>
      <c r="AC90" s="96" t="s">
        <v>83</v>
      </c>
      <c r="AD90" s="96" t="s">
        <v>83</v>
      </c>
      <c r="AE90" s="95" t="s">
        <v>83</v>
      </c>
      <c r="AF90" s="95" t="s">
        <v>797</v>
      </c>
      <c r="AG90" s="96" t="s">
        <v>84</v>
      </c>
      <c r="AH90" s="96" t="s">
        <v>84</v>
      </c>
      <c r="AI90" s="96" t="s">
        <v>99</v>
      </c>
      <c r="AJ90" s="96" t="s">
        <v>84</v>
      </c>
      <c r="AK90" s="96" t="s">
        <v>84</v>
      </c>
      <c r="AL90" s="96"/>
      <c r="AM90" s="96" t="s">
        <v>84</v>
      </c>
      <c r="AN90" s="106" t="s">
        <v>84</v>
      </c>
      <c r="AO90" s="95">
        <v>1</v>
      </c>
      <c r="AP90" s="95" t="s">
        <v>737</v>
      </c>
      <c r="AQ90" s="95">
        <v>1</v>
      </c>
      <c r="AR90" s="95" t="s">
        <v>737</v>
      </c>
      <c r="AS90" s="95" t="s">
        <v>83</v>
      </c>
      <c r="AT90" s="106" t="s">
        <v>83</v>
      </c>
      <c r="AU90" s="106" t="s">
        <v>83</v>
      </c>
      <c r="AV90" s="106" t="s">
        <v>83</v>
      </c>
      <c r="AW90" s="105" t="s">
        <v>84</v>
      </c>
      <c r="AX90" s="106" t="s">
        <v>83</v>
      </c>
      <c r="AY90" s="106" t="s">
        <v>84</v>
      </c>
      <c r="AZ90" s="106" t="s">
        <v>83</v>
      </c>
      <c r="BA90" s="106"/>
      <c r="BB90" s="106"/>
    </row>
    <row r="91" spans="1:54" s="67" customFormat="1" ht="26.25" thickBot="1">
      <c r="A91" s="234"/>
      <c r="B91" s="270">
        <v>3</v>
      </c>
      <c r="C91" s="321" t="s">
        <v>1315</v>
      </c>
      <c r="D91" s="322" t="s">
        <v>1284</v>
      </c>
      <c r="E91" s="131">
        <f t="shared" si="2"/>
        <v>1854000</v>
      </c>
      <c r="F91" s="323" t="s">
        <v>1933</v>
      </c>
      <c r="G91" s="324">
        <v>618</v>
      </c>
      <c r="H91" s="273">
        <v>1986</v>
      </c>
      <c r="I91" s="273" t="s">
        <v>85</v>
      </c>
      <c r="J91" s="325" t="s">
        <v>1319</v>
      </c>
      <c r="K91" s="325" t="s">
        <v>1323</v>
      </c>
      <c r="L91" s="325" t="s">
        <v>1321</v>
      </c>
      <c r="M91" s="326" t="s">
        <v>1324</v>
      </c>
      <c r="N91" s="327" t="s">
        <v>114</v>
      </c>
      <c r="O91" s="328" t="s">
        <v>83</v>
      </c>
      <c r="P91" s="325" t="s">
        <v>795</v>
      </c>
      <c r="Q91" s="329"/>
      <c r="R91" s="330" t="s">
        <v>84</v>
      </c>
      <c r="S91" s="330" t="s">
        <v>84</v>
      </c>
      <c r="T91" s="330" t="s">
        <v>84</v>
      </c>
      <c r="U91" s="3" t="s">
        <v>83</v>
      </c>
      <c r="V91" s="3" t="s">
        <v>84</v>
      </c>
      <c r="W91" s="3"/>
      <c r="X91" s="3"/>
      <c r="Y91" s="10" t="s">
        <v>84</v>
      </c>
      <c r="Z91" s="10" t="s">
        <v>84</v>
      </c>
      <c r="AA91" s="10" t="s">
        <v>83</v>
      </c>
      <c r="AB91" s="10" t="s">
        <v>83</v>
      </c>
      <c r="AC91" s="10" t="s">
        <v>83</v>
      </c>
      <c r="AD91" s="10" t="s">
        <v>798</v>
      </c>
      <c r="AE91" s="70" t="s">
        <v>83</v>
      </c>
      <c r="AF91" s="70" t="s">
        <v>797</v>
      </c>
      <c r="AG91" s="10" t="s">
        <v>84</v>
      </c>
      <c r="AH91" s="10" t="s">
        <v>84</v>
      </c>
      <c r="AI91" s="10" t="s">
        <v>91</v>
      </c>
      <c r="AJ91" s="10" t="s">
        <v>84</v>
      </c>
      <c r="AK91" s="10" t="s">
        <v>84</v>
      </c>
      <c r="AL91" s="10"/>
      <c r="AM91" s="10" t="s">
        <v>84</v>
      </c>
      <c r="AN91" s="4" t="s">
        <v>84</v>
      </c>
      <c r="AO91" s="70">
        <v>3</v>
      </c>
      <c r="AP91" s="70" t="s">
        <v>737</v>
      </c>
      <c r="AQ91" s="70">
        <v>3</v>
      </c>
      <c r="AR91" s="70" t="s">
        <v>737</v>
      </c>
      <c r="AS91" s="70" t="s">
        <v>83</v>
      </c>
      <c r="AT91" s="4" t="s">
        <v>83</v>
      </c>
      <c r="AU91" s="4" t="s">
        <v>83</v>
      </c>
      <c r="AV91" s="4" t="s">
        <v>83</v>
      </c>
      <c r="AW91" s="18" t="s">
        <v>84</v>
      </c>
      <c r="AX91" s="4" t="s">
        <v>83</v>
      </c>
      <c r="AY91" s="4" t="s">
        <v>84</v>
      </c>
      <c r="AZ91" s="4" t="s">
        <v>83</v>
      </c>
      <c r="BA91" s="4"/>
      <c r="BB91" s="4"/>
    </row>
    <row r="92" spans="1:54" s="67" customFormat="1" ht="12.75">
      <c r="A92" s="234"/>
      <c r="B92" s="44">
        <v>4</v>
      </c>
      <c r="C92" s="90" t="s">
        <v>860</v>
      </c>
      <c r="D92" s="91"/>
      <c r="E92" s="255">
        <f>37488+72354.09+2028.52+1199841.02</f>
        <v>1311711.6300000001</v>
      </c>
      <c r="F92" s="95" t="s">
        <v>98</v>
      </c>
      <c r="G92" s="93"/>
      <c r="H92" s="93"/>
      <c r="I92" s="93"/>
      <c r="J92" s="319"/>
      <c r="K92" s="319"/>
      <c r="L92" s="319"/>
      <c r="M92" s="319"/>
      <c r="N92" s="96"/>
      <c r="O92" s="96"/>
      <c r="P92" s="319"/>
      <c r="Q92" s="92"/>
      <c r="R92" s="92"/>
      <c r="S92" s="92"/>
      <c r="T92" s="92"/>
      <c r="U92" s="3"/>
      <c r="V92" s="3"/>
      <c r="W92" s="3"/>
      <c r="X92" s="3"/>
      <c r="Y92" s="10"/>
      <c r="Z92" s="10"/>
      <c r="AA92" s="10"/>
      <c r="AB92" s="10"/>
      <c r="AC92" s="10"/>
      <c r="AD92" s="10"/>
      <c r="AE92" s="70"/>
      <c r="AF92" s="70"/>
      <c r="AG92" s="10"/>
      <c r="AH92" s="10"/>
      <c r="AI92" s="10"/>
      <c r="AJ92" s="10"/>
      <c r="AK92" s="10"/>
      <c r="AL92" s="10"/>
      <c r="AM92" s="10"/>
      <c r="AN92" s="4"/>
      <c r="AO92" s="70"/>
      <c r="AP92" s="70"/>
      <c r="AQ92" s="70"/>
      <c r="AR92" s="70"/>
      <c r="AS92" s="70"/>
      <c r="AT92" s="4"/>
      <c r="AU92" s="4"/>
      <c r="AV92" s="4"/>
      <c r="AW92" s="18"/>
      <c r="AX92" s="4"/>
      <c r="AY92" s="4"/>
      <c r="AZ92" s="4"/>
      <c r="BA92" s="4"/>
      <c r="BB92" s="4"/>
    </row>
    <row r="93" spans="1:54" s="67" customFormat="1" ht="12.75">
      <c r="A93" s="234"/>
      <c r="B93" s="19">
        <v>5</v>
      </c>
      <c r="C93" s="63" t="s">
        <v>238</v>
      </c>
      <c r="D93" s="91"/>
      <c r="E93" s="256">
        <f>180+440+23040+320.01+1000+1270+36861.72+2731.61+395.35+1690.92+823.65+4050+777.36+2160+580+270+219+920+631+1670+322+249+1100.85+2440.32+261+1630+1051+450+1540+1700+269+4121.73+239+758+2167+1225+399+797+1291</f>
        <v>102041.52</v>
      </c>
      <c r="F93" s="95" t="s">
        <v>98</v>
      </c>
      <c r="G93" s="93"/>
      <c r="H93" s="20"/>
      <c r="I93" s="20"/>
      <c r="J93" s="314"/>
      <c r="K93" s="314"/>
      <c r="L93" s="314"/>
      <c r="M93" s="314"/>
      <c r="N93" s="10"/>
      <c r="O93" s="10"/>
      <c r="P93" s="314"/>
      <c r="Q93" s="72"/>
      <c r="R93" s="72"/>
      <c r="S93" s="72"/>
      <c r="T93" s="72"/>
      <c r="U93" s="3"/>
      <c r="V93" s="3"/>
      <c r="W93" s="3"/>
      <c r="X93" s="3"/>
      <c r="Y93" s="10"/>
      <c r="Z93" s="10"/>
      <c r="AA93" s="10"/>
      <c r="AB93" s="10"/>
      <c r="AC93" s="10"/>
      <c r="AD93" s="10"/>
      <c r="AE93" s="70"/>
      <c r="AF93" s="70"/>
      <c r="AG93" s="10"/>
      <c r="AH93" s="10"/>
      <c r="AI93" s="10"/>
      <c r="AJ93" s="10"/>
      <c r="AK93" s="10"/>
      <c r="AL93" s="10"/>
      <c r="AM93" s="10"/>
      <c r="AN93" s="4"/>
      <c r="AO93" s="70"/>
      <c r="AP93" s="70"/>
      <c r="AQ93" s="70"/>
      <c r="AR93" s="70"/>
      <c r="AS93" s="70"/>
      <c r="AT93" s="4"/>
      <c r="AU93" s="4"/>
      <c r="AV93" s="4"/>
      <c r="AW93" s="18"/>
      <c r="AX93" s="4"/>
      <c r="AY93" s="4"/>
      <c r="AZ93" s="4"/>
      <c r="BA93" s="4"/>
      <c r="BB93" s="4"/>
    </row>
    <row r="94" spans="1:54" s="67" customFormat="1" ht="38.25">
      <c r="A94" s="234" t="s">
        <v>985</v>
      </c>
      <c r="B94" s="19">
        <v>6</v>
      </c>
      <c r="C94" s="63" t="s">
        <v>861</v>
      </c>
      <c r="D94" s="91"/>
      <c r="E94" s="256">
        <f>906+24027+23410+22615+18786+17120+17007+12518+11149+10899+10641+9969+7517+7148+7122+6998+6461+3754+3310+1998.28+15977.7+5800</f>
        <v>245132.98</v>
      </c>
      <c r="F94" s="95" t="s">
        <v>98</v>
      </c>
      <c r="G94" s="93"/>
      <c r="H94" s="20"/>
      <c r="I94" s="20"/>
      <c r="J94" s="314"/>
      <c r="K94" s="314"/>
      <c r="L94" s="314"/>
      <c r="M94" s="314"/>
      <c r="N94" s="10"/>
      <c r="O94" s="10"/>
      <c r="P94" s="314"/>
      <c r="Q94" s="72"/>
      <c r="R94" s="72"/>
      <c r="S94" s="72"/>
      <c r="T94" s="72"/>
      <c r="U94" s="3"/>
      <c r="V94" s="3"/>
      <c r="W94" s="3"/>
      <c r="X94" s="3"/>
      <c r="Y94" s="10"/>
      <c r="Z94" s="10"/>
      <c r="AA94" s="10"/>
      <c r="AB94" s="10"/>
      <c r="AC94" s="10"/>
      <c r="AD94" s="10"/>
      <c r="AE94" s="70"/>
      <c r="AF94" s="70"/>
      <c r="AG94" s="10"/>
      <c r="AH94" s="10"/>
      <c r="AI94" s="10"/>
      <c r="AJ94" s="10"/>
      <c r="AK94" s="10"/>
      <c r="AL94" s="10"/>
      <c r="AM94" s="10"/>
      <c r="AN94" s="4"/>
      <c r="AO94" s="70"/>
      <c r="AP94" s="70"/>
      <c r="AQ94" s="70"/>
      <c r="AR94" s="70"/>
      <c r="AS94" s="70"/>
      <c r="AT94" s="4"/>
      <c r="AU94" s="4"/>
      <c r="AV94" s="4"/>
      <c r="AW94" s="18"/>
      <c r="AX94" s="4"/>
      <c r="AY94" s="4"/>
      <c r="AZ94" s="4"/>
      <c r="BA94" s="4"/>
      <c r="BB94" s="4"/>
    </row>
    <row r="96" spans="1:54" s="15" customFormat="1" ht="29.25" customHeight="1">
      <c r="A96" s="230"/>
      <c r="B96" s="34">
        <v>11</v>
      </c>
      <c r="C96" s="430" t="s">
        <v>1337</v>
      </c>
      <c r="D96" s="431"/>
      <c r="E96" s="192"/>
      <c r="F96" s="123"/>
      <c r="G96" s="21"/>
      <c r="H96" s="21"/>
      <c r="I96" s="14"/>
      <c r="J96" s="14"/>
      <c r="K96" s="14"/>
      <c r="L96" s="14"/>
    </row>
    <row r="97" spans="1:54" s="16" customFormat="1" ht="15.75" customHeight="1">
      <c r="A97" s="231"/>
      <c r="B97" s="418" t="s">
        <v>0</v>
      </c>
      <c r="C97" s="418" t="s">
        <v>34</v>
      </c>
      <c r="D97" s="418" t="s">
        <v>21</v>
      </c>
      <c r="E97" s="428" t="s">
        <v>77</v>
      </c>
      <c r="F97" s="428" t="s">
        <v>1951</v>
      </c>
      <c r="G97" s="418" t="s">
        <v>35</v>
      </c>
      <c r="H97" s="418" t="s">
        <v>36</v>
      </c>
      <c r="I97" s="418" t="s">
        <v>78</v>
      </c>
      <c r="J97" s="418" t="s">
        <v>37</v>
      </c>
      <c r="K97" s="418"/>
      <c r="L97" s="418"/>
      <c r="M97" s="418"/>
      <c r="N97" s="418" t="s">
        <v>165</v>
      </c>
      <c r="O97" s="418" t="s">
        <v>38</v>
      </c>
      <c r="P97" s="418" t="s">
        <v>39</v>
      </c>
      <c r="Q97" s="418" t="s">
        <v>79</v>
      </c>
      <c r="R97" s="418" t="s">
        <v>167</v>
      </c>
      <c r="S97" s="418" t="s">
        <v>168</v>
      </c>
      <c r="T97" s="418" t="s">
        <v>169</v>
      </c>
      <c r="U97" s="417" t="s">
        <v>40</v>
      </c>
      <c r="V97" s="417" t="s">
        <v>66</v>
      </c>
      <c r="W97" s="417"/>
      <c r="X97" s="417"/>
      <c r="Y97" s="424" t="s">
        <v>4</v>
      </c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6"/>
      <c r="AM97" s="421" t="s">
        <v>41</v>
      </c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3"/>
    </row>
    <row r="98" spans="1:54" s="17" customFormat="1" ht="179.25" thickBot="1">
      <c r="A98" s="231"/>
      <c r="B98" s="419"/>
      <c r="C98" s="419"/>
      <c r="D98" s="419"/>
      <c r="E98" s="429"/>
      <c r="F98" s="429"/>
      <c r="G98" s="419"/>
      <c r="H98" s="419"/>
      <c r="I98" s="419"/>
      <c r="J98" s="117" t="s">
        <v>42</v>
      </c>
      <c r="K98" s="117" t="s">
        <v>43</v>
      </c>
      <c r="L98" s="117" t="s">
        <v>44</v>
      </c>
      <c r="M98" s="117" t="s">
        <v>45</v>
      </c>
      <c r="N98" s="419"/>
      <c r="O98" s="419"/>
      <c r="P98" s="419"/>
      <c r="Q98" s="419"/>
      <c r="R98" s="419"/>
      <c r="S98" s="419"/>
      <c r="T98" s="419"/>
      <c r="U98" s="427"/>
      <c r="V98" s="118" t="s">
        <v>22</v>
      </c>
      <c r="W98" s="118" t="s">
        <v>46</v>
      </c>
      <c r="X98" s="118" t="s">
        <v>47</v>
      </c>
      <c r="Y98" s="51" t="s">
        <v>48</v>
      </c>
      <c r="Z98" s="51" t="s">
        <v>49</v>
      </c>
      <c r="AA98" s="51" t="s">
        <v>50</v>
      </c>
      <c r="AB98" s="51" t="s">
        <v>51</v>
      </c>
      <c r="AC98" s="51" t="s">
        <v>52</v>
      </c>
      <c r="AD98" s="51" t="s">
        <v>64</v>
      </c>
      <c r="AE98" s="51" t="s">
        <v>57</v>
      </c>
      <c r="AF98" s="51" t="s">
        <v>58</v>
      </c>
      <c r="AG98" s="51" t="s">
        <v>14</v>
      </c>
      <c r="AH98" s="51" t="s">
        <v>15</v>
      </c>
      <c r="AI98" s="51" t="s">
        <v>16</v>
      </c>
      <c r="AJ98" s="51" t="s">
        <v>53</v>
      </c>
      <c r="AK98" s="51" t="s">
        <v>17</v>
      </c>
      <c r="AL98" s="51" t="s">
        <v>18</v>
      </c>
      <c r="AM98" s="52" t="s">
        <v>19</v>
      </c>
      <c r="AN98" s="52" t="s">
        <v>13</v>
      </c>
      <c r="AO98" s="52" t="s">
        <v>59</v>
      </c>
      <c r="AP98" s="52" t="s">
        <v>60</v>
      </c>
      <c r="AQ98" s="52" t="s">
        <v>61</v>
      </c>
      <c r="AR98" s="52" t="s">
        <v>62</v>
      </c>
      <c r="AS98" s="52" t="s">
        <v>177</v>
      </c>
      <c r="AT98" s="52" t="s">
        <v>178</v>
      </c>
      <c r="AU98" s="52" t="s">
        <v>179</v>
      </c>
      <c r="AV98" s="52" t="s">
        <v>180</v>
      </c>
      <c r="AW98" s="52" t="s">
        <v>54</v>
      </c>
      <c r="AX98" s="52" t="s">
        <v>65</v>
      </c>
      <c r="AY98" s="52" t="s">
        <v>55</v>
      </c>
      <c r="AZ98" s="52" t="s">
        <v>56</v>
      </c>
      <c r="BA98" s="52" t="s">
        <v>18</v>
      </c>
      <c r="BB98" s="52" t="s">
        <v>18</v>
      </c>
    </row>
    <row r="99" spans="1:54" s="67" customFormat="1" ht="39.75" thickTop="1" thickBot="1">
      <c r="A99" s="234"/>
      <c r="B99" s="307">
        <v>1</v>
      </c>
      <c r="C99" s="331" t="s">
        <v>863</v>
      </c>
      <c r="D99" s="308" t="s">
        <v>1286</v>
      </c>
      <c r="E99" s="332">
        <f>G99*3000</f>
        <v>7044000</v>
      </c>
      <c r="F99" s="333" t="s">
        <v>1933</v>
      </c>
      <c r="G99" s="334">
        <v>2348</v>
      </c>
      <c r="H99" s="310">
        <v>1983</v>
      </c>
      <c r="I99" s="310" t="s">
        <v>85</v>
      </c>
      <c r="J99" s="339" t="s">
        <v>866</v>
      </c>
      <c r="K99" s="339" t="s">
        <v>867</v>
      </c>
      <c r="L99" s="339" t="s">
        <v>868</v>
      </c>
      <c r="M99" s="338" t="s">
        <v>869</v>
      </c>
      <c r="N99" s="335" t="s">
        <v>89</v>
      </c>
      <c r="O99" s="335"/>
      <c r="P99" s="339" t="s">
        <v>873</v>
      </c>
      <c r="Q99" s="289"/>
      <c r="R99" s="289" t="s">
        <v>84</v>
      </c>
      <c r="S99" s="289" t="s">
        <v>84</v>
      </c>
      <c r="T99" s="289" t="s">
        <v>84</v>
      </c>
      <c r="U99" s="94" t="s">
        <v>83</v>
      </c>
      <c r="V99" s="94" t="s">
        <v>84</v>
      </c>
      <c r="W99" s="94"/>
      <c r="X99" s="94"/>
      <c r="Y99" s="96" t="s">
        <v>84</v>
      </c>
      <c r="Z99" s="96" t="s">
        <v>84</v>
      </c>
      <c r="AA99" s="96" t="s">
        <v>84</v>
      </c>
      <c r="AB99" s="96" t="s">
        <v>84</v>
      </c>
      <c r="AC99" s="96" t="s">
        <v>84</v>
      </c>
      <c r="AD99" s="96" t="s">
        <v>83</v>
      </c>
      <c r="AE99" s="95" t="s">
        <v>875</v>
      </c>
      <c r="AF99" s="95" t="s">
        <v>876</v>
      </c>
      <c r="AG99" s="96" t="s">
        <v>84</v>
      </c>
      <c r="AH99" s="96" t="s">
        <v>84</v>
      </c>
      <c r="AI99" s="96" t="s">
        <v>91</v>
      </c>
      <c r="AJ99" s="96" t="s">
        <v>84</v>
      </c>
      <c r="AK99" s="96" t="s">
        <v>84</v>
      </c>
      <c r="AL99" s="96"/>
      <c r="AM99" s="96" t="s">
        <v>84</v>
      </c>
      <c r="AN99" s="106" t="s">
        <v>84</v>
      </c>
      <c r="AO99" s="95">
        <v>12</v>
      </c>
      <c r="AP99" s="95">
        <v>0</v>
      </c>
      <c r="AQ99" s="95">
        <v>2</v>
      </c>
      <c r="AR99" s="95">
        <v>1</v>
      </c>
      <c r="AS99" s="95" t="s">
        <v>396</v>
      </c>
      <c r="AT99" s="106" t="s">
        <v>83</v>
      </c>
      <c r="AU99" s="106" t="s">
        <v>83</v>
      </c>
      <c r="AV99" s="106" t="s">
        <v>877</v>
      </c>
      <c r="AW99" s="105" t="s">
        <v>84</v>
      </c>
      <c r="AX99" s="106" t="s">
        <v>83</v>
      </c>
      <c r="AY99" s="106" t="s">
        <v>84</v>
      </c>
      <c r="AZ99" s="106" t="s">
        <v>83</v>
      </c>
      <c r="BA99" s="106"/>
      <c r="BB99" s="106"/>
    </row>
    <row r="100" spans="1:54" s="67" customFormat="1" ht="39.75" thickTop="1" thickBot="1">
      <c r="A100" s="234"/>
      <c r="B100" s="19">
        <v>2</v>
      </c>
      <c r="C100" s="63" t="s">
        <v>864</v>
      </c>
      <c r="D100" s="91" t="s">
        <v>1287</v>
      </c>
      <c r="E100" s="332">
        <f t="shared" ref="E100" si="3">G100*3000</f>
        <v>7412400.0000000009</v>
      </c>
      <c r="F100" s="95" t="s">
        <v>1933</v>
      </c>
      <c r="G100" s="129">
        <v>2470.8000000000002</v>
      </c>
      <c r="H100" s="20">
        <v>1988</v>
      </c>
      <c r="I100" s="20" t="s">
        <v>85</v>
      </c>
      <c r="J100" s="318" t="s">
        <v>866</v>
      </c>
      <c r="K100" s="318" t="s">
        <v>867</v>
      </c>
      <c r="L100" s="318" t="s">
        <v>868</v>
      </c>
      <c r="M100" s="318" t="s">
        <v>869</v>
      </c>
      <c r="N100" s="10" t="s">
        <v>870</v>
      </c>
      <c r="O100" s="10"/>
      <c r="P100" s="318" t="s">
        <v>873</v>
      </c>
      <c r="Q100" s="72"/>
      <c r="R100" s="72" t="s">
        <v>84</v>
      </c>
      <c r="S100" s="72" t="s">
        <v>84</v>
      </c>
      <c r="T100" s="92" t="s">
        <v>84</v>
      </c>
      <c r="U100" s="94" t="s">
        <v>83</v>
      </c>
      <c r="V100" s="94" t="s">
        <v>84</v>
      </c>
      <c r="W100" s="3"/>
      <c r="X100" s="3"/>
      <c r="Y100" s="10" t="s">
        <v>84</v>
      </c>
      <c r="Z100" s="10" t="s">
        <v>84</v>
      </c>
      <c r="AA100" s="10" t="s">
        <v>84</v>
      </c>
      <c r="AB100" s="10" t="s">
        <v>84</v>
      </c>
      <c r="AC100" s="10" t="s">
        <v>84</v>
      </c>
      <c r="AD100" s="10" t="s">
        <v>83</v>
      </c>
      <c r="AE100" s="70" t="s">
        <v>83</v>
      </c>
      <c r="AF100" s="70" t="s">
        <v>876</v>
      </c>
      <c r="AG100" s="10" t="s">
        <v>84</v>
      </c>
      <c r="AH100" s="10" t="s">
        <v>84</v>
      </c>
      <c r="AI100" s="10" t="s">
        <v>91</v>
      </c>
      <c r="AJ100" s="10" t="s">
        <v>84</v>
      </c>
      <c r="AK100" s="10" t="s">
        <v>84</v>
      </c>
      <c r="AL100" s="10"/>
      <c r="AM100" s="10" t="s">
        <v>84</v>
      </c>
      <c r="AN100" s="4" t="s">
        <v>84</v>
      </c>
      <c r="AO100" s="70">
        <v>12</v>
      </c>
      <c r="AP100" s="70">
        <v>0</v>
      </c>
      <c r="AQ100" s="70">
        <v>7</v>
      </c>
      <c r="AR100" s="70">
        <v>1</v>
      </c>
      <c r="AS100" s="70" t="s">
        <v>396</v>
      </c>
      <c r="AT100" s="4" t="s">
        <v>83</v>
      </c>
      <c r="AU100" s="4" t="s">
        <v>83</v>
      </c>
      <c r="AV100" s="4" t="s">
        <v>877</v>
      </c>
      <c r="AW100" s="18" t="s">
        <v>84</v>
      </c>
      <c r="AX100" s="4" t="s">
        <v>83</v>
      </c>
      <c r="AY100" s="4" t="s">
        <v>84</v>
      </c>
      <c r="AZ100" s="4" t="s">
        <v>83</v>
      </c>
      <c r="BA100" s="4"/>
      <c r="BB100" s="4"/>
    </row>
    <row r="101" spans="1:54" s="67" customFormat="1" ht="39.75" thickTop="1" thickBot="1">
      <c r="A101" s="234"/>
      <c r="B101" s="270">
        <v>3</v>
      </c>
      <c r="C101" s="321" t="s">
        <v>865</v>
      </c>
      <c r="D101" s="322" t="s">
        <v>1286</v>
      </c>
      <c r="E101" s="332">
        <v>4464835.29</v>
      </c>
      <c r="F101" s="323" t="s">
        <v>1933</v>
      </c>
      <c r="G101" s="336">
        <v>1876.4</v>
      </c>
      <c r="H101" s="273">
        <v>2019</v>
      </c>
      <c r="I101" s="273" t="s">
        <v>85</v>
      </c>
      <c r="J101" s="325" t="s">
        <v>871</v>
      </c>
      <c r="K101" s="325"/>
      <c r="L101" s="325" t="s">
        <v>872</v>
      </c>
      <c r="M101" s="325" t="s">
        <v>869</v>
      </c>
      <c r="N101" s="327" t="s">
        <v>82</v>
      </c>
      <c r="O101" s="327"/>
      <c r="P101" s="325" t="s">
        <v>874</v>
      </c>
      <c r="Q101" s="330"/>
      <c r="R101" s="330" t="s">
        <v>84</v>
      </c>
      <c r="S101" s="330" t="s">
        <v>84</v>
      </c>
      <c r="T101" s="337" t="s">
        <v>84</v>
      </c>
      <c r="U101" s="94" t="s">
        <v>83</v>
      </c>
      <c r="V101" s="94" t="s">
        <v>84</v>
      </c>
      <c r="W101" s="3"/>
      <c r="X101" s="3"/>
      <c r="Y101" s="10" t="s">
        <v>84</v>
      </c>
      <c r="Z101" s="10" t="s">
        <v>84</v>
      </c>
      <c r="AA101" s="10" t="s">
        <v>84</v>
      </c>
      <c r="AB101" s="10" t="s">
        <v>84</v>
      </c>
      <c r="AC101" s="10" t="s">
        <v>84</v>
      </c>
      <c r="AD101" s="10" t="s">
        <v>83</v>
      </c>
      <c r="AE101" s="70" t="s">
        <v>83</v>
      </c>
      <c r="AF101" s="70" t="s">
        <v>876</v>
      </c>
      <c r="AG101" s="10" t="s">
        <v>84</v>
      </c>
      <c r="AH101" s="10" t="s">
        <v>84</v>
      </c>
      <c r="AI101" s="10" t="s">
        <v>83</v>
      </c>
      <c r="AJ101" s="10" t="s">
        <v>84</v>
      </c>
      <c r="AK101" s="10" t="s">
        <v>84</v>
      </c>
      <c r="AL101" s="10"/>
      <c r="AM101" s="10" t="s">
        <v>84</v>
      </c>
      <c r="AN101" s="4" t="s">
        <v>84</v>
      </c>
      <c r="AO101" s="70">
        <v>3</v>
      </c>
      <c r="AP101" s="70">
        <v>0</v>
      </c>
      <c r="AQ101" s="70">
        <v>2</v>
      </c>
      <c r="AR101" s="70">
        <v>0</v>
      </c>
      <c r="AS101" s="70" t="s">
        <v>396</v>
      </c>
      <c r="AT101" s="4" t="s">
        <v>83</v>
      </c>
      <c r="AU101" s="4" t="s">
        <v>83</v>
      </c>
      <c r="AV101" s="4" t="s">
        <v>877</v>
      </c>
      <c r="AW101" s="18" t="s">
        <v>84</v>
      </c>
      <c r="AX101" s="4" t="s">
        <v>83</v>
      </c>
      <c r="AY101" s="4" t="s">
        <v>84</v>
      </c>
      <c r="AZ101" s="4" t="s">
        <v>83</v>
      </c>
      <c r="BA101" s="4"/>
      <c r="BB101" s="4"/>
    </row>
    <row r="102" spans="1:54" s="67" customFormat="1" ht="12.75">
      <c r="A102" s="234"/>
      <c r="B102" s="44">
        <v>4</v>
      </c>
      <c r="C102" s="90" t="s">
        <v>878</v>
      </c>
      <c r="D102" s="91"/>
      <c r="E102" s="131">
        <f>9728.58+71154.18+3558.82+110269.4+998981.2</f>
        <v>1193692.18</v>
      </c>
      <c r="F102" s="95" t="s">
        <v>98</v>
      </c>
      <c r="G102" s="128"/>
      <c r="H102" s="93"/>
      <c r="I102" s="93"/>
      <c r="J102" s="340"/>
      <c r="K102" s="340"/>
      <c r="L102" s="340"/>
      <c r="M102" s="340"/>
      <c r="N102" s="96"/>
      <c r="O102" s="96"/>
      <c r="P102" s="340"/>
      <c r="Q102" s="92"/>
      <c r="R102" s="92"/>
      <c r="S102" s="92"/>
      <c r="T102" s="92"/>
      <c r="U102" s="94"/>
      <c r="V102" s="94"/>
      <c r="W102" s="3"/>
      <c r="X102" s="3"/>
      <c r="Y102" s="10"/>
      <c r="Z102" s="10"/>
      <c r="AA102" s="10"/>
      <c r="AB102" s="10"/>
      <c r="AC102" s="10"/>
      <c r="AD102" s="10"/>
      <c r="AE102" s="70"/>
      <c r="AF102" s="70"/>
      <c r="AG102" s="10"/>
      <c r="AH102" s="10"/>
      <c r="AI102" s="10"/>
      <c r="AJ102" s="10"/>
      <c r="AK102" s="10"/>
      <c r="AL102" s="10"/>
      <c r="AM102" s="10"/>
      <c r="AN102" s="4"/>
      <c r="AO102" s="70"/>
      <c r="AP102" s="70"/>
      <c r="AQ102" s="70"/>
      <c r="AR102" s="70"/>
      <c r="AS102" s="70"/>
      <c r="AT102" s="4"/>
      <c r="AU102" s="4"/>
      <c r="AV102" s="4"/>
      <c r="AW102" s="18"/>
      <c r="AX102" s="4"/>
      <c r="AY102" s="4"/>
      <c r="AZ102" s="4"/>
      <c r="BA102" s="4"/>
      <c r="BB102" s="4"/>
    </row>
    <row r="103" spans="1:54" s="67" customFormat="1" ht="12.75">
      <c r="A103" s="234"/>
      <c r="B103" s="19">
        <v>5</v>
      </c>
      <c r="C103" s="63" t="s">
        <v>238</v>
      </c>
      <c r="D103" s="91"/>
      <c r="E103" s="131">
        <f>1525+760+2151.78+589.99+974.78+1607.96+1649.44+1799+999+10100+344.02+3206.57+2309.89+6672.04+400+179+600+8000+5625.01+3048.19+650+750+200+248.99+439+680+2201+369+210+1314+650+500+199.99+370+1499</f>
        <v>62822.65</v>
      </c>
      <c r="F103" s="95" t="s">
        <v>98</v>
      </c>
      <c r="G103" s="129"/>
      <c r="H103" s="20"/>
      <c r="I103" s="20"/>
      <c r="J103" s="318"/>
      <c r="K103" s="318"/>
      <c r="L103" s="318"/>
      <c r="M103" s="318"/>
      <c r="N103" s="10"/>
      <c r="O103" s="10"/>
      <c r="P103" s="318"/>
      <c r="Q103" s="72"/>
      <c r="R103" s="72"/>
      <c r="S103" s="72"/>
      <c r="T103" s="92"/>
      <c r="U103" s="94"/>
      <c r="V103" s="94"/>
      <c r="W103" s="3"/>
      <c r="X103" s="3"/>
      <c r="Y103" s="10"/>
      <c r="Z103" s="10"/>
      <c r="AA103" s="10"/>
      <c r="AB103" s="10"/>
      <c r="AC103" s="10"/>
      <c r="AD103" s="10"/>
      <c r="AE103" s="70"/>
      <c r="AF103" s="70"/>
      <c r="AG103" s="10"/>
      <c r="AH103" s="10"/>
      <c r="AI103" s="10"/>
      <c r="AJ103" s="10"/>
      <c r="AK103" s="10"/>
      <c r="AL103" s="10"/>
      <c r="AM103" s="10"/>
      <c r="AN103" s="4"/>
      <c r="AO103" s="70"/>
      <c r="AP103" s="70"/>
      <c r="AQ103" s="70"/>
      <c r="AR103" s="70"/>
      <c r="AS103" s="70"/>
      <c r="AT103" s="4"/>
      <c r="AU103" s="4"/>
      <c r="AV103" s="4"/>
      <c r="AW103" s="18"/>
      <c r="AX103" s="4"/>
      <c r="AY103" s="4"/>
      <c r="AZ103" s="4"/>
      <c r="BA103" s="4"/>
      <c r="BB103" s="4"/>
    </row>
    <row r="105" spans="1:54" s="15" customFormat="1" ht="16.5" customHeight="1">
      <c r="A105" s="230"/>
      <c r="B105" s="34">
        <v>12</v>
      </c>
      <c r="C105" s="39" t="s">
        <v>207</v>
      </c>
      <c r="D105" s="74"/>
      <c r="E105" s="192"/>
      <c r="F105" s="123"/>
      <c r="G105" s="21"/>
      <c r="H105" s="21"/>
      <c r="I105" s="14"/>
      <c r="J105" s="14"/>
      <c r="K105" s="14"/>
      <c r="L105" s="14"/>
    </row>
    <row r="106" spans="1:54" s="16" customFormat="1" ht="15.75" customHeight="1">
      <c r="A106" s="231"/>
      <c r="B106" s="418" t="s">
        <v>0</v>
      </c>
      <c r="C106" s="418" t="s">
        <v>34</v>
      </c>
      <c r="D106" s="418" t="s">
        <v>21</v>
      </c>
      <c r="E106" s="428" t="s">
        <v>77</v>
      </c>
      <c r="F106" s="428" t="s">
        <v>1951</v>
      </c>
      <c r="G106" s="418" t="s">
        <v>35</v>
      </c>
      <c r="H106" s="418" t="s">
        <v>36</v>
      </c>
      <c r="I106" s="418" t="s">
        <v>78</v>
      </c>
      <c r="J106" s="418" t="s">
        <v>37</v>
      </c>
      <c r="K106" s="418"/>
      <c r="L106" s="418"/>
      <c r="M106" s="418"/>
      <c r="N106" s="418" t="s">
        <v>165</v>
      </c>
      <c r="O106" s="418" t="s">
        <v>38</v>
      </c>
      <c r="P106" s="418" t="s">
        <v>39</v>
      </c>
      <c r="Q106" s="418" t="s">
        <v>79</v>
      </c>
      <c r="R106" s="418" t="s">
        <v>167</v>
      </c>
      <c r="S106" s="418" t="s">
        <v>168</v>
      </c>
      <c r="T106" s="418" t="s">
        <v>169</v>
      </c>
      <c r="U106" s="417" t="s">
        <v>40</v>
      </c>
      <c r="V106" s="417" t="s">
        <v>66</v>
      </c>
      <c r="W106" s="417"/>
      <c r="X106" s="417"/>
      <c r="Y106" s="424" t="s">
        <v>4</v>
      </c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6"/>
      <c r="AM106" s="421" t="s">
        <v>41</v>
      </c>
      <c r="AN106" s="422"/>
      <c r="AO106" s="422"/>
      <c r="AP106" s="422"/>
      <c r="AQ106" s="422"/>
      <c r="AR106" s="422"/>
      <c r="AS106" s="422"/>
      <c r="AT106" s="422"/>
      <c r="AU106" s="422"/>
      <c r="AV106" s="422"/>
      <c r="AW106" s="422"/>
      <c r="AX106" s="422"/>
      <c r="AY106" s="422"/>
      <c r="AZ106" s="422"/>
      <c r="BA106" s="422"/>
      <c r="BB106" s="423"/>
    </row>
    <row r="107" spans="1:54" s="17" customFormat="1" ht="179.25" thickBot="1">
      <c r="A107" s="231"/>
      <c r="B107" s="419"/>
      <c r="C107" s="419"/>
      <c r="D107" s="419"/>
      <c r="E107" s="429"/>
      <c r="F107" s="429"/>
      <c r="G107" s="419"/>
      <c r="H107" s="419"/>
      <c r="I107" s="419"/>
      <c r="J107" s="117" t="s">
        <v>42</v>
      </c>
      <c r="K107" s="117" t="s">
        <v>43</v>
      </c>
      <c r="L107" s="117" t="s">
        <v>44</v>
      </c>
      <c r="M107" s="117" t="s">
        <v>45</v>
      </c>
      <c r="N107" s="419"/>
      <c r="O107" s="419"/>
      <c r="P107" s="419"/>
      <c r="Q107" s="419"/>
      <c r="R107" s="419"/>
      <c r="S107" s="419"/>
      <c r="T107" s="419"/>
      <c r="U107" s="427"/>
      <c r="V107" s="118" t="s">
        <v>22</v>
      </c>
      <c r="W107" s="118" t="s">
        <v>46</v>
      </c>
      <c r="X107" s="118" t="s">
        <v>47</v>
      </c>
      <c r="Y107" s="51" t="s">
        <v>48</v>
      </c>
      <c r="Z107" s="51" t="s">
        <v>49</v>
      </c>
      <c r="AA107" s="51" t="s">
        <v>50</v>
      </c>
      <c r="AB107" s="51" t="s">
        <v>51</v>
      </c>
      <c r="AC107" s="51" t="s">
        <v>52</v>
      </c>
      <c r="AD107" s="51" t="s">
        <v>64</v>
      </c>
      <c r="AE107" s="51" t="s">
        <v>57</v>
      </c>
      <c r="AF107" s="51" t="s">
        <v>58</v>
      </c>
      <c r="AG107" s="51" t="s">
        <v>14</v>
      </c>
      <c r="AH107" s="51" t="s">
        <v>15</v>
      </c>
      <c r="AI107" s="51" t="s">
        <v>16</v>
      </c>
      <c r="AJ107" s="51" t="s">
        <v>53</v>
      </c>
      <c r="AK107" s="51" t="s">
        <v>17</v>
      </c>
      <c r="AL107" s="51" t="s">
        <v>18</v>
      </c>
      <c r="AM107" s="52" t="s">
        <v>19</v>
      </c>
      <c r="AN107" s="52" t="s">
        <v>13</v>
      </c>
      <c r="AO107" s="52" t="s">
        <v>59</v>
      </c>
      <c r="AP107" s="52" t="s">
        <v>60</v>
      </c>
      <c r="AQ107" s="52" t="s">
        <v>61</v>
      </c>
      <c r="AR107" s="52" t="s">
        <v>62</v>
      </c>
      <c r="AS107" s="52" t="s">
        <v>177</v>
      </c>
      <c r="AT107" s="52" t="s">
        <v>178</v>
      </c>
      <c r="AU107" s="52" t="s">
        <v>179</v>
      </c>
      <c r="AV107" s="52" t="s">
        <v>180</v>
      </c>
      <c r="AW107" s="52" t="s">
        <v>54</v>
      </c>
      <c r="AX107" s="52" t="s">
        <v>65</v>
      </c>
      <c r="AY107" s="52" t="s">
        <v>55</v>
      </c>
      <c r="AZ107" s="52" t="s">
        <v>56</v>
      </c>
      <c r="BA107" s="52" t="s">
        <v>18</v>
      </c>
      <c r="BB107" s="52" t="s">
        <v>18</v>
      </c>
    </row>
    <row r="108" spans="1:54" s="67" customFormat="1" ht="26.25" thickTop="1">
      <c r="A108" s="234"/>
      <c r="B108" s="44">
        <v>1</v>
      </c>
      <c r="C108" s="90" t="s">
        <v>863</v>
      </c>
      <c r="D108" s="91" t="s">
        <v>409</v>
      </c>
      <c r="E108" s="131">
        <f>G108*3000</f>
        <v>8484000</v>
      </c>
      <c r="F108" s="95" t="s">
        <v>1933</v>
      </c>
      <c r="G108" s="92">
        <v>2828</v>
      </c>
      <c r="H108" s="93" t="s">
        <v>986</v>
      </c>
      <c r="I108" s="93" t="s">
        <v>85</v>
      </c>
      <c r="J108" s="93" t="s">
        <v>1319</v>
      </c>
      <c r="K108" s="93" t="s">
        <v>1325</v>
      </c>
      <c r="L108" s="93" t="s">
        <v>1320</v>
      </c>
      <c r="M108" s="93" t="s">
        <v>1324</v>
      </c>
      <c r="N108" s="93" t="s">
        <v>89</v>
      </c>
      <c r="O108" s="96" t="s">
        <v>83</v>
      </c>
      <c r="P108" s="318" t="s">
        <v>92</v>
      </c>
      <c r="Q108" s="92" t="s">
        <v>991</v>
      </c>
      <c r="R108" s="92" t="s">
        <v>84</v>
      </c>
      <c r="S108" s="92" t="s">
        <v>84</v>
      </c>
      <c r="T108" s="92" t="s">
        <v>84</v>
      </c>
      <c r="U108" s="94" t="s">
        <v>83</v>
      </c>
      <c r="V108" s="94" t="s">
        <v>84</v>
      </c>
      <c r="W108" s="94"/>
      <c r="X108" s="94"/>
      <c r="Y108" s="96" t="s">
        <v>84</v>
      </c>
      <c r="Z108" s="96" t="s">
        <v>84</v>
      </c>
      <c r="AA108" s="96" t="s">
        <v>84</v>
      </c>
      <c r="AB108" s="96" t="s">
        <v>83</v>
      </c>
      <c r="AC108" s="96" t="s">
        <v>83</v>
      </c>
      <c r="AD108" s="96" t="s">
        <v>83</v>
      </c>
      <c r="AE108" s="95" t="s">
        <v>83</v>
      </c>
      <c r="AF108" s="95" t="s">
        <v>83</v>
      </c>
      <c r="AG108" s="96" t="s">
        <v>83</v>
      </c>
      <c r="AH108" s="96" t="s">
        <v>83</v>
      </c>
      <c r="AI108" s="96" t="s">
        <v>91</v>
      </c>
      <c r="AJ108" s="96" t="s">
        <v>84</v>
      </c>
      <c r="AK108" s="96" t="s">
        <v>84</v>
      </c>
      <c r="AL108" s="96" t="s">
        <v>990</v>
      </c>
      <c r="AM108" s="96" t="s">
        <v>84</v>
      </c>
      <c r="AN108" s="106" t="s">
        <v>84</v>
      </c>
      <c r="AO108" s="95">
        <v>15</v>
      </c>
      <c r="AP108" s="95">
        <v>0</v>
      </c>
      <c r="AQ108" s="95">
        <v>3</v>
      </c>
      <c r="AR108" s="95">
        <v>1</v>
      </c>
      <c r="AS108" s="95" t="s">
        <v>83</v>
      </c>
      <c r="AT108" s="106" t="s">
        <v>83</v>
      </c>
      <c r="AU108" s="106" t="s">
        <v>83</v>
      </c>
      <c r="AV108" s="106" t="s">
        <v>994</v>
      </c>
      <c r="AW108" s="105" t="s">
        <v>84</v>
      </c>
      <c r="AX108" s="106" t="s">
        <v>83</v>
      </c>
      <c r="AY108" s="106" t="s">
        <v>84</v>
      </c>
      <c r="AZ108" s="106" t="s">
        <v>83</v>
      </c>
      <c r="BA108" s="106" t="s">
        <v>990</v>
      </c>
      <c r="BB108" s="106"/>
    </row>
    <row r="109" spans="1:54" s="67" customFormat="1" ht="12.75">
      <c r="A109" s="234"/>
      <c r="B109" s="44">
        <v>2</v>
      </c>
      <c r="C109" s="90" t="s">
        <v>1291</v>
      </c>
      <c r="D109" s="91" t="s">
        <v>1288</v>
      </c>
      <c r="E109" s="131">
        <f t="shared" ref="E109:E117" si="4">G109*3000</f>
        <v>4278000</v>
      </c>
      <c r="F109" s="95" t="s">
        <v>1933</v>
      </c>
      <c r="G109" s="92">
        <v>1426</v>
      </c>
      <c r="H109" s="93" t="s">
        <v>987</v>
      </c>
      <c r="I109" s="93" t="s">
        <v>85</v>
      </c>
      <c r="J109" s="93" t="s">
        <v>1326</v>
      </c>
      <c r="K109" s="93" t="s">
        <v>1327</v>
      </c>
      <c r="L109" s="93" t="s">
        <v>1328</v>
      </c>
      <c r="M109" s="93" t="s">
        <v>1329</v>
      </c>
      <c r="N109" s="93" t="s">
        <v>89</v>
      </c>
      <c r="O109" s="96" t="s">
        <v>83</v>
      </c>
      <c r="P109" s="318" t="s">
        <v>92</v>
      </c>
      <c r="Q109" s="92"/>
      <c r="R109" s="92" t="s">
        <v>84</v>
      </c>
      <c r="S109" s="92" t="s">
        <v>84</v>
      </c>
      <c r="T109" s="92" t="s">
        <v>84</v>
      </c>
      <c r="U109" s="94" t="s">
        <v>83</v>
      </c>
      <c r="V109" s="94" t="s">
        <v>84</v>
      </c>
      <c r="W109" s="94"/>
      <c r="X109" s="94"/>
      <c r="Y109" s="96" t="s">
        <v>84</v>
      </c>
      <c r="Z109" s="96" t="s">
        <v>84</v>
      </c>
      <c r="AA109" s="96" t="s">
        <v>84</v>
      </c>
      <c r="AB109" s="96" t="s">
        <v>83</v>
      </c>
      <c r="AC109" s="96" t="s">
        <v>83</v>
      </c>
      <c r="AD109" s="96" t="s">
        <v>83</v>
      </c>
      <c r="AE109" s="95" t="s">
        <v>83</v>
      </c>
      <c r="AF109" s="95" t="s">
        <v>83</v>
      </c>
      <c r="AG109" s="96" t="s">
        <v>83</v>
      </c>
      <c r="AH109" s="96" t="s">
        <v>83</v>
      </c>
      <c r="AI109" s="96" t="s">
        <v>99</v>
      </c>
      <c r="AJ109" s="96" t="s">
        <v>84</v>
      </c>
      <c r="AK109" s="96" t="s">
        <v>84</v>
      </c>
      <c r="AL109" s="96" t="s">
        <v>990</v>
      </c>
      <c r="AM109" s="96" t="s">
        <v>84</v>
      </c>
      <c r="AN109" s="106" t="s">
        <v>84</v>
      </c>
      <c r="AO109" s="95">
        <v>4</v>
      </c>
      <c r="AP109" s="95">
        <v>0</v>
      </c>
      <c r="AQ109" s="95">
        <v>0</v>
      </c>
      <c r="AR109" s="95">
        <v>0</v>
      </c>
      <c r="AS109" s="95" t="s">
        <v>83</v>
      </c>
      <c r="AT109" s="106" t="s">
        <v>83</v>
      </c>
      <c r="AU109" s="106" t="s">
        <v>83</v>
      </c>
      <c r="AV109" s="106" t="s">
        <v>994</v>
      </c>
      <c r="AW109" s="105" t="s">
        <v>84</v>
      </c>
      <c r="AX109" s="106" t="s">
        <v>83</v>
      </c>
      <c r="AY109" s="106" t="s">
        <v>84</v>
      </c>
      <c r="AZ109" s="106" t="s">
        <v>83</v>
      </c>
      <c r="BA109" s="106" t="s">
        <v>990</v>
      </c>
      <c r="BB109" s="106"/>
    </row>
    <row r="110" spans="1:54" s="67" customFormat="1" ht="12.75">
      <c r="A110" s="234"/>
      <c r="B110" s="44">
        <v>3</v>
      </c>
      <c r="C110" s="90" t="s">
        <v>1292</v>
      </c>
      <c r="D110" s="91" t="s">
        <v>1289</v>
      </c>
      <c r="E110" s="131">
        <f t="shared" si="4"/>
        <v>8760000</v>
      </c>
      <c r="F110" s="95" t="s">
        <v>1933</v>
      </c>
      <c r="G110" s="92">
        <v>2920</v>
      </c>
      <c r="H110" s="93" t="s">
        <v>988</v>
      </c>
      <c r="I110" s="93" t="s">
        <v>85</v>
      </c>
      <c r="J110" s="93" t="s">
        <v>1319</v>
      </c>
      <c r="K110" s="93" t="s">
        <v>1325</v>
      </c>
      <c r="L110" s="93" t="s">
        <v>1330</v>
      </c>
      <c r="M110" s="93" t="s">
        <v>1324</v>
      </c>
      <c r="N110" s="93" t="s">
        <v>870</v>
      </c>
      <c r="O110" s="96" t="s">
        <v>83</v>
      </c>
      <c r="P110" s="318" t="s">
        <v>92</v>
      </c>
      <c r="Q110" s="92"/>
      <c r="R110" s="92" t="s">
        <v>84</v>
      </c>
      <c r="S110" s="92" t="s">
        <v>84</v>
      </c>
      <c r="T110" s="92" t="s">
        <v>84</v>
      </c>
      <c r="U110" s="94" t="s">
        <v>83</v>
      </c>
      <c r="V110" s="94" t="s">
        <v>84</v>
      </c>
      <c r="W110" s="94"/>
      <c r="X110" s="94"/>
      <c r="Y110" s="96" t="s">
        <v>84</v>
      </c>
      <c r="Z110" s="96" t="s">
        <v>84</v>
      </c>
      <c r="AA110" s="96" t="s">
        <v>84</v>
      </c>
      <c r="AB110" s="96" t="s">
        <v>83</v>
      </c>
      <c r="AC110" s="96" t="s">
        <v>83</v>
      </c>
      <c r="AD110" s="96" t="s">
        <v>83</v>
      </c>
      <c r="AE110" s="95" t="s">
        <v>83</v>
      </c>
      <c r="AF110" s="95" t="s">
        <v>83</v>
      </c>
      <c r="AG110" s="96" t="s">
        <v>83</v>
      </c>
      <c r="AH110" s="96" t="s">
        <v>83</v>
      </c>
      <c r="AI110" s="96" t="s">
        <v>993</v>
      </c>
      <c r="AJ110" s="96" t="s">
        <v>84</v>
      </c>
      <c r="AK110" s="96" t="s">
        <v>84</v>
      </c>
      <c r="AL110" s="96" t="s">
        <v>990</v>
      </c>
      <c r="AM110" s="96" t="s">
        <v>84</v>
      </c>
      <c r="AN110" s="106" t="s">
        <v>84</v>
      </c>
      <c r="AO110" s="95">
        <v>7</v>
      </c>
      <c r="AP110" s="95">
        <v>0</v>
      </c>
      <c r="AQ110" s="95">
        <v>4</v>
      </c>
      <c r="AR110" s="95">
        <v>0</v>
      </c>
      <c r="AS110" s="95" t="s">
        <v>83</v>
      </c>
      <c r="AT110" s="106" t="s">
        <v>83</v>
      </c>
      <c r="AU110" s="106" t="s">
        <v>83</v>
      </c>
      <c r="AV110" s="106" t="s">
        <v>994</v>
      </c>
      <c r="AW110" s="105" t="s">
        <v>84</v>
      </c>
      <c r="AX110" s="106" t="s">
        <v>83</v>
      </c>
      <c r="AY110" s="106" t="s">
        <v>84</v>
      </c>
      <c r="AZ110" s="106" t="s">
        <v>83</v>
      </c>
      <c r="BA110" s="106" t="s">
        <v>990</v>
      </c>
      <c r="BB110" s="106"/>
    </row>
    <row r="111" spans="1:54" s="67" customFormat="1" ht="12.75">
      <c r="A111" s="234"/>
      <c r="B111" s="44">
        <v>4</v>
      </c>
      <c r="C111" s="90" t="s">
        <v>1293</v>
      </c>
      <c r="D111" s="91" t="s">
        <v>409</v>
      </c>
      <c r="E111" s="131">
        <f t="shared" si="4"/>
        <v>1875000</v>
      </c>
      <c r="F111" s="95" t="s">
        <v>1933</v>
      </c>
      <c r="G111" s="92">
        <v>625</v>
      </c>
      <c r="H111" s="93" t="s">
        <v>986</v>
      </c>
      <c r="I111" s="93" t="s">
        <v>85</v>
      </c>
      <c r="J111" s="93" t="s">
        <v>1331</v>
      </c>
      <c r="K111" s="93" t="s">
        <v>1321</v>
      </c>
      <c r="L111" s="93" t="s">
        <v>1328</v>
      </c>
      <c r="M111" s="93" t="s">
        <v>1324</v>
      </c>
      <c r="N111" s="93" t="s">
        <v>82</v>
      </c>
      <c r="O111" s="96" t="s">
        <v>83</v>
      </c>
      <c r="P111" s="318" t="s">
        <v>92</v>
      </c>
      <c r="Q111" s="92"/>
      <c r="R111" s="92" t="s">
        <v>84</v>
      </c>
      <c r="S111" s="92" t="s">
        <v>84</v>
      </c>
      <c r="T111" s="92" t="s">
        <v>84</v>
      </c>
      <c r="U111" s="94" t="s">
        <v>83</v>
      </c>
      <c r="V111" s="94" t="s">
        <v>84</v>
      </c>
      <c r="W111" s="94"/>
      <c r="X111" s="94"/>
      <c r="Y111" s="96" t="s">
        <v>84</v>
      </c>
      <c r="Z111" s="96" t="s">
        <v>84</v>
      </c>
      <c r="AA111" s="96" t="s">
        <v>84</v>
      </c>
      <c r="AB111" s="96" t="s">
        <v>83</v>
      </c>
      <c r="AC111" s="96" t="s">
        <v>83</v>
      </c>
      <c r="AD111" s="96" t="s">
        <v>83</v>
      </c>
      <c r="AE111" s="95" t="s">
        <v>83</v>
      </c>
      <c r="AF111" s="95" t="s">
        <v>83</v>
      </c>
      <c r="AG111" s="96" t="s">
        <v>84</v>
      </c>
      <c r="AH111" s="96" t="s">
        <v>83</v>
      </c>
      <c r="AI111" s="96" t="s">
        <v>83</v>
      </c>
      <c r="AJ111" s="96" t="s">
        <v>84</v>
      </c>
      <c r="AK111" s="96" t="s">
        <v>84</v>
      </c>
      <c r="AL111" s="96" t="s">
        <v>990</v>
      </c>
      <c r="AM111" s="96" t="s">
        <v>84</v>
      </c>
      <c r="AN111" s="106" t="s">
        <v>84</v>
      </c>
      <c r="AO111" s="95">
        <v>2</v>
      </c>
      <c r="AP111" s="95">
        <v>0</v>
      </c>
      <c r="AQ111" s="95">
        <v>0</v>
      </c>
      <c r="AR111" s="95">
        <v>0</v>
      </c>
      <c r="AS111" s="95" t="s">
        <v>83</v>
      </c>
      <c r="AT111" s="106" t="s">
        <v>83</v>
      </c>
      <c r="AU111" s="106" t="s">
        <v>83</v>
      </c>
      <c r="AV111" s="106" t="s">
        <v>994</v>
      </c>
      <c r="AW111" s="105" t="s">
        <v>84</v>
      </c>
      <c r="AX111" s="106" t="s">
        <v>83</v>
      </c>
      <c r="AY111" s="106" t="s">
        <v>84</v>
      </c>
      <c r="AZ111" s="106" t="s">
        <v>83</v>
      </c>
      <c r="BA111" s="106" t="s">
        <v>990</v>
      </c>
      <c r="BB111" s="106"/>
    </row>
    <row r="112" spans="1:54" s="67" customFormat="1" ht="12.75">
      <c r="A112" s="234"/>
      <c r="B112" s="44">
        <v>5</v>
      </c>
      <c r="C112" s="90" t="s">
        <v>1294</v>
      </c>
      <c r="D112" s="91" t="s">
        <v>1290</v>
      </c>
      <c r="E112" s="131">
        <f t="shared" si="4"/>
        <v>663000</v>
      </c>
      <c r="F112" s="95" t="s">
        <v>1933</v>
      </c>
      <c r="G112" s="92">
        <v>221</v>
      </c>
      <c r="H112" s="93" t="s">
        <v>989</v>
      </c>
      <c r="I112" s="93" t="s">
        <v>792</v>
      </c>
      <c r="J112" s="93" t="s">
        <v>1332</v>
      </c>
      <c r="K112" s="93" t="s">
        <v>1327</v>
      </c>
      <c r="L112" s="93" t="s">
        <v>1328</v>
      </c>
      <c r="M112" s="93" t="s">
        <v>1324</v>
      </c>
      <c r="N112" s="93" t="s">
        <v>82</v>
      </c>
      <c r="O112" s="96" t="s">
        <v>83</v>
      </c>
      <c r="P112" s="318" t="s">
        <v>92</v>
      </c>
      <c r="Q112" s="92"/>
      <c r="R112" s="92" t="s">
        <v>84</v>
      </c>
      <c r="S112" s="92" t="s">
        <v>84</v>
      </c>
      <c r="T112" s="92" t="s">
        <v>84</v>
      </c>
      <c r="U112" s="94" t="s">
        <v>84</v>
      </c>
      <c r="V112" s="94" t="s">
        <v>84</v>
      </c>
      <c r="W112" s="94"/>
      <c r="X112" s="94"/>
      <c r="Y112" s="96" t="s">
        <v>84</v>
      </c>
      <c r="Z112" s="96" t="s">
        <v>84</v>
      </c>
      <c r="AA112" s="96" t="s">
        <v>84</v>
      </c>
      <c r="AB112" s="96" t="s">
        <v>83</v>
      </c>
      <c r="AC112" s="96" t="s">
        <v>83</v>
      </c>
      <c r="AD112" s="96" t="s">
        <v>83</v>
      </c>
      <c r="AE112" s="95" t="s">
        <v>83</v>
      </c>
      <c r="AF112" s="95" t="s">
        <v>83</v>
      </c>
      <c r="AG112" s="96" t="s">
        <v>83</v>
      </c>
      <c r="AH112" s="96" t="s">
        <v>83</v>
      </c>
      <c r="AI112" s="96" t="s">
        <v>83</v>
      </c>
      <c r="AJ112" s="96" t="s">
        <v>84</v>
      </c>
      <c r="AK112" s="96" t="s">
        <v>84</v>
      </c>
      <c r="AL112" s="96" t="s">
        <v>990</v>
      </c>
      <c r="AM112" s="96" t="s">
        <v>84</v>
      </c>
      <c r="AN112" s="106" t="s">
        <v>84</v>
      </c>
      <c r="AO112" s="95">
        <v>1</v>
      </c>
      <c r="AP112" s="95">
        <v>0</v>
      </c>
      <c r="AQ112" s="95">
        <v>0</v>
      </c>
      <c r="AR112" s="95">
        <v>0</v>
      </c>
      <c r="AS112" s="95" t="s">
        <v>83</v>
      </c>
      <c r="AT112" s="106" t="s">
        <v>83</v>
      </c>
      <c r="AU112" s="106" t="s">
        <v>83</v>
      </c>
      <c r="AV112" s="106" t="s">
        <v>994</v>
      </c>
      <c r="AW112" s="105" t="s">
        <v>84</v>
      </c>
      <c r="AX112" s="106" t="s">
        <v>83</v>
      </c>
      <c r="AY112" s="106" t="s">
        <v>84</v>
      </c>
      <c r="AZ112" s="106" t="s">
        <v>83</v>
      </c>
      <c r="BA112" s="106" t="s">
        <v>990</v>
      </c>
      <c r="BB112" s="106"/>
    </row>
    <row r="113" spans="1:54" s="67" customFormat="1" ht="12.75">
      <c r="A113" s="234"/>
      <c r="B113" s="44">
        <v>6</v>
      </c>
      <c r="C113" s="90" t="s">
        <v>1295</v>
      </c>
      <c r="D113" s="91" t="s">
        <v>409</v>
      </c>
      <c r="E113" s="131">
        <f>G113*1500</f>
        <v>621000</v>
      </c>
      <c r="F113" s="95" t="s">
        <v>1933</v>
      </c>
      <c r="G113" s="92">
        <v>414</v>
      </c>
      <c r="H113" s="93">
        <v>1970</v>
      </c>
      <c r="I113" s="93" t="s">
        <v>792</v>
      </c>
      <c r="J113" s="93" t="s">
        <v>1333</v>
      </c>
      <c r="K113" s="93" t="s">
        <v>990</v>
      </c>
      <c r="L113" s="93" t="s">
        <v>1334</v>
      </c>
      <c r="M113" s="93" t="s">
        <v>1335</v>
      </c>
      <c r="N113" s="93" t="s">
        <v>82</v>
      </c>
      <c r="O113" s="96" t="s">
        <v>83</v>
      </c>
      <c r="P113" s="318" t="s">
        <v>990</v>
      </c>
      <c r="Q113" s="92"/>
      <c r="R113" s="92" t="s">
        <v>84</v>
      </c>
      <c r="S113" s="92" t="s">
        <v>84</v>
      </c>
      <c r="T113" s="92" t="s">
        <v>84</v>
      </c>
      <c r="U113" s="94" t="s">
        <v>83</v>
      </c>
      <c r="V113" s="94" t="s">
        <v>84</v>
      </c>
      <c r="W113" s="94"/>
      <c r="X113" s="94"/>
      <c r="Y113" s="96" t="s">
        <v>84</v>
      </c>
      <c r="Z113" s="96" t="s">
        <v>84</v>
      </c>
      <c r="AA113" s="96" t="s">
        <v>84</v>
      </c>
      <c r="AB113" s="96" t="s">
        <v>83</v>
      </c>
      <c r="AC113" s="96" t="s">
        <v>83</v>
      </c>
      <c r="AD113" s="96" t="s">
        <v>83</v>
      </c>
      <c r="AE113" s="95" t="s">
        <v>83</v>
      </c>
      <c r="AF113" s="95" t="s">
        <v>83</v>
      </c>
      <c r="AG113" s="96" t="s">
        <v>83</v>
      </c>
      <c r="AH113" s="96" t="s">
        <v>83</v>
      </c>
      <c r="AI113" s="96" t="s">
        <v>83</v>
      </c>
      <c r="AJ113" s="96" t="s">
        <v>84</v>
      </c>
      <c r="AK113" s="96" t="s">
        <v>84</v>
      </c>
      <c r="AL113" s="96" t="s">
        <v>990</v>
      </c>
      <c r="AM113" s="96" t="s">
        <v>84</v>
      </c>
      <c r="AN113" s="106" t="s">
        <v>84</v>
      </c>
      <c r="AO113" s="95">
        <v>1</v>
      </c>
      <c r="AP113" s="95">
        <v>0</v>
      </c>
      <c r="AQ113" s="95">
        <v>0</v>
      </c>
      <c r="AR113" s="95">
        <v>0</v>
      </c>
      <c r="AS113" s="95" t="s">
        <v>83</v>
      </c>
      <c r="AT113" s="106" t="s">
        <v>83</v>
      </c>
      <c r="AU113" s="106" t="s">
        <v>83</v>
      </c>
      <c r="AV113" s="106" t="s">
        <v>994</v>
      </c>
      <c r="AW113" s="105" t="s">
        <v>84</v>
      </c>
      <c r="AX113" s="106" t="s">
        <v>83</v>
      </c>
      <c r="AY113" s="106" t="s">
        <v>84</v>
      </c>
      <c r="AZ113" s="106" t="s">
        <v>83</v>
      </c>
      <c r="BA113" s="106" t="s">
        <v>990</v>
      </c>
      <c r="BB113" s="106"/>
    </row>
    <row r="114" spans="1:54" s="67" customFormat="1" ht="12.75">
      <c r="A114" s="234"/>
      <c r="B114" s="44">
        <v>7</v>
      </c>
      <c r="C114" s="90" t="s">
        <v>1296</v>
      </c>
      <c r="D114" s="91" t="s">
        <v>409</v>
      </c>
      <c r="E114" s="131">
        <f>G114*2500</f>
        <v>800000</v>
      </c>
      <c r="F114" s="95" t="s">
        <v>1933</v>
      </c>
      <c r="G114" s="92">
        <v>320</v>
      </c>
      <c r="H114" s="93">
        <v>197</v>
      </c>
      <c r="I114" s="93" t="s">
        <v>792</v>
      </c>
      <c r="J114" s="93" t="s">
        <v>1319</v>
      </c>
      <c r="K114" s="93" t="s">
        <v>1321</v>
      </c>
      <c r="L114" s="93" t="s">
        <v>1323</v>
      </c>
      <c r="M114" s="93" t="s">
        <v>1324</v>
      </c>
      <c r="N114" s="93" t="s">
        <v>82</v>
      </c>
      <c r="O114" s="96" t="s">
        <v>83</v>
      </c>
      <c r="P114" s="318" t="s">
        <v>990</v>
      </c>
      <c r="Q114" s="92"/>
      <c r="R114" s="92" t="s">
        <v>84</v>
      </c>
      <c r="S114" s="92" t="s">
        <v>84</v>
      </c>
      <c r="T114" s="92" t="s">
        <v>84</v>
      </c>
      <c r="U114" s="94" t="s">
        <v>83</v>
      </c>
      <c r="V114" s="94" t="s">
        <v>84</v>
      </c>
      <c r="W114" s="94"/>
      <c r="X114" s="94"/>
      <c r="Y114" s="96" t="s">
        <v>84</v>
      </c>
      <c r="Z114" s="96" t="s">
        <v>84</v>
      </c>
      <c r="AA114" s="96" t="s">
        <v>84</v>
      </c>
      <c r="AB114" s="96" t="s">
        <v>83</v>
      </c>
      <c r="AC114" s="96" t="s">
        <v>83</v>
      </c>
      <c r="AD114" s="96" t="s">
        <v>83</v>
      </c>
      <c r="AE114" s="95" t="s">
        <v>83</v>
      </c>
      <c r="AF114" s="95" t="s">
        <v>83</v>
      </c>
      <c r="AG114" s="96" t="s">
        <v>83</v>
      </c>
      <c r="AH114" s="96" t="s">
        <v>83</v>
      </c>
      <c r="AI114" s="96" t="s">
        <v>83</v>
      </c>
      <c r="AJ114" s="96" t="s">
        <v>84</v>
      </c>
      <c r="AK114" s="96" t="s">
        <v>84</v>
      </c>
      <c r="AL114" s="96" t="s">
        <v>990</v>
      </c>
      <c r="AM114" s="96" t="s">
        <v>84</v>
      </c>
      <c r="AN114" s="106" t="s">
        <v>84</v>
      </c>
      <c r="AO114" s="95">
        <v>1</v>
      </c>
      <c r="AP114" s="95">
        <v>0</v>
      </c>
      <c r="AQ114" s="95">
        <v>0</v>
      </c>
      <c r="AR114" s="95">
        <v>0</v>
      </c>
      <c r="AS114" s="95" t="s">
        <v>83</v>
      </c>
      <c r="AT114" s="106" t="s">
        <v>83</v>
      </c>
      <c r="AU114" s="106" t="s">
        <v>83</v>
      </c>
      <c r="AV114" s="106" t="s">
        <v>994</v>
      </c>
      <c r="AW114" s="105" t="s">
        <v>84</v>
      </c>
      <c r="AX114" s="106" t="s">
        <v>83</v>
      </c>
      <c r="AY114" s="106" t="s">
        <v>84</v>
      </c>
      <c r="AZ114" s="106" t="s">
        <v>83</v>
      </c>
      <c r="BA114" s="106" t="s">
        <v>990</v>
      </c>
      <c r="BB114" s="106"/>
    </row>
    <row r="115" spans="1:54" s="67" customFormat="1" ht="12.75">
      <c r="A115" s="234"/>
      <c r="B115" s="44">
        <v>8</v>
      </c>
      <c r="C115" s="90" t="s">
        <v>1297</v>
      </c>
      <c r="D115" s="91" t="s">
        <v>409</v>
      </c>
      <c r="E115" s="131">
        <f>G115*2500</f>
        <v>950000</v>
      </c>
      <c r="F115" s="95" t="s">
        <v>1933</v>
      </c>
      <c r="G115" s="92">
        <v>380</v>
      </c>
      <c r="H115" s="93">
        <v>1970</v>
      </c>
      <c r="I115" s="93" t="s">
        <v>792</v>
      </c>
      <c r="J115" s="93" t="s">
        <v>1331</v>
      </c>
      <c r="K115" s="93" t="s">
        <v>1321</v>
      </c>
      <c r="L115" s="93" t="s">
        <v>1323</v>
      </c>
      <c r="M115" s="93" t="s">
        <v>1324</v>
      </c>
      <c r="N115" s="93" t="s">
        <v>82</v>
      </c>
      <c r="O115" s="96" t="s">
        <v>83</v>
      </c>
      <c r="P115" s="318" t="s">
        <v>990</v>
      </c>
      <c r="Q115" s="92"/>
      <c r="R115" s="92" t="s">
        <v>84</v>
      </c>
      <c r="S115" s="92" t="s">
        <v>84</v>
      </c>
      <c r="T115" s="92" t="s">
        <v>84</v>
      </c>
      <c r="U115" s="94" t="s">
        <v>83</v>
      </c>
      <c r="V115" s="94" t="s">
        <v>84</v>
      </c>
      <c r="W115" s="94"/>
      <c r="X115" s="94"/>
      <c r="Y115" s="96" t="s">
        <v>84</v>
      </c>
      <c r="Z115" s="96" t="s">
        <v>84</v>
      </c>
      <c r="AA115" s="96" t="s">
        <v>84</v>
      </c>
      <c r="AB115" s="96" t="s">
        <v>83</v>
      </c>
      <c r="AC115" s="96" t="s">
        <v>83</v>
      </c>
      <c r="AD115" s="96" t="s">
        <v>83</v>
      </c>
      <c r="AE115" s="95" t="s">
        <v>83</v>
      </c>
      <c r="AF115" s="95" t="s">
        <v>83</v>
      </c>
      <c r="AG115" s="96" t="s">
        <v>83</v>
      </c>
      <c r="AH115" s="96" t="s">
        <v>83</v>
      </c>
      <c r="AI115" s="96" t="s">
        <v>83</v>
      </c>
      <c r="AJ115" s="96" t="s">
        <v>84</v>
      </c>
      <c r="AK115" s="96" t="s">
        <v>84</v>
      </c>
      <c r="AL115" s="96" t="s">
        <v>990</v>
      </c>
      <c r="AM115" s="96" t="s">
        <v>84</v>
      </c>
      <c r="AN115" s="106" t="s">
        <v>84</v>
      </c>
      <c r="AO115" s="95">
        <v>1</v>
      </c>
      <c r="AP115" s="95">
        <v>0</v>
      </c>
      <c r="AQ115" s="95">
        <v>0</v>
      </c>
      <c r="AR115" s="95">
        <v>0</v>
      </c>
      <c r="AS115" s="95" t="s">
        <v>83</v>
      </c>
      <c r="AT115" s="106" t="s">
        <v>83</v>
      </c>
      <c r="AU115" s="106" t="s">
        <v>83</v>
      </c>
      <c r="AV115" s="106" t="s">
        <v>994</v>
      </c>
      <c r="AW115" s="105" t="s">
        <v>84</v>
      </c>
      <c r="AX115" s="106" t="s">
        <v>83</v>
      </c>
      <c r="AY115" s="106" t="s">
        <v>84</v>
      </c>
      <c r="AZ115" s="106" t="s">
        <v>83</v>
      </c>
      <c r="BA115" s="106" t="s">
        <v>990</v>
      </c>
      <c r="BB115" s="106"/>
    </row>
    <row r="116" spans="1:54" s="67" customFormat="1" ht="12.75">
      <c r="A116" s="234"/>
      <c r="B116" s="44">
        <v>9</v>
      </c>
      <c r="C116" s="90" t="s">
        <v>1298</v>
      </c>
      <c r="D116" s="91" t="s">
        <v>409</v>
      </c>
      <c r="E116" s="131">
        <f t="shared" si="4"/>
        <v>1170000</v>
      </c>
      <c r="F116" s="95" t="s">
        <v>1933</v>
      </c>
      <c r="G116" s="92">
        <v>390</v>
      </c>
      <c r="H116" s="93">
        <v>1971</v>
      </c>
      <c r="I116" s="93" t="s">
        <v>85</v>
      </c>
      <c r="J116" s="93" t="s">
        <v>1336</v>
      </c>
      <c r="K116" s="93" t="s">
        <v>1321</v>
      </c>
      <c r="L116" s="93" t="s">
        <v>1323</v>
      </c>
      <c r="M116" s="93" t="s">
        <v>1324</v>
      </c>
      <c r="N116" s="93" t="s">
        <v>82</v>
      </c>
      <c r="O116" s="96" t="s">
        <v>83</v>
      </c>
      <c r="P116" s="318" t="s">
        <v>992</v>
      </c>
      <c r="Q116" s="92"/>
      <c r="R116" s="92" t="s">
        <v>84</v>
      </c>
      <c r="S116" s="92" t="s">
        <v>84</v>
      </c>
      <c r="T116" s="92" t="s">
        <v>84</v>
      </c>
      <c r="U116" s="94" t="s">
        <v>83</v>
      </c>
      <c r="V116" s="94" t="s">
        <v>84</v>
      </c>
      <c r="W116" s="94"/>
      <c r="X116" s="94"/>
      <c r="Y116" s="96" t="s">
        <v>84</v>
      </c>
      <c r="Z116" s="96" t="s">
        <v>84</v>
      </c>
      <c r="AA116" s="96" t="s">
        <v>84</v>
      </c>
      <c r="AB116" s="96" t="s">
        <v>83</v>
      </c>
      <c r="AC116" s="96" t="s">
        <v>83</v>
      </c>
      <c r="AD116" s="96" t="s">
        <v>83</v>
      </c>
      <c r="AE116" s="95" t="s">
        <v>83</v>
      </c>
      <c r="AF116" s="95" t="s">
        <v>83</v>
      </c>
      <c r="AG116" s="96" t="s">
        <v>83</v>
      </c>
      <c r="AH116" s="96" t="s">
        <v>83</v>
      </c>
      <c r="AI116" s="96" t="s">
        <v>83</v>
      </c>
      <c r="AJ116" s="96" t="s">
        <v>84</v>
      </c>
      <c r="AK116" s="96" t="s">
        <v>84</v>
      </c>
      <c r="AL116" s="96" t="s">
        <v>990</v>
      </c>
      <c r="AM116" s="96" t="s">
        <v>84</v>
      </c>
      <c r="AN116" s="106" t="s">
        <v>84</v>
      </c>
      <c r="AO116" s="95">
        <v>1</v>
      </c>
      <c r="AP116" s="95">
        <v>0</v>
      </c>
      <c r="AQ116" s="95">
        <v>0</v>
      </c>
      <c r="AR116" s="95">
        <v>0</v>
      </c>
      <c r="AS116" s="95" t="s">
        <v>83</v>
      </c>
      <c r="AT116" s="106" t="s">
        <v>83</v>
      </c>
      <c r="AU116" s="106" t="s">
        <v>83</v>
      </c>
      <c r="AV116" s="106" t="s">
        <v>994</v>
      </c>
      <c r="AW116" s="105" t="s">
        <v>84</v>
      </c>
      <c r="AX116" s="106" t="s">
        <v>83</v>
      </c>
      <c r="AY116" s="106" t="s">
        <v>84</v>
      </c>
      <c r="AZ116" s="106" t="s">
        <v>83</v>
      </c>
      <c r="BA116" s="106" t="s">
        <v>990</v>
      </c>
      <c r="BB116" s="106"/>
    </row>
    <row r="117" spans="1:54" s="67" customFormat="1" ht="12.75">
      <c r="A117" s="234"/>
      <c r="B117" s="44">
        <v>10</v>
      </c>
      <c r="C117" s="63" t="s">
        <v>1300</v>
      </c>
      <c r="D117" s="320" t="s">
        <v>409</v>
      </c>
      <c r="E117" s="131">
        <f t="shared" si="4"/>
        <v>850650</v>
      </c>
      <c r="F117" s="95" t="s">
        <v>1933</v>
      </c>
      <c r="G117" s="72">
        <v>283.55</v>
      </c>
      <c r="H117" s="20">
        <v>1980</v>
      </c>
      <c r="I117" s="20" t="s">
        <v>85</v>
      </c>
      <c r="J117" s="20" t="s">
        <v>1328</v>
      </c>
      <c r="K117" s="20" t="s">
        <v>1328</v>
      </c>
      <c r="L117" s="20" t="s">
        <v>1328</v>
      </c>
      <c r="M117" s="20" t="s">
        <v>1329</v>
      </c>
      <c r="N117" s="20" t="s">
        <v>82</v>
      </c>
      <c r="O117" s="10" t="s">
        <v>83</v>
      </c>
      <c r="P117" s="318" t="s">
        <v>92</v>
      </c>
      <c r="Q117" s="72"/>
      <c r="R117" s="72" t="s">
        <v>83</v>
      </c>
      <c r="S117" s="72" t="s">
        <v>83</v>
      </c>
      <c r="T117" s="72" t="s">
        <v>84</v>
      </c>
      <c r="U117" s="3" t="s">
        <v>83</v>
      </c>
      <c r="V117" s="94" t="s">
        <v>84</v>
      </c>
      <c r="W117" s="3"/>
      <c r="X117" s="3"/>
      <c r="Y117" s="96" t="s">
        <v>84</v>
      </c>
      <c r="Z117" s="96" t="s">
        <v>84</v>
      </c>
      <c r="AA117" s="96" t="s">
        <v>84</v>
      </c>
      <c r="AB117" s="96" t="s">
        <v>83</v>
      </c>
      <c r="AC117" s="96" t="s">
        <v>83</v>
      </c>
      <c r="AD117" s="96" t="s">
        <v>83</v>
      </c>
      <c r="AE117" s="95" t="s">
        <v>83</v>
      </c>
      <c r="AF117" s="95" t="s">
        <v>83</v>
      </c>
      <c r="AG117" s="96" t="s">
        <v>83</v>
      </c>
      <c r="AH117" s="96" t="s">
        <v>83</v>
      </c>
      <c r="AI117" s="96" t="s">
        <v>83</v>
      </c>
      <c r="AJ117" s="96" t="s">
        <v>84</v>
      </c>
      <c r="AK117" s="96" t="s">
        <v>84</v>
      </c>
      <c r="AL117" s="96" t="s">
        <v>990</v>
      </c>
      <c r="AM117" s="96" t="s">
        <v>84</v>
      </c>
      <c r="AN117" s="106" t="s">
        <v>84</v>
      </c>
      <c r="AO117" s="95">
        <v>1</v>
      </c>
      <c r="AP117" s="95">
        <v>0</v>
      </c>
      <c r="AQ117" s="95">
        <v>0</v>
      </c>
      <c r="AR117" s="95">
        <v>0</v>
      </c>
      <c r="AS117" s="95" t="s">
        <v>83</v>
      </c>
      <c r="AT117" s="106" t="s">
        <v>83</v>
      </c>
      <c r="AU117" s="106" t="s">
        <v>83</v>
      </c>
      <c r="AV117" s="106" t="s">
        <v>994</v>
      </c>
      <c r="AW117" s="105" t="s">
        <v>84</v>
      </c>
      <c r="AX117" s="106" t="s">
        <v>83</v>
      </c>
      <c r="AY117" s="106" t="s">
        <v>84</v>
      </c>
      <c r="AZ117" s="106" t="s">
        <v>83</v>
      </c>
      <c r="BA117" s="106" t="s">
        <v>990</v>
      </c>
      <c r="BB117" s="106"/>
    </row>
    <row r="118" spans="1:54" s="67" customFormat="1" ht="13.5" thickBot="1">
      <c r="A118" s="234"/>
      <c r="B118" s="44">
        <v>11</v>
      </c>
      <c r="C118" s="341" t="s">
        <v>1301</v>
      </c>
      <c r="D118" s="322" t="s">
        <v>409</v>
      </c>
      <c r="E118" s="131">
        <f>G118*1500</f>
        <v>75000</v>
      </c>
      <c r="F118" s="95" t="s">
        <v>1933</v>
      </c>
      <c r="G118" s="337">
        <v>50</v>
      </c>
      <c r="H118" s="342">
        <v>1959</v>
      </c>
      <c r="I118" s="342" t="s">
        <v>792</v>
      </c>
      <c r="J118" s="342" t="s">
        <v>1319</v>
      </c>
      <c r="K118" s="342" t="s">
        <v>1328</v>
      </c>
      <c r="L118" s="342" t="s">
        <v>1328</v>
      </c>
      <c r="M118" s="342" t="s">
        <v>1324</v>
      </c>
      <c r="N118" s="342" t="s">
        <v>82</v>
      </c>
      <c r="O118" s="328" t="s">
        <v>83</v>
      </c>
      <c r="P118" s="325" t="s">
        <v>990</v>
      </c>
      <c r="Q118" s="337"/>
      <c r="R118" s="337" t="s">
        <v>83</v>
      </c>
      <c r="S118" s="337" t="s">
        <v>83</v>
      </c>
      <c r="T118" s="337" t="s">
        <v>84</v>
      </c>
      <c r="U118" s="343" t="s">
        <v>83</v>
      </c>
      <c r="V118" s="94" t="s">
        <v>84</v>
      </c>
      <c r="W118" s="343"/>
      <c r="X118" s="343"/>
      <c r="Y118" s="96" t="s">
        <v>84</v>
      </c>
      <c r="Z118" s="96" t="s">
        <v>84</v>
      </c>
      <c r="AA118" s="96" t="s">
        <v>84</v>
      </c>
      <c r="AB118" s="96" t="s">
        <v>83</v>
      </c>
      <c r="AC118" s="96" t="s">
        <v>83</v>
      </c>
      <c r="AD118" s="96" t="s">
        <v>83</v>
      </c>
      <c r="AE118" s="95" t="s">
        <v>83</v>
      </c>
      <c r="AF118" s="95" t="s">
        <v>83</v>
      </c>
      <c r="AG118" s="96" t="s">
        <v>83</v>
      </c>
      <c r="AH118" s="96" t="s">
        <v>83</v>
      </c>
      <c r="AI118" s="96" t="s">
        <v>83</v>
      </c>
      <c r="AJ118" s="96" t="s">
        <v>84</v>
      </c>
      <c r="AK118" s="96" t="s">
        <v>84</v>
      </c>
      <c r="AL118" s="96" t="s">
        <v>990</v>
      </c>
      <c r="AM118" s="96" t="s">
        <v>84</v>
      </c>
      <c r="AN118" s="106" t="s">
        <v>84</v>
      </c>
      <c r="AO118" s="95">
        <v>1</v>
      </c>
      <c r="AP118" s="95">
        <v>0</v>
      </c>
      <c r="AQ118" s="95">
        <v>0</v>
      </c>
      <c r="AR118" s="95">
        <v>0</v>
      </c>
      <c r="AS118" s="95" t="s">
        <v>83</v>
      </c>
      <c r="AT118" s="106" t="s">
        <v>83</v>
      </c>
      <c r="AU118" s="106" t="s">
        <v>83</v>
      </c>
      <c r="AV118" s="106" t="s">
        <v>994</v>
      </c>
      <c r="AW118" s="105" t="s">
        <v>84</v>
      </c>
      <c r="AX118" s="106" t="s">
        <v>83</v>
      </c>
      <c r="AY118" s="106" t="s">
        <v>84</v>
      </c>
      <c r="AZ118" s="106" t="s">
        <v>83</v>
      </c>
      <c r="BA118" s="106" t="s">
        <v>990</v>
      </c>
      <c r="BB118" s="106"/>
    </row>
    <row r="119" spans="1:54" s="67" customFormat="1" ht="13.5" customHeight="1">
      <c r="A119" s="234"/>
      <c r="B119" s="19">
        <v>12</v>
      </c>
      <c r="C119" s="63" t="s">
        <v>1018</v>
      </c>
      <c r="D119" s="91"/>
      <c r="E119" s="131">
        <f>27576.21+67386.09+247574.97+23448.85+34994.37+13605.04</f>
        <v>414585.52999999997</v>
      </c>
      <c r="F119" s="92" t="s">
        <v>98</v>
      </c>
      <c r="G119" s="92"/>
      <c r="H119" s="20"/>
      <c r="I119" s="20"/>
      <c r="J119" s="314"/>
      <c r="K119" s="314"/>
      <c r="L119" s="314"/>
      <c r="M119" s="314"/>
      <c r="N119" s="10"/>
      <c r="O119" s="10"/>
      <c r="P119" s="314"/>
      <c r="Q119" s="72"/>
      <c r="R119" s="72"/>
      <c r="S119" s="72"/>
      <c r="T119" s="72"/>
      <c r="U119" s="3"/>
      <c r="V119" s="3"/>
      <c r="W119" s="3"/>
      <c r="X119" s="3"/>
      <c r="Y119" s="10"/>
      <c r="Z119" s="10"/>
      <c r="AA119" s="10"/>
      <c r="AB119" s="10"/>
      <c r="AC119" s="10"/>
      <c r="AD119" s="10"/>
      <c r="AE119" s="70"/>
      <c r="AF119" s="70"/>
      <c r="AG119" s="10"/>
      <c r="AH119" s="10"/>
      <c r="AI119" s="10"/>
      <c r="AJ119" s="10"/>
      <c r="AK119" s="10"/>
      <c r="AL119" s="10"/>
      <c r="AM119" s="10"/>
      <c r="AN119" s="4"/>
      <c r="AO119" s="70"/>
      <c r="AP119" s="70"/>
      <c r="AQ119" s="70"/>
      <c r="AR119" s="70"/>
      <c r="AS119" s="70"/>
      <c r="AT119" s="4"/>
      <c r="AU119" s="4"/>
      <c r="AV119" s="4"/>
      <c r="AW119" s="18"/>
      <c r="AX119" s="4"/>
      <c r="AY119" s="4"/>
      <c r="AZ119" s="4"/>
      <c r="BA119" s="4"/>
      <c r="BB119" s="4"/>
    </row>
    <row r="120" spans="1:54" s="67" customFormat="1" ht="13.5" customHeight="1">
      <c r="A120" s="234"/>
      <c r="B120" s="19">
        <v>13</v>
      </c>
      <c r="C120" s="63" t="s">
        <v>238</v>
      </c>
      <c r="D120" s="91"/>
      <c r="E120" s="131">
        <f>416.97+418.2+301.35+1130.46+4305+590.73+300+15375+14514+570+570+1216.59+535.79+3681.02+957.99+849+99.99+243+289.99+899+1180+1290+1290+1380+4300+600+940+189+885+1100+369.99+2500+10000+7000+7000+7500+6000+11000+3297.38+1446.48+3357.9+3357.9+3321.33+3062.7+3062.7+1210.32+17500+12999.98+12000+1660.5+1660.5+1660.5+2706+4305+3567+1154.96+1154.97+1154.97+1154.97+3305.31+2066.4+2204.16+4305+3444+492+1968+1968+1968+1968+7503+7503+7503+7503+8130.3+4821.6+676.5+950+600.01+1000+15500+1450+4243.5+589+1399+1499+6444.72+2923.33+681.72+2106.81+2513.37+1138.8+1660.5+391.9+391.9+391.91+1709.7+166.05+211.56+821.64+821.64+3103.29+5050</f>
        <v>321672.74999999994</v>
      </c>
      <c r="F120" s="92" t="s">
        <v>98</v>
      </c>
      <c r="G120" s="92"/>
      <c r="H120" s="20"/>
      <c r="I120" s="20"/>
      <c r="J120" s="314"/>
      <c r="K120" s="314"/>
      <c r="L120" s="314"/>
      <c r="M120" s="314"/>
      <c r="N120" s="10"/>
      <c r="O120" s="10"/>
      <c r="P120" s="314"/>
      <c r="Q120" s="72"/>
      <c r="R120" s="72"/>
      <c r="S120" s="72"/>
      <c r="T120" s="72"/>
      <c r="U120" s="3"/>
      <c r="V120" s="3"/>
      <c r="W120" s="3"/>
      <c r="X120" s="3"/>
      <c r="Y120" s="10"/>
      <c r="Z120" s="10"/>
      <c r="AA120" s="10"/>
      <c r="AB120" s="10"/>
      <c r="AC120" s="10"/>
      <c r="AD120" s="10"/>
      <c r="AE120" s="70"/>
      <c r="AF120" s="70"/>
      <c r="AG120" s="10"/>
      <c r="AH120" s="10"/>
      <c r="AI120" s="10"/>
      <c r="AJ120" s="10"/>
      <c r="AK120" s="10"/>
      <c r="AL120" s="10"/>
      <c r="AM120" s="10"/>
      <c r="AN120" s="4"/>
      <c r="AO120" s="70"/>
      <c r="AP120" s="70"/>
      <c r="AQ120" s="70"/>
      <c r="AR120" s="70"/>
      <c r="AS120" s="70"/>
      <c r="AT120" s="4"/>
      <c r="AU120" s="4"/>
      <c r="AV120" s="4"/>
      <c r="AW120" s="18"/>
      <c r="AX120" s="4"/>
      <c r="AY120" s="4"/>
      <c r="AZ120" s="4"/>
      <c r="BA120" s="4"/>
      <c r="BB120" s="4"/>
    </row>
    <row r="122" spans="1:54" s="15" customFormat="1" ht="16.5" customHeight="1">
      <c r="A122" s="230"/>
      <c r="B122" s="34">
        <v>13</v>
      </c>
      <c r="C122" s="39" t="s">
        <v>208</v>
      </c>
      <c r="D122" s="74"/>
      <c r="E122" s="192"/>
      <c r="F122" s="123"/>
      <c r="G122" s="21"/>
      <c r="H122" s="21"/>
      <c r="I122" s="14"/>
      <c r="J122" s="14"/>
      <c r="K122" s="14"/>
      <c r="L122" s="14"/>
    </row>
    <row r="123" spans="1:54" s="16" customFormat="1" ht="15.75" customHeight="1">
      <c r="A123" s="231"/>
      <c r="B123" s="418" t="s">
        <v>0</v>
      </c>
      <c r="C123" s="418" t="s">
        <v>34</v>
      </c>
      <c r="D123" s="418" t="s">
        <v>21</v>
      </c>
      <c r="E123" s="428" t="s">
        <v>77</v>
      </c>
      <c r="F123" s="428" t="s">
        <v>1951</v>
      </c>
      <c r="G123" s="418" t="s">
        <v>35</v>
      </c>
      <c r="H123" s="418" t="s">
        <v>36</v>
      </c>
      <c r="I123" s="418" t="s">
        <v>78</v>
      </c>
      <c r="J123" s="418" t="s">
        <v>37</v>
      </c>
      <c r="K123" s="418"/>
      <c r="L123" s="418"/>
      <c r="M123" s="418"/>
      <c r="N123" s="418" t="s">
        <v>165</v>
      </c>
      <c r="O123" s="418" t="s">
        <v>38</v>
      </c>
      <c r="P123" s="418" t="s">
        <v>39</v>
      </c>
      <c r="Q123" s="418" t="s">
        <v>79</v>
      </c>
      <c r="R123" s="418" t="s">
        <v>167</v>
      </c>
      <c r="S123" s="418" t="s">
        <v>168</v>
      </c>
      <c r="T123" s="418" t="s">
        <v>169</v>
      </c>
      <c r="U123" s="417" t="s">
        <v>40</v>
      </c>
      <c r="V123" s="417" t="s">
        <v>66</v>
      </c>
      <c r="W123" s="417"/>
      <c r="X123" s="417"/>
      <c r="Y123" s="424" t="s">
        <v>4</v>
      </c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6"/>
      <c r="AM123" s="421" t="s">
        <v>41</v>
      </c>
      <c r="AN123" s="422"/>
      <c r="AO123" s="422"/>
      <c r="AP123" s="422"/>
      <c r="AQ123" s="422"/>
      <c r="AR123" s="422"/>
      <c r="AS123" s="422"/>
      <c r="AT123" s="422"/>
      <c r="AU123" s="422"/>
      <c r="AV123" s="422"/>
      <c r="AW123" s="422"/>
      <c r="AX123" s="422"/>
      <c r="AY123" s="422"/>
      <c r="AZ123" s="422"/>
      <c r="BA123" s="422"/>
      <c r="BB123" s="423"/>
    </row>
    <row r="124" spans="1:54" s="17" customFormat="1" ht="179.25" thickBot="1">
      <c r="A124" s="1"/>
      <c r="B124" s="419"/>
      <c r="C124" s="419"/>
      <c r="D124" s="419"/>
      <c r="E124" s="429"/>
      <c r="F124" s="429"/>
      <c r="G124" s="419"/>
      <c r="H124" s="419"/>
      <c r="I124" s="419"/>
      <c r="J124" s="117" t="s">
        <v>42</v>
      </c>
      <c r="K124" s="117" t="s">
        <v>43</v>
      </c>
      <c r="L124" s="117" t="s">
        <v>44</v>
      </c>
      <c r="M124" s="117" t="s">
        <v>45</v>
      </c>
      <c r="N124" s="419"/>
      <c r="O124" s="419"/>
      <c r="P124" s="419"/>
      <c r="Q124" s="419"/>
      <c r="R124" s="419"/>
      <c r="S124" s="419"/>
      <c r="T124" s="419"/>
      <c r="U124" s="427"/>
      <c r="V124" s="118" t="s">
        <v>22</v>
      </c>
      <c r="W124" s="118" t="s">
        <v>46</v>
      </c>
      <c r="X124" s="118" t="s">
        <v>47</v>
      </c>
      <c r="Y124" s="51" t="s">
        <v>48</v>
      </c>
      <c r="Z124" s="51" t="s">
        <v>49</v>
      </c>
      <c r="AA124" s="51" t="s">
        <v>50</v>
      </c>
      <c r="AB124" s="51" t="s">
        <v>51</v>
      </c>
      <c r="AC124" s="51" t="s">
        <v>52</v>
      </c>
      <c r="AD124" s="51" t="s">
        <v>64</v>
      </c>
      <c r="AE124" s="51" t="s">
        <v>57</v>
      </c>
      <c r="AF124" s="51" t="s">
        <v>58</v>
      </c>
      <c r="AG124" s="51" t="s">
        <v>14</v>
      </c>
      <c r="AH124" s="51" t="s">
        <v>15</v>
      </c>
      <c r="AI124" s="51" t="s">
        <v>16</v>
      </c>
      <c r="AJ124" s="51" t="s">
        <v>53</v>
      </c>
      <c r="AK124" s="51" t="s">
        <v>17</v>
      </c>
      <c r="AL124" s="51" t="s">
        <v>18</v>
      </c>
      <c r="AM124" s="52" t="s">
        <v>19</v>
      </c>
      <c r="AN124" s="52" t="s">
        <v>13</v>
      </c>
      <c r="AO124" s="52" t="s">
        <v>59</v>
      </c>
      <c r="AP124" s="52" t="s">
        <v>60</v>
      </c>
      <c r="AQ124" s="52" t="s">
        <v>61</v>
      </c>
      <c r="AR124" s="52" t="s">
        <v>62</v>
      </c>
      <c r="AS124" s="52" t="s">
        <v>177</v>
      </c>
      <c r="AT124" s="52" t="s">
        <v>178</v>
      </c>
      <c r="AU124" s="52" t="s">
        <v>179</v>
      </c>
      <c r="AV124" s="52" t="s">
        <v>180</v>
      </c>
      <c r="AW124" s="52" t="s">
        <v>54</v>
      </c>
      <c r="AX124" s="52" t="s">
        <v>65</v>
      </c>
      <c r="AY124" s="52" t="s">
        <v>55</v>
      </c>
      <c r="AZ124" s="52" t="s">
        <v>56</v>
      </c>
      <c r="BA124" s="52" t="s">
        <v>18</v>
      </c>
      <c r="BB124" s="52" t="s">
        <v>18</v>
      </c>
    </row>
    <row r="125" spans="1:54" s="67" customFormat="1" ht="26.25" thickTop="1">
      <c r="A125" s="234"/>
      <c r="B125" s="19">
        <v>1</v>
      </c>
      <c r="C125" s="63" t="s">
        <v>863</v>
      </c>
      <c r="D125" s="91" t="s">
        <v>1307</v>
      </c>
      <c r="E125" s="132">
        <f>G125*3000</f>
        <v>4995750</v>
      </c>
      <c r="F125" s="382" t="s">
        <v>1933</v>
      </c>
      <c r="G125" s="129">
        <v>1665.25</v>
      </c>
      <c r="H125" s="20">
        <v>1977</v>
      </c>
      <c r="I125" s="20" t="s">
        <v>85</v>
      </c>
      <c r="J125" s="318" t="s">
        <v>1059</v>
      </c>
      <c r="K125" s="318" t="s">
        <v>1060</v>
      </c>
      <c r="L125" s="318" t="s">
        <v>567</v>
      </c>
      <c r="M125" s="318" t="s">
        <v>1061</v>
      </c>
      <c r="N125" s="10" t="s">
        <v>1062</v>
      </c>
      <c r="O125" s="10" t="s">
        <v>83</v>
      </c>
      <c r="P125" s="318" t="s">
        <v>1068</v>
      </c>
      <c r="Q125" s="72" t="s">
        <v>1067</v>
      </c>
      <c r="R125" s="72" t="s">
        <v>84</v>
      </c>
      <c r="S125" s="72" t="s">
        <v>84</v>
      </c>
      <c r="T125" s="72" t="s">
        <v>83</v>
      </c>
      <c r="U125" s="3" t="s">
        <v>83</v>
      </c>
      <c r="V125" s="94" t="s">
        <v>84</v>
      </c>
      <c r="W125" s="3"/>
      <c r="X125" s="3"/>
      <c r="Y125" s="10" t="s">
        <v>84</v>
      </c>
      <c r="Z125" s="10" t="s">
        <v>84</v>
      </c>
      <c r="AA125" s="10" t="s">
        <v>84</v>
      </c>
      <c r="AB125" s="10"/>
      <c r="AC125" s="10" t="s">
        <v>83</v>
      </c>
      <c r="AD125" s="10" t="s">
        <v>83</v>
      </c>
      <c r="AE125" s="70" t="s">
        <v>1069</v>
      </c>
      <c r="AF125" s="70" t="s">
        <v>1070</v>
      </c>
      <c r="AG125" s="10" t="s">
        <v>84</v>
      </c>
      <c r="AH125" s="10" t="s">
        <v>84</v>
      </c>
      <c r="AI125" s="10" t="s">
        <v>91</v>
      </c>
      <c r="AJ125" s="10" t="s">
        <v>84</v>
      </c>
      <c r="AK125" s="10" t="s">
        <v>83</v>
      </c>
      <c r="AL125" s="10"/>
      <c r="AM125" s="10" t="s">
        <v>84</v>
      </c>
      <c r="AN125" s="4" t="s">
        <v>84</v>
      </c>
      <c r="AO125" s="70">
        <v>12</v>
      </c>
      <c r="AP125" s="70"/>
      <c r="AQ125" s="70">
        <v>1</v>
      </c>
      <c r="AR125" s="70"/>
      <c r="AS125" s="70" t="s">
        <v>83</v>
      </c>
      <c r="AT125" s="4"/>
      <c r="AU125" s="4" t="s">
        <v>83</v>
      </c>
      <c r="AV125" s="4"/>
      <c r="AW125" s="18" t="s">
        <v>84</v>
      </c>
      <c r="AX125" s="4" t="s">
        <v>83</v>
      </c>
      <c r="AY125" s="4" t="s">
        <v>84</v>
      </c>
      <c r="AZ125" s="4" t="s">
        <v>83</v>
      </c>
      <c r="BA125" s="4"/>
      <c r="BB125" s="4"/>
    </row>
    <row r="126" spans="1:54" s="67" customFormat="1" ht="38.25">
      <c r="A126" s="234"/>
      <c r="B126" s="19">
        <v>2</v>
      </c>
      <c r="C126" s="63" t="s">
        <v>863</v>
      </c>
      <c r="D126" s="320" t="s">
        <v>1307</v>
      </c>
      <c r="E126" s="132">
        <v>5423092.6299999999</v>
      </c>
      <c r="F126" s="383" t="s">
        <v>1933</v>
      </c>
      <c r="G126" s="129">
        <v>1042.04</v>
      </c>
      <c r="H126" s="20">
        <v>2019</v>
      </c>
      <c r="I126" s="20" t="s">
        <v>85</v>
      </c>
      <c r="J126" s="318" t="s">
        <v>1063</v>
      </c>
      <c r="K126" s="318"/>
      <c r="L126" s="318" t="s">
        <v>1064</v>
      </c>
      <c r="M126" s="318" t="s">
        <v>1065</v>
      </c>
      <c r="N126" s="10" t="s">
        <v>1062</v>
      </c>
      <c r="O126" s="10" t="s">
        <v>83</v>
      </c>
      <c r="P126" s="318" t="s">
        <v>1068</v>
      </c>
      <c r="Q126" s="72"/>
      <c r="R126" s="72" t="s">
        <v>84</v>
      </c>
      <c r="S126" s="72" t="s">
        <v>84</v>
      </c>
      <c r="T126" s="72" t="s">
        <v>83</v>
      </c>
      <c r="U126" s="3" t="s">
        <v>83</v>
      </c>
      <c r="V126" s="94" t="s">
        <v>84</v>
      </c>
      <c r="W126" s="3"/>
      <c r="X126" s="3"/>
      <c r="Y126" s="10" t="s">
        <v>84</v>
      </c>
      <c r="Z126" s="10" t="s">
        <v>84</v>
      </c>
      <c r="AA126" s="10" t="s">
        <v>84</v>
      </c>
      <c r="AB126" s="10"/>
      <c r="AC126" s="10" t="s">
        <v>83</v>
      </c>
      <c r="AD126" s="10" t="s">
        <v>83</v>
      </c>
      <c r="AE126" s="70" t="s">
        <v>1069</v>
      </c>
      <c r="AF126" s="70" t="s">
        <v>1070</v>
      </c>
      <c r="AG126" s="10" t="s">
        <v>84</v>
      </c>
      <c r="AH126" s="10" t="s">
        <v>84</v>
      </c>
      <c r="AI126" s="10" t="s">
        <v>91</v>
      </c>
      <c r="AJ126" s="10" t="s">
        <v>84</v>
      </c>
      <c r="AK126" s="10" t="s">
        <v>83</v>
      </c>
      <c r="AL126" s="10"/>
      <c r="AM126" s="10" t="s">
        <v>84</v>
      </c>
      <c r="AN126" s="4" t="s">
        <v>84</v>
      </c>
      <c r="AO126" s="70">
        <v>3</v>
      </c>
      <c r="AP126" s="70"/>
      <c r="AQ126" s="70">
        <v>3</v>
      </c>
      <c r="AR126" s="70"/>
      <c r="AS126" s="70" t="s">
        <v>573</v>
      </c>
      <c r="AT126" s="4"/>
      <c r="AU126" s="4" t="s">
        <v>83</v>
      </c>
      <c r="AV126" s="4"/>
      <c r="AW126" s="18" t="s">
        <v>84</v>
      </c>
      <c r="AX126" s="4" t="s">
        <v>573</v>
      </c>
      <c r="AY126" s="4" t="s">
        <v>84</v>
      </c>
      <c r="AZ126" s="4" t="s">
        <v>83</v>
      </c>
      <c r="BA126" s="4"/>
      <c r="BB126" s="4"/>
    </row>
    <row r="127" spans="1:54" s="67" customFormat="1" ht="13.5" thickBot="1">
      <c r="A127" s="234"/>
      <c r="B127" s="270">
        <v>3</v>
      </c>
      <c r="C127" s="321" t="s">
        <v>104</v>
      </c>
      <c r="D127" s="322" t="s">
        <v>1307</v>
      </c>
      <c r="E127" s="132">
        <f>G127*1500</f>
        <v>187500</v>
      </c>
      <c r="F127" s="384" t="s">
        <v>1933</v>
      </c>
      <c r="G127" s="336">
        <v>125</v>
      </c>
      <c r="H127" s="273">
        <v>1977</v>
      </c>
      <c r="I127" s="273" t="s">
        <v>85</v>
      </c>
      <c r="J127" s="325" t="s">
        <v>1066</v>
      </c>
      <c r="K127" s="325"/>
      <c r="L127" s="325"/>
      <c r="M127" s="325" t="s">
        <v>1061</v>
      </c>
      <c r="N127" s="327" t="s">
        <v>82</v>
      </c>
      <c r="O127" s="327" t="s">
        <v>83</v>
      </c>
      <c r="P127" s="325"/>
      <c r="Q127" s="330"/>
      <c r="R127" s="330" t="s">
        <v>83</v>
      </c>
      <c r="S127" s="330" t="s">
        <v>83</v>
      </c>
      <c r="T127" s="330" t="s">
        <v>83</v>
      </c>
      <c r="U127" s="3" t="s">
        <v>83</v>
      </c>
      <c r="V127" s="94" t="s">
        <v>84</v>
      </c>
      <c r="W127" s="3"/>
      <c r="X127" s="3"/>
      <c r="Y127" s="10" t="s">
        <v>83</v>
      </c>
      <c r="Z127" s="10" t="s">
        <v>83</v>
      </c>
      <c r="AA127" s="10" t="s">
        <v>83</v>
      </c>
      <c r="AB127" s="10" t="s">
        <v>83</v>
      </c>
      <c r="AC127" s="10" t="s">
        <v>83</v>
      </c>
      <c r="AD127" s="10"/>
      <c r="AE127" s="70" t="s">
        <v>1069</v>
      </c>
      <c r="AF127" s="70"/>
      <c r="AG127" s="10" t="s">
        <v>83</v>
      </c>
      <c r="AH127" s="10" t="s">
        <v>83</v>
      </c>
      <c r="AI127" s="10" t="s">
        <v>99</v>
      </c>
      <c r="AJ127" s="10" t="s">
        <v>84</v>
      </c>
      <c r="AK127" s="10" t="s">
        <v>83</v>
      </c>
      <c r="AL127" s="10"/>
      <c r="AM127" s="10" t="s">
        <v>83</v>
      </c>
      <c r="AN127" s="4" t="s">
        <v>83</v>
      </c>
      <c r="AO127" s="70"/>
      <c r="AP127" s="70"/>
      <c r="AQ127" s="70"/>
      <c r="AR127" s="70"/>
      <c r="AS127" s="70" t="s">
        <v>83</v>
      </c>
      <c r="AT127" s="4" t="s">
        <v>83</v>
      </c>
      <c r="AU127" s="4" t="s">
        <v>83</v>
      </c>
      <c r="AV127" s="4"/>
      <c r="AW127" s="18" t="s">
        <v>83</v>
      </c>
      <c r="AX127" s="4" t="s">
        <v>83</v>
      </c>
      <c r="AY127" s="4" t="s">
        <v>84</v>
      </c>
      <c r="AZ127" s="4" t="s">
        <v>83</v>
      </c>
      <c r="BA127" s="4"/>
      <c r="BB127" s="4"/>
    </row>
    <row r="128" spans="1:54" s="67" customFormat="1" ht="12.75">
      <c r="A128" s="234"/>
      <c r="B128" s="44">
        <v>4</v>
      </c>
      <c r="C128" s="90" t="s">
        <v>238</v>
      </c>
      <c r="D128" s="91"/>
      <c r="E128" s="132">
        <f>610+2177.99+289.99+729+249+310+175+748.89+220+369+825+39312.04+1250+13315.1+35999+3300+2200+830+3400.01+369+3399.99+1851.98+1637+650+270+6999.03+289.99+1205+300+2450+2700+537.98+869+5750+2850+953.23+899.99+1600+2200+1700+549+339.98+1299.99+3280+1334.55+1059+1066.63+443.83+178+636+3600.28+379+339+390+965+949.99+3619+4000+349.99+2900+1347+1259+2819+290+1322.87</f>
        <v>180509.31999999995</v>
      </c>
      <c r="F128" s="382" t="s">
        <v>98</v>
      </c>
      <c r="G128" s="128"/>
      <c r="H128" s="93"/>
      <c r="I128" s="93"/>
      <c r="J128" s="340"/>
      <c r="K128" s="340"/>
      <c r="L128" s="340"/>
      <c r="M128" s="340"/>
      <c r="N128" s="96"/>
      <c r="O128" s="96"/>
      <c r="P128" s="340"/>
      <c r="Q128" s="92"/>
      <c r="R128" s="92"/>
      <c r="S128" s="92"/>
      <c r="T128" s="92"/>
      <c r="U128" s="3"/>
      <c r="V128" s="3"/>
      <c r="W128" s="3"/>
      <c r="X128" s="3"/>
      <c r="Y128" s="10"/>
      <c r="Z128" s="10"/>
      <c r="AA128" s="10"/>
      <c r="AB128" s="10"/>
      <c r="AC128" s="10"/>
      <c r="AD128" s="10"/>
      <c r="AE128" s="70"/>
      <c r="AF128" s="70"/>
      <c r="AG128" s="10"/>
      <c r="AH128" s="10"/>
      <c r="AI128" s="10"/>
      <c r="AJ128" s="10"/>
      <c r="AK128" s="10"/>
      <c r="AL128" s="10"/>
      <c r="AM128" s="10"/>
      <c r="AN128" s="4"/>
      <c r="AO128" s="70"/>
      <c r="AP128" s="70"/>
      <c r="AQ128" s="70"/>
      <c r="AR128" s="70"/>
      <c r="AS128" s="70"/>
      <c r="AT128" s="4"/>
      <c r="AU128" s="4"/>
      <c r="AV128" s="4"/>
      <c r="AW128" s="18"/>
      <c r="AX128" s="4"/>
      <c r="AY128" s="4"/>
      <c r="AZ128" s="4"/>
      <c r="BA128" s="4"/>
      <c r="BB128" s="4"/>
    </row>
    <row r="129" spans="1:54" s="67" customFormat="1" ht="12.75">
      <c r="A129" s="234"/>
      <c r="B129" s="19">
        <v>5</v>
      </c>
      <c r="C129" s="63" t="s">
        <v>1117</v>
      </c>
      <c r="D129" s="91"/>
      <c r="E129" s="132">
        <f>19575+471246.9</f>
        <v>490821.9</v>
      </c>
      <c r="F129" s="382" t="s">
        <v>98</v>
      </c>
      <c r="G129" s="129"/>
      <c r="H129" s="20"/>
      <c r="I129" s="20"/>
      <c r="J129" s="318"/>
      <c r="K129" s="318"/>
      <c r="L129" s="318"/>
      <c r="M129" s="318"/>
      <c r="N129" s="10"/>
      <c r="O129" s="10"/>
      <c r="P129" s="318"/>
      <c r="Q129" s="72"/>
      <c r="R129" s="72"/>
      <c r="S129" s="72"/>
      <c r="T129" s="72"/>
      <c r="U129" s="3"/>
      <c r="V129" s="3"/>
      <c r="W129" s="3"/>
      <c r="X129" s="3"/>
      <c r="Y129" s="10"/>
      <c r="Z129" s="10"/>
      <c r="AA129" s="10"/>
      <c r="AB129" s="10"/>
      <c r="AC129" s="10"/>
      <c r="AD129" s="10"/>
      <c r="AE129" s="70"/>
      <c r="AF129" s="70"/>
      <c r="AG129" s="10"/>
      <c r="AH129" s="10"/>
      <c r="AI129" s="10"/>
      <c r="AJ129" s="10"/>
      <c r="AK129" s="10"/>
      <c r="AL129" s="10"/>
      <c r="AM129" s="10"/>
      <c r="AN129" s="4"/>
      <c r="AO129" s="70"/>
      <c r="AP129" s="70"/>
      <c r="AQ129" s="70"/>
      <c r="AR129" s="70"/>
      <c r="AS129" s="70"/>
      <c r="AT129" s="4"/>
      <c r="AU129" s="4"/>
      <c r="AV129" s="4"/>
      <c r="AW129" s="18"/>
      <c r="AX129" s="4"/>
      <c r="AY129" s="4"/>
      <c r="AZ129" s="4"/>
      <c r="BA129" s="4"/>
      <c r="BB129" s="4"/>
    </row>
    <row r="131" spans="1:54" s="15" customFormat="1" ht="16.5" customHeight="1">
      <c r="A131" s="230"/>
      <c r="B131" s="34">
        <v>14</v>
      </c>
      <c r="C131" s="39" t="s">
        <v>209</v>
      </c>
      <c r="D131" s="74"/>
      <c r="E131" s="192"/>
      <c r="F131" s="123"/>
      <c r="G131" s="21"/>
      <c r="H131" s="21"/>
      <c r="I131" s="14"/>
      <c r="J131" s="14"/>
      <c r="K131" s="14"/>
      <c r="L131" s="14"/>
    </row>
    <row r="132" spans="1:54" s="16" customFormat="1" ht="15.75" customHeight="1">
      <c r="A132" s="231"/>
      <c r="B132" s="418" t="s">
        <v>0</v>
      </c>
      <c r="C132" s="418" t="s">
        <v>34</v>
      </c>
      <c r="D132" s="418" t="s">
        <v>21</v>
      </c>
      <c r="E132" s="428" t="s">
        <v>77</v>
      </c>
      <c r="F132" s="428" t="s">
        <v>1951</v>
      </c>
      <c r="G132" s="418" t="s">
        <v>35</v>
      </c>
      <c r="H132" s="418" t="s">
        <v>36</v>
      </c>
      <c r="I132" s="418" t="s">
        <v>78</v>
      </c>
      <c r="J132" s="418" t="s">
        <v>37</v>
      </c>
      <c r="K132" s="418"/>
      <c r="L132" s="418"/>
      <c r="M132" s="418"/>
      <c r="N132" s="418" t="s">
        <v>165</v>
      </c>
      <c r="O132" s="418" t="s">
        <v>38</v>
      </c>
      <c r="P132" s="418" t="s">
        <v>39</v>
      </c>
      <c r="Q132" s="418" t="s">
        <v>79</v>
      </c>
      <c r="R132" s="418" t="s">
        <v>167</v>
      </c>
      <c r="S132" s="418" t="s">
        <v>168</v>
      </c>
      <c r="T132" s="418" t="s">
        <v>169</v>
      </c>
      <c r="U132" s="417" t="s">
        <v>40</v>
      </c>
      <c r="V132" s="417" t="s">
        <v>66</v>
      </c>
      <c r="W132" s="417"/>
      <c r="X132" s="417"/>
      <c r="Y132" s="424" t="s">
        <v>4</v>
      </c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6"/>
      <c r="AM132" s="421" t="s">
        <v>41</v>
      </c>
      <c r="AN132" s="422"/>
      <c r="AO132" s="422"/>
      <c r="AP132" s="422"/>
      <c r="AQ132" s="422"/>
      <c r="AR132" s="422"/>
      <c r="AS132" s="422"/>
      <c r="AT132" s="422"/>
      <c r="AU132" s="422"/>
      <c r="AV132" s="422"/>
      <c r="AW132" s="422"/>
      <c r="AX132" s="422"/>
      <c r="AY132" s="422"/>
      <c r="AZ132" s="422"/>
      <c r="BA132" s="422"/>
      <c r="BB132" s="423"/>
    </row>
    <row r="133" spans="1:54" s="17" customFormat="1" ht="179.25" thickBot="1">
      <c r="A133" s="231"/>
      <c r="B133" s="419"/>
      <c r="C133" s="419"/>
      <c r="D133" s="419"/>
      <c r="E133" s="429"/>
      <c r="F133" s="429"/>
      <c r="G133" s="419"/>
      <c r="H133" s="419"/>
      <c r="I133" s="419"/>
      <c r="J133" s="117" t="s">
        <v>42</v>
      </c>
      <c r="K133" s="117" t="s">
        <v>43</v>
      </c>
      <c r="L133" s="117" t="s">
        <v>44</v>
      </c>
      <c r="M133" s="117" t="s">
        <v>45</v>
      </c>
      <c r="N133" s="419"/>
      <c r="O133" s="419"/>
      <c r="P133" s="419"/>
      <c r="Q133" s="419"/>
      <c r="R133" s="419"/>
      <c r="S133" s="419"/>
      <c r="T133" s="419"/>
      <c r="U133" s="427"/>
      <c r="V133" s="118" t="s">
        <v>22</v>
      </c>
      <c r="W133" s="118" t="s">
        <v>46</v>
      </c>
      <c r="X133" s="118" t="s">
        <v>47</v>
      </c>
      <c r="Y133" s="51" t="s">
        <v>48</v>
      </c>
      <c r="Z133" s="51" t="s">
        <v>49</v>
      </c>
      <c r="AA133" s="51" t="s">
        <v>50</v>
      </c>
      <c r="AB133" s="51" t="s">
        <v>51</v>
      </c>
      <c r="AC133" s="51" t="s">
        <v>52</v>
      </c>
      <c r="AD133" s="51" t="s">
        <v>64</v>
      </c>
      <c r="AE133" s="51" t="s">
        <v>57</v>
      </c>
      <c r="AF133" s="51" t="s">
        <v>58</v>
      </c>
      <c r="AG133" s="51" t="s">
        <v>14</v>
      </c>
      <c r="AH133" s="51" t="s">
        <v>15</v>
      </c>
      <c r="AI133" s="51" t="s">
        <v>16</v>
      </c>
      <c r="AJ133" s="51" t="s">
        <v>53</v>
      </c>
      <c r="AK133" s="51" t="s">
        <v>17</v>
      </c>
      <c r="AL133" s="51" t="s">
        <v>18</v>
      </c>
      <c r="AM133" s="52" t="s">
        <v>19</v>
      </c>
      <c r="AN133" s="136" t="s">
        <v>13</v>
      </c>
      <c r="AO133" s="52" t="s">
        <v>59</v>
      </c>
      <c r="AP133" s="52" t="s">
        <v>60</v>
      </c>
      <c r="AQ133" s="52" t="s">
        <v>61</v>
      </c>
      <c r="AR133" s="52" t="s">
        <v>62</v>
      </c>
      <c r="AS133" s="52" t="s">
        <v>177</v>
      </c>
      <c r="AT133" s="52" t="s">
        <v>178</v>
      </c>
      <c r="AU133" s="52" t="s">
        <v>179</v>
      </c>
      <c r="AV133" s="52" t="s">
        <v>180</v>
      </c>
      <c r="AW133" s="52" t="s">
        <v>54</v>
      </c>
      <c r="AX133" s="52" t="s">
        <v>65</v>
      </c>
      <c r="AY133" s="52" t="s">
        <v>55</v>
      </c>
      <c r="AZ133" s="52" t="s">
        <v>56</v>
      </c>
      <c r="BA133" s="52" t="s">
        <v>18</v>
      </c>
      <c r="BB133" s="52" t="s">
        <v>18</v>
      </c>
    </row>
    <row r="134" spans="1:54" s="67" customFormat="1" thickTop="1" thickBot="1">
      <c r="A134" s="234"/>
      <c r="B134" s="97">
        <v>1</v>
      </c>
      <c r="C134" s="98" t="s">
        <v>1119</v>
      </c>
      <c r="D134" s="99"/>
      <c r="E134" s="347"/>
      <c r="F134" s="348"/>
      <c r="G134" s="349"/>
      <c r="H134" s="103"/>
      <c r="I134" s="103"/>
      <c r="J134" s="352"/>
      <c r="K134" s="352"/>
      <c r="L134" s="352"/>
      <c r="M134" s="350"/>
      <c r="N134" s="351"/>
      <c r="O134" s="351"/>
      <c r="P134" s="352"/>
      <c r="Q134" s="100"/>
      <c r="R134" s="100"/>
      <c r="S134" s="100"/>
      <c r="T134" s="100"/>
      <c r="U134" s="94"/>
      <c r="V134" s="94"/>
      <c r="W134" s="94"/>
      <c r="X134" s="94"/>
      <c r="Y134" s="96"/>
      <c r="Z134" s="96"/>
      <c r="AA134" s="96"/>
      <c r="AB134" s="96"/>
      <c r="AC134" s="96"/>
      <c r="AD134" s="96"/>
      <c r="AE134" s="95"/>
      <c r="AF134" s="95"/>
      <c r="AG134" s="96"/>
      <c r="AH134" s="96"/>
      <c r="AI134" s="96"/>
      <c r="AJ134" s="96"/>
      <c r="AK134" s="96"/>
      <c r="AL134" s="96"/>
      <c r="AM134" s="96"/>
      <c r="AN134" s="23"/>
      <c r="AO134" s="95"/>
      <c r="AP134" s="95"/>
      <c r="AQ134" s="95"/>
      <c r="AR134" s="95"/>
      <c r="AS134" s="95"/>
      <c r="AT134" s="106"/>
      <c r="AU134" s="106"/>
      <c r="AV134" s="106"/>
      <c r="AW134" s="105"/>
      <c r="AX134" s="106"/>
      <c r="AY134" s="106"/>
      <c r="AZ134" s="106"/>
      <c r="BA134" s="106"/>
      <c r="BB134" s="106"/>
    </row>
    <row r="135" spans="1:54" s="67" customFormat="1" ht="12.75">
      <c r="A135" s="234"/>
      <c r="B135" s="44">
        <v>2</v>
      </c>
      <c r="C135" s="90" t="s">
        <v>1138</v>
      </c>
      <c r="D135" s="91"/>
      <c r="E135" s="132">
        <v>18341.45</v>
      </c>
      <c r="F135" s="197" t="s">
        <v>98</v>
      </c>
      <c r="G135" s="128"/>
      <c r="H135" s="93"/>
      <c r="I135" s="93"/>
      <c r="J135" s="319"/>
      <c r="K135" s="319"/>
      <c r="L135" s="319"/>
      <c r="M135" s="346"/>
      <c r="N135" s="96"/>
      <c r="O135" s="96"/>
      <c r="P135" s="319"/>
      <c r="Q135" s="92"/>
      <c r="R135" s="92"/>
      <c r="S135" s="92"/>
      <c r="T135" s="92"/>
      <c r="U135" s="94"/>
      <c r="V135" s="94"/>
      <c r="W135" s="94"/>
      <c r="X135" s="94"/>
      <c r="Y135" s="96"/>
      <c r="Z135" s="96"/>
      <c r="AA135" s="96"/>
      <c r="AB135" s="96"/>
      <c r="AC135" s="96"/>
      <c r="AD135" s="96"/>
      <c r="AE135" s="95"/>
      <c r="AF135" s="95"/>
      <c r="AG135" s="96"/>
      <c r="AH135" s="96"/>
      <c r="AI135" s="96"/>
      <c r="AJ135" s="96"/>
      <c r="AK135" s="96"/>
      <c r="AL135" s="96"/>
      <c r="AM135" s="96"/>
      <c r="AN135" s="23"/>
      <c r="AO135" s="95"/>
      <c r="AP135" s="95"/>
      <c r="AQ135" s="95"/>
      <c r="AR135" s="95"/>
      <c r="AS135" s="95"/>
      <c r="AT135" s="106"/>
      <c r="AU135" s="106"/>
      <c r="AV135" s="106"/>
      <c r="AW135" s="105"/>
      <c r="AX135" s="106"/>
      <c r="AY135" s="106"/>
      <c r="AZ135" s="106"/>
      <c r="BA135" s="106"/>
      <c r="BB135" s="106"/>
    </row>
    <row r="136" spans="1:54" s="67" customFormat="1" ht="17.25" customHeight="1">
      <c r="A136" s="234"/>
      <c r="B136" s="56"/>
      <c r="C136" s="241"/>
      <c r="D136" s="248"/>
      <c r="E136" s="260"/>
      <c r="F136" s="261"/>
      <c r="G136" s="262"/>
      <c r="H136" s="47"/>
      <c r="I136" s="47"/>
      <c r="J136" s="353"/>
      <c r="K136" s="353"/>
      <c r="L136" s="353"/>
      <c r="M136" s="263"/>
      <c r="N136" s="21"/>
      <c r="O136" s="21"/>
      <c r="P136" s="353"/>
      <c r="Q136" s="45"/>
      <c r="R136" s="45"/>
      <c r="S136" s="45"/>
      <c r="T136" s="45"/>
      <c r="U136" s="43"/>
      <c r="V136" s="43"/>
      <c r="W136" s="43"/>
      <c r="X136" s="43"/>
      <c r="Y136" s="21"/>
      <c r="Z136" s="21"/>
      <c r="AA136" s="21"/>
      <c r="AB136" s="21"/>
      <c r="AC136" s="21"/>
      <c r="AD136" s="21"/>
      <c r="AE136" s="226"/>
      <c r="AF136" s="226"/>
      <c r="AG136" s="21"/>
      <c r="AH136" s="21"/>
      <c r="AI136" s="21"/>
      <c r="AJ136" s="21"/>
      <c r="AK136" s="21"/>
      <c r="AL136" s="21"/>
      <c r="AM136" s="21"/>
      <c r="AN136" s="58"/>
      <c r="AO136" s="226"/>
      <c r="AP136" s="226"/>
      <c r="AQ136" s="226"/>
      <c r="AR136" s="226"/>
      <c r="AS136" s="226"/>
      <c r="AT136" s="264"/>
      <c r="AU136" s="264"/>
      <c r="AV136" s="264"/>
      <c r="AW136" s="265"/>
      <c r="AX136" s="264"/>
      <c r="AY136" s="264"/>
      <c r="AZ136" s="264"/>
      <c r="BA136" s="264"/>
      <c r="BB136" s="264"/>
    </row>
    <row r="137" spans="1:54" s="67" customFormat="1" ht="17.25" customHeight="1">
      <c r="A137" s="234"/>
      <c r="B137" s="56"/>
      <c r="C137" s="241"/>
      <c r="D137" s="248"/>
      <c r="E137" s="260"/>
      <c r="F137" s="261"/>
      <c r="G137" s="262"/>
      <c r="H137" s="47"/>
      <c r="I137" s="47"/>
      <c r="J137" s="353"/>
      <c r="K137" s="353"/>
      <c r="L137" s="353"/>
      <c r="M137" s="263"/>
      <c r="N137" s="21"/>
      <c r="O137" s="21"/>
      <c r="P137" s="353"/>
      <c r="Q137" s="45"/>
      <c r="R137" s="45"/>
      <c r="S137" s="45"/>
      <c r="T137" s="45"/>
      <c r="U137" s="43"/>
      <c r="V137" s="43"/>
      <c r="W137" s="43"/>
      <c r="X137" s="43"/>
      <c r="Y137" s="21"/>
      <c r="Z137" s="21"/>
      <c r="AA137" s="21"/>
      <c r="AB137" s="21"/>
      <c r="AC137" s="21"/>
      <c r="AD137" s="21"/>
      <c r="AE137" s="226"/>
      <c r="AF137" s="226"/>
      <c r="AG137" s="21"/>
      <c r="AH137" s="21"/>
      <c r="AI137" s="21"/>
      <c r="AJ137" s="21"/>
      <c r="AK137" s="21"/>
      <c r="AL137" s="21"/>
      <c r="AM137" s="21"/>
      <c r="AN137" s="58"/>
      <c r="AO137" s="226"/>
      <c r="AP137" s="226"/>
      <c r="AQ137" s="226"/>
      <c r="AR137" s="226"/>
      <c r="AS137" s="226"/>
      <c r="AT137" s="264"/>
      <c r="AU137" s="264"/>
      <c r="AV137" s="264"/>
      <c r="AW137" s="265"/>
      <c r="AX137" s="264"/>
      <c r="AY137" s="264"/>
      <c r="AZ137" s="264"/>
      <c r="BA137" s="264"/>
      <c r="BB137" s="264"/>
    </row>
    <row r="138" spans="1:54" s="15" customFormat="1" ht="16.5" customHeight="1">
      <c r="A138" s="230"/>
      <c r="B138" s="34">
        <v>15</v>
      </c>
      <c r="C138" s="39" t="s">
        <v>210</v>
      </c>
      <c r="D138" s="74"/>
      <c r="E138" s="192"/>
      <c r="F138" s="192"/>
      <c r="G138" s="21"/>
      <c r="H138" s="21"/>
      <c r="I138" s="14"/>
      <c r="J138" s="14"/>
      <c r="K138" s="14"/>
      <c r="L138" s="14"/>
    </row>
    <row r="139" spans="1:54" s="16" customFormat="1" ht="15.75" customHeight="1">
      <c r="A139" s="231"/>
      <c r="B139" s="418" t="s">
        <v>0</v>
      </c>
      <c r="C139" s="418" t="s">
        <v>34</v>
      </c>
      <c r="D139" s="418" t="s">
        <v>21</v>
      </c>
      <c r="E139" s="428" t="s">
        <v>77</v>
      </c>
      <c r="F139" s="428" t="s">
        <v>1951</v>
      </c>
      <c r="G139" s="418" t="s">
        <v>35</v>
      </c>
      <c r="H139" s="418" t="s">
        <v>36</v>
      </c>
      <c r="I139" s="418" t="s">
        <v>78</v>
      </c>
      <c r="J139" s="418" t="s">
        <v>37</v>
      </c>
      <c r="K139" s="418"/>
      <c r="L139" s="418"/>
      <c r="M139" s="418"/>
      <c r="N139" s="418" t="s">
        <v>165</v>
      </c>
      <c r="O139" s="418" t="s">
        <v>38</v>
      </c>
      <c r="P139" s="418" t="s">
        <v>39</v>
      </c>
      <c r="Q139" s="418" t="s">
        <v>79</v>
      </c>
      <c r="R139" s="418" t="s">
        <v>167</v>
      </c>
      <c r="S139" s="418" t="s">
        <v>168</v>
      </c>
      <c r="T139" s="418" t="s">
        <v>169</v>
      </c>
      <c r="U139" s="417" t="s">
        <v>40</v>
      </c>
      <c r="V139" s="417" t="s">
        <v>66</v>
      </c>
      <c r="W139" s="417"/>
      <c r="X139" s="417"/>
      <c r="Y139" s="424" t="s">
        <v>4</v>
      </c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6"/>
      <c r="AM139" s="421" t="s">
        <v>41</v>
      </c>
      <c r="AN139" s="422"/>
      <c r="AO139" s="422"/>
      <c r="AP139" s="422"/>
      <c r="AQ139" s="422"/>
      <c r="AR139" s="422"/>
      <c r="AS139" s="422"/>
      <c r="AT139" s="422"/>
      <c r="AU139" s="422"/>
      <c r="AV139" s="422"/>
      <c r="AW139" s="422"/>
      <c r="AX139" s="422"/>
      <c r="AY139" s="422"/>
      <c r="AZ139" s="422"/>
      <c r="BA139" s="422"/>
      <c r="BB139" s="423"/>
    </row>
    <row r="140" spans="1:54" s="17" customFormat="1" ht="179.25" thickBot="1">
      <c r="A140" s="231"/>
      <c r="B140" s="419"/>
      <c r="C140" s="419"/>
      <c r="D140" s="419"/>
      <c r="E140" s="429"/>
      <c r="F140" s="429"/>
      <c r="G140" s="419"/>
      <c r="H140" s="419"/>
      <c r="I140" s="419"/>
      <c r="J140" s="257" t="s">
        <v>42</v>
      </c>
      <c r="K140" s="257" t="s">
        <v>43</v>
      </c>
      <c r="L140" s="257" t="s">
        <v>44</v>
      </c>
      <c r="M140" s="257" t="s">
        <v>45</v>
      </c>
      <c r="N140" s="419"/>
      <c r="O140" s="419"/>
      <c r="P140" s="419"/>
      <c r="Q140" s="419"/>
      <c r="R140" s="419"/>
      <c r="S140" s="419"/>
      <c r="T140" s="419"/>
      <c r="U140" s="427"/>
      <c r="V140" s="258" t="s">
        <v>22</v>
      </c>
      <c r="W140" s="258" t="s">
        <v>46</v>
      </c>
      <c r="X140" s="258" t="s">
        <v>47</v>
      </c>
      <c r="Y140" s="51" t="s">
        <v>48</v>
      </c>
      <c r="Z140" s="51" t="s">
        <v>49</v>
      </c>
      <c r="AA140" s="51" t="s">
        <v>50</v>
      </c>
      <c r="AB140" s="51" t="s">
        <v>51</v>
      </c>
      <c r="AC140" s="51" t="s">
        <v>52</v>
      </c>
      <c r="AD140" s="51" t="s">
        <v>64</v>
      </c>
      <c r="AE140" s="51" t="s">
        <v>57</v>
      </c>
      <c r="AF140" s="51" t="s">
        <v>58</v>
      </c>
      <c r="AG140" s="51" t="s">
        <v>14</v>
      </c>
      <c r="AH140" s="51" t="s">
        <v>15</v>
      </c>
      <c r="AI140" s="51" t="s">
        <v>16</v>
      </c>
      <c r="AJ140" s="51" t="s">
        <v>53</v>
      </c>
      <c r="AK140" s="51" t="s">
        <v>17</v>
      </c>
      <c r="AL140" s="51" t="s">
        <v>18</v>
      </c>
      <c r="AM140" s="52" t="s">
        <v>19</v>
      </c>
      <c r="AN140" s="136" t="s">
        <v>13</v>
      </c>
      <c r="AO140" s="52" t="s">
        <v>59</v>
      </c>
      <c r="AP140" s="52" t="s">
        <v>60</v>
      </c>
      <c r="AQ140" s="52" t="s">
        <v>61</v>
      </c>
      <c r="AR140" s="52" t="s">
        <v>62</v>
      </c>
      <c r="AS140" s="52" t="s">
        <v>177</v>
      </c>
      <c r="AT140" s="52" t="s">
        <v>178</v>
      </c>
      <c r="AU140" s="52" t="s">
        <v>179</v>
      </c>
      <c r="AV140" s="52" t="s">
        <v>180</v>
      </c>
      <c r="AW140" s="52" t="s">
        <v>54</v>
      </c>
      <c r="AX140" s="52" t="s">
        <v>65</v>
      </c>
      <c r="AY140" s="52" t="s">
        <v>55</v>
      </c>
      <c r="AZ140" s="52" t="s">
        <v>56</v>
      </c>
      <c r="BA140" s="52" t="s">
        <v>18</v>
      </c>
      <c r="BB140" s="52" t="s">
        <v>18</v>
      </c>
    </row>
    <row r="141" spans="1:54" s="67" customFormat="1" ht="13.5" thickTop="1">
      <c r="A141" s="234"/>
      <c r="B141" s="44">
        <v>1</v>
      </c>
      <c r="C141" s="90" t="s">
        <v>1917</v>
      </c>
      <c r="D141" s="91"/>
      <c r="E141" s="132"/>
      <c r="F141" s="197"/>
      <c r="G141" s="128"/>
      <c r="H141" s="93"/>
      <c r="I141" s="93"/>
      <c r="J141" s="314"/>
      <c r="K141" s="314"/>
      <c r="L141" s="314"/>
      <c r="M141" s="315"/>
      <c r="N141" s="96"/>
      <c r="O141" s="96"/>
      <c r="P141" s="314"/>
      <c r="Q141" s="92"/>
      <c r="R141" s="92"/>
      <c r="S141" s="92"/>
      <c r="T141" s="92"/>
      <c r="U141" s="94"/>
      <c r="V141" s="94"/>
      <c r="W141" s="94"/>
      <c r="X141" s="94"/>
      <c r="Y141" s="96"/>
      <c r="Z141" s="96"/>
      <c r="AA141" s="96"/>
      <c r="AB141" s="96"/>
      <c r="AC141" s="96"/>
      <c r="AD141" s="96"/>
      <c r="AE141" s="95"/>
      <c r="AF141" s="95"/>
      <c r="AG141" s="96"/>
      <c r="AH141" s="96"/>
      <c r="AI141" s="96"/>
      <c r="AJ141" s="96"/>
      <c r="AK141" s="96"/>
      <c r="AL141" s="96"/>
      <c r="AM141" s="96"/>
      <c r="AN141" s="23"/>
      <c r="AO141" s="95"/>
      <c r="AP141" s="95"/>
      <c r="AQ141" s="95"/>
      <c r="AR141" s="95"/>
      <c r="AS141" s="95"/>
      <c r="AT141" s="106"/>
      <c r="AU141" s="106"/>
      <c r="AV141" s="106"/>
      <c r="AW141" s="105"/>
      <c r="AX141" s="106"/>
      <c r="AY141" s="106"/>
      <c r="AZ141" s="106"/>
      <c r="BA141" s="106"/>
      <c r="BB141" s="106"/>
    </row>
    <row r="142" spans="1:54" s="67" customFormat="1" ht="12.75">
      <c r="A142" s="234"/>
      <c r="B142" s="44">
        <v>2</v>
      </c>
      <c r="C142" s="90" t="s">
        <v>536</v>
      </c>
      <c r="D142" s="91"/>
      <c r="E142" s="132">
        <v>63031.28</v>
      </c>
      <c r="F142" s="197" t="s">
        <v>98</v>
      </c>
      <c r="G142" s="128"/>
      <c r="H142" s="93"/>
      <c r="I142" s="93"/>
      <c r="J142" s="314"/>
      <c r="K142" s="314"/>
      <c r="L142" s="314"/>
      <c r="M142" s="315"/>
      <c r="N142" s="96"/>
      <c r="O142" s="96"/>
      <c r="P142" s="314"/>
      <c r="Q142" s="92"/>
      <c r="R142" s="92"/>
      <c r="S142" s="92"/>
      <c r="T142" s="92"/>
      <c r="U142" s="94"/>
      <c r="V142" s="94"/>
      <c r="W142" s="94"/>
      <c r="X142" s="94"/>
      <c r="Y142" s="96"/>
      <c r="Z142" s="96"/>
      <c r="AA142" s="96"/>
      <c r="AB142" s="96"/>
      <c r="AC142" s="96"/>
      <c r="AD142" s="96"/>
      <c r="AE142" s="95"/>
      <c r="AF142" s="95"/>
      <c r="AG142" s="96"/>
      <c r="AH142" s="96"/>
      <c r="AI142" s="96"/>
      <c r="AJ142" s="96"/>
      <c r="AK142" s="96"/>
      <c r="AL142" s="96"/>
      <c r="AM142" s="96"/>
      <c r="AN142" s="23"/>
      <c r="AO142" s="95"/>
      <c r="AP142" s="95"/>
      <c r="AQ142" s="95"/>
      <c r="AR142" s="95"/>
      <c r="AS142" s="95"/>
      <c r="AT142" s="106"/>
      <c r="AU142" s="106"/>
      <c r="AV142" s="106"/>
      <c r="AW142" s="105"/>
      <c r="AX142" s="106"/>
      <c r="AY142" s="106"/>
      <c r="AZ142" s="106"/>
      <c r="BA142" s="106"/>
      <c r="BB142" s="106"/>
    </row>
    <row r="143" spans="1:54" s="67" customFormat="1" ht="17.25" customHeight="1">
      <c r="A143" s="234"/>
      <c r="B143" s="56"/>
      <c r="C143" s="241"/>
      <c r="D143" s="248"/>
      <c r="E143" s="260"/>
      <c r="F143" s="261"/>
      <c r="G143" s="262"/>
      <c r="H143" s="47"/>
      <c r="I143" s="47"/>
      <c r="J143" s="353"/>
      <c r="K143" s="353"/>
      <c r="L143" s="353"/>
      <c r="M143" s="354"/>
      <c r="N143" s="21"/>
      <c r="O143" s="21"/>
      <c r="P143" s="353"/>
      <c r="Q143" s="45"/>
      <c r="R143" s="45"/>
      <c r="S143" s="45"/>
      <c r="T143" s="45"/>
      <c r="U143" s="43"/>
      <c r="V143" s="43"/>
      <c r="W143" s="43"/>
      <c r="X143" s="43"/>
      <c r="Y143" s="21"/>
      <c r="Z143" s="21"/>
      <c r="AA143" s="21"/>
      <c r="AB143" s="21"/>
      <c r="AC143" s="21"/>
      <c r="AD143" s="21"/>
      <c r="AE143" s="226"/>
      <c r="AF143" s="226"/>
      <c r="AG143" s="21"/>
      <c r="AH143" s="21"/>
      <c r="AI143" s="21"/>
      <c r="AJ143" s="21"/>
      <c r="AK143" s="21"/>
      <c r="AL143" s="21"/>
      <c r="AM143" s="21"/>
      <c r="AN143" s="58"/>
      <c r="AO143" s="226"/>
      <c r="AP143" s="226"/>
      <c r="AQ143" s="226"/>
      <c r="AR143" s="226"/>
      <c r="AS143" s="226"/>
      <c r="AT143" s="264"/>
      <c r="AU143" s="264"/>
      <c r="AV143" s="264"/>
      <c r="AW143" s="265"/>
      <c r="AX143" s="264"/>
      <c r="AY143" s="264"/>
      <c r="AZ143" s="264"/>
      <c r="BA143" s="264"/>
      <c r="BB143" s="264"/>
    </row>
    <row r="144" spans="1:54" s="67" customFormat="1" ht="17.25" customHeight="1">
      <c r="A144" s="234"/>
      <c r="B144" s="56"/>
      <c r="C144" s="241"/>
      <c r="D144" s="248"/>
      <c r="E144" s="260"/>
      <c r="F144" s="261"/>
      <c r="G144" s="262"/>
      <c r="H144" s="47"/>
      <c r="I144" s="47"/>
      <c r="J144" s="353"/>
      <c r="K144" s="353"/>
      <c r="L144" s="353"/>
      <c r="M144" s="354"/>
      <c r="N144" s="21"/>
      <c r="O144" s="21"/>
      <c r="P144" s="353"/>
      <c r="Q144" s="45"/>
      <c r="R144" s="45"/>
      <c r="S144" s="45"/>
      <c r="T144" s="45"/>
      <c r="U144" s="43"/>
      <c r="V144" s="43"/>
      <c r="W144" s="43"/>
      <c r="X144" s="43"/>
      <c r="Y144" s="21"/>
      <c r="Z144" s="21"/>
      <c r="AA144" s="21"/>
      <c r="AB144" s="21"/>
      <c r="AC144" s="21"/>
      <c r="AD144" s="21"/>
      <c r="AE144" s="226"/>
      <c r="AF144" s="226"/>
      <c r="AG144" s="21"/>
      <c r="AH144" s="21"/>
      <c r="AI144" s="21"/>
      <c r="AJ144" s="21"/>
      <c r="AK144" s="21"/>
      <c r="AL144" s="21"/>
      <c r="AM144" s="21"/>
      <c r="AN144" s="58"/>
      <c r="AO144" s="226"/>
      <c r="AP144" s="226"/>
      <c r="AQ144" s="226"/>
      <c r="AR144" s="226"/>
      <c r="AS144" s="226"/>
      <c r="AT144" s="264"/>
      <c r="AU144" s="264"/>
      <c r="AV144" s="264"/>
      <c r="AW144" s="265"/>
      <c r="AX144" s="264"/>
      <c r="AY144" s="264"/>
      <c r="AZ144" s="264"/>
      <c r="BA144" s="264"/>
      <c r="BB144" s="264"/>
    </row>
    <row r="145" spans="1:54" s="15" customFormat="1" ht="16.5" customHeight="1">
      <c r="A145" s="230"/>
      <c r="B145" s="34">
        <v>16</v>
      </c>
      <c r="C145" s="39" t="s">
        <v>1139</v>
      </c>
      <c r="D145" s="74"/>
      <c r="E145" s="192"/>
      <c r="F145" s="192"/>
      <c r="G145" s="21"/>
      <c r="H145" s="21"/>
      <c r="I145" s="14"/>
      <c r="J145" s="14"/>
      <c r="K145" s="14"/>
      <c r="L145" s="14"/>
    </row>
    <row r="146" spans="1:54" s="16" customFormat="1" ht="15.75" customHeight="1">
      <c r="A146" s="231"/>
      <c r="B146" s="418" t="s">
        <v>0</v>
      </c>
      <c r="C146" s="418" t="s">
        <v>34</v>
      </c>
      <c r="D146" s="418" t="s">
        <v>21</v>
      </c>
      <c r="E146" s="428" t="s">
        <v>77</v>
      </c>
      <c r="F146" s="428" t="s">
        <v>1951</v>
      </c>
      <c r="G146" s="418" t="s">
        <v>35</v>
      </c>
      <c r="H146" s="418" t="s">
        <v>36</v>
      </c>
      <c r="I146" s="418" t="s">
        <v>78</v>
      </c>
      <c r="J146" s="418" t="s">
        <v>37</v>
      </c>
      <c r="K146" s="418"/>
      <c r="L146" s="418"/>
      <c r="M146" s="418"/>
      <c r="N146" s="418" t="s">
        <v>165</v>
      </c>
      <c r="O146" s="418" t="s">
        <v>38</v>
      </c>
      <c r="P146" s="418" t="s">
        <v>39</v>
      </c>
      <c r="Q146" s="418" t="s">
        <v>79</v>
      </c>
      <c r="R146" s="418" t="s">
        <v>167</v>
      </c>
      <c r="S146" s="418" t="s">
        <v>168</v>
      </c>
      <c r="T146" s="418" t="s">
        <v>169</v>
      </c>
      <c r="U146" s="417" t="s">
        <v>40</v>
      </c>
      <c r="V146" s="417" t="s">
        <v>66</v>
      </c>
      <c r="W146" s="417"/>
      <c r="X146" s="417"/>
      <c r="Y146" s="424" t="s">
        <v>4</v>
      </c>
      <c r="Z146" s="425"/>
      <c r="AA146" s="425"/>
      <c r="AB146" s="425"/>
      <c r="AC146" s="425"/>
      <c r="AD146" s="425"/>
      <c r="AE146" s="425"/>
      <c r="AF146" s="425"/>
      <c r="AG146" s="425"/>
      <c r="AH146" s="425"/>
      <c r="AI146" s="425"/>
      <c r="AJ146" s="425"/>
      <c r="AK146" s="425"/>
      <c r="AL146" s="426"/>
      <c r="AM146" s="421" t="s">
        <v>41</v>
      </c>
      <c r="AN146" s="422"/>
      <c r="AO146" s="422"/>
      <c r="AP146" s="422"/>
      <c r="AQ146" s="422"/>
      <c r="AR146" s="422"/>
      <c r="AS146" s="422"/>
      <c r="AT146" s="422"/>
      <c r="AU146" s="422"/>
      <c r="AV146" s="422"/>
      <c r="AW146" s="422"/>
      <c r="AX146" s="422"/>
      <c r="AY146" s="422"/>
      <c r="AZ146" s="422"/>
      <c r="BA146" s="422"/>
      <c r="BB146" s="423"/>
    </row>
    <row r="147" spans="1:54" s="17" customFormat="1" ht="179.25" thickBot="1">
      <c r="A147" s="231"/>
      <c r="B147" s="419"/>
      <c r="C147" s="419"/>
      <c r="D147" s="419"/>
      <c r="E147" s="429"/>
      <c r="F147" s="429"/>
      <c r="G147" s="419"/>
      <c r="H147" s="419"/>
      <c r="I147" s="419"/>
      <c r="J147" s="257" t="s">
        <v>42</v>
      </c>
      <c r="K147" s="257" t="s">
        <v>43</v>
      </c>
      <c r="L147" s="257" t="s">
        <v>44</v>
      </c>
      <c r="M147" s="257" t="s">
        <v>45</v>
      </c>
      <c r="N147" s="419"/>
      <c r="O147" s="419"/>
      <c r="P147" s="419"/>
      <c r="Q147" s="419"/>
      <c r="R147" s="419"/>
      <c r="S147" s="419"/>
      <c r="T147" s="419"/>
      <c r="U147" s="427"/>
      <c r="V147" s="258" t="s">
        <v>22</v>
      </c>
      <c r="W147" s="258" t="s">
        <v>46</v>
      </c>
      <c r="X147" s="258" t="s">
        <v>47</v>
      </c>
      <c r="Y147" s="51" t="s">
        <v>48</v>
      </c>
      <c r="Z147" s="51" t="s">
        <v>49</v>
      </c>
      <c r="AA147" s="51" t="s">
        <v>50</v>
      </c>
      <c r="AB147" s="51" t="s">
        <v>51</v>
      </c>
      <c r="AC147" s="51" t="s">
        <v>52</v>
      </c>
      <c r="AD147" s="51" t="s">
        <v>64</v>
      </c>
      <c r="AE147" s="51" t="s">
        <v>57</v>
      </c>
      <c r="AF147" s="51" t="s">
        <v>58</v>
      </c>
      <c r="AG147" s="51" t="s">
        <v>14</v>
      </c>
      <c r="AH147" s="51" t="s">
        <v>15</v>
      </c>
      <c r="AI147" s="51" t="s">
        <v>16</v>
      </c>
      <c r="AJ147" s="51" t="s">
        <v>53</v>
      </c>
      <c r="AK147" s="51" t="s">
        <v>17</v>
      </c>
      <c r="AL147" s="51" t="s">
        <v>18</v>
      </c>
      <c r="AM147" s="52" t="s">
        <v>19</v>
      </c>
      <c r="AN147" s="136" t="s">
        <v>13</v>
      </c>
      <c r="AO147" s="52" t="s">
        <v>59</v>
      </c>
      <c r="AP147" s="52" t="s">
        <v>60</v>
      </c>
      <c r="AQ147" s="52" t="s">
        <v>61</v>
      </c>
      <c r="AR147" s="52" t="s">
        <v>62</v>
      </c>
      <c r="AS147" s="52" t="s">
        <v>177</v>
      </c>
      <c r="AT147" s="52" t="s">
        <v>178</v>
      </c>
      <c r="AU147" s="52" t="s">
        <v>179</v>
      </c>
      <c r="AV147" s="52" t="s">
        <v>180</v>
      </c>
      <c r="AW147" s="52" t="s">
        <v>54</v>
      </c>
      <c r="AX147" s="52" t="s">
        <v>65</v>
      </c>
      <c r="AY147" s="52" t="s">
        <v>55</v>
      </c>
      <c r="AZ147" s="52" t="s">
        <v>56</v>
      </c>
      <c r="BA147" s="52" t="s">
        <v>18</v>
      </c>
      <c r="BB147" s="52" t="s">
        <v>18</v>
      </c>
    </row>
    <row r="148" spans="1:54" s="67" customFormat="1" ht="51.75" thickTop="1">
      <c r="A148" s="234"/>
      <c r="B148" s="44">
        <v>1</v>
      </c>
      <c r="C148" s="91" t="s">
        <v>1179</v>
      </c>
      <c r="D148" s="91" t="s">
        <v>1308</v>
      </c>
      <c r="E148" s="132">
        <f>G148*3000</f>
        <v>1650000</v>
      </c>
      <c r="F148" s="197" t="s">
        <v>1933</v>
      </c>
      <c r="G148" s="128">
        <v>550</v>
      </c>
      <c r="H148" s="93">
        <v>1983</v>
      </c>
      <c r="I148" s="93" t="s">
        <v>85</v>
      </c>
      <c r="J148" s="318" t="s">
        <v>1185</v>
      </c>
      <c r="K148" s="318" t="s">
        <v>1186</v>
      </c>
      <c r="L148" s="318"/>
      <c r="M148" s="315" t="s">
        <v>87</v>
      </c>
      <c r="N148" s="96" t="s">
        <v>82</v>
      </c>
      <c r="O148" s="96" t="s">
        <v>83</v>
      </c>
      <c r="P148" s="318" t="s">
        <v>1198</v>
      </c>
      <c r="Q148" s="92" t="s">
        <v>1194</v>
      </c>
      <c r="R148" s="92" t="s">
        <v>84</v>
      </c>
      <c r="S148" s="92" t="s">
        <v>84</v>
      </c>
      <c r="T148" s="92" t="s">
        <v>84</v>
      </c>
      <c r="U148" s="94" t="s">
        <v>83</v>
      </c>
      <c r="V148" s="94" t="s">
        <v>84</v>
      </c>
      <c r="W148" s="94"/>
      <c r="X148" s="94"/>
      <c r="Y148" s="96" t="s">
        <v>84</v>
      </c>
      <c r="Z148" s="96" t="s">
        <v>84</v>
      </c>
      <c r="AA148" s="96" t="s">
        <v>84</v>
      </c>
      <c r="AB148" s="96" t="s">
        <v>83</v>
      </c>
      <c r="AC148" s="96" t="s">
        <v>84</v>
      </c>
      <c r="AD148" s="96" t="s">
        <v>1199</v>
      </c>
      <c r="AE148" s="95" t="s">
        <v>1200</v>
      </c>
      <c r="AF148" s="95" t="s">
        <v>107</v>
      </c>
      <c r="AG148" s="96" t="s">
        <v>84</v>
      </c>
      <c r="AH148" s="96" t="s">
        <v>83</v>
      </c>
      <c r="AI148" s="96" t="s">
        <v>99</v>
      </c>
      <c r="AJ148" s="96" t="s">
        <v>84</v>
      </c>
      <c r="AK148" s="96" t="s">
        <v>84</v>
      </c>
      <c r="AL148" s="96" t="s">
        <v>86</v>
      </c>
      <c r="AM148" s="96" t="s">
        <v>84</v>
      </c>
      <c r="AN148" s="23" t="s">
        <v>84</v>
      </c>
      <c r="AO148" s="95">
        <v>3</v>
      </c>
      <c r="AP148" s="95" t="s">
        <v>86</v>
      </c>
      <c r="AQ148" s="95">
        <v>0</v>
      </c>
      <c r="AR148" s="95" t="s">
        <v>1203</v>
      </c>
      <c r="AS148" s="95" t="s">
        <v>83</v>
      </c>
      <c r="AT148" s="106" t="s">
        <v>83</v>
      </c>
      <c r="AU148" s="106" t="s">
        <v>83</v>
      </c>
      <c r="AV148" s="106" t="s">
        <v>86</v>
      </c>
      <c r="AW148" s="105" t="s">
        <v>84</v>
      </c>
      <c r="AX148" s="106" t="s">
        <v>83</v>
      </c>
      <c r="AY148" s="106" t="s">
        <v>84</v>
      </c>
      <c r="AZ148" s="106" t="s">
        <v>83</v>
      </c>
      <c r="BA148" s="106"/>
      <c r="BB148" s="106"/>
    </row>
    <row r="149" spans="1:54" s="67" customFormat="1" ht="12.75">
      <c r="A149" s="234"/>
      <c r="B149" s="44">
        <v>2</v>
      </c>
      <c r="C149" s="91" t="s">
        <v>1180</v>
      </c>
      <c r="D149" s="91" t="s">
        <v>1308</v>
      </c>
      <c r="E149" s="132">
        <f t="shared" ref="E149:E153" si="5">G149*3000</f>
        <v>540000</v>
      </c>
      <c r="F149" s="197" t="s">
        <v>1933</v>
      </c>
      <c r="G149" s="128">
        <v>180</v>
      </c>
      <c r="H149" s="93">
        <v>1977</v>
      </c>
      <c r="I149" s="93" t="s">
        <v>85</v>
      </c>
      <c r="J149" s="318" t="s">
        <v>662</v>
      </c>
      <c r="K149" s="318" t="s">
        <v>1186</v>
      </c>
      <c r="L149" s="318"/>
      <c r="M149" s="315" t="s">
        <v>87</v>
      </c>
      <c r="N149" s="96" t="s">
        <v>82</v>
      </c>
      <c r="O149" s="96" t="s">
        <v>83</v>
      </c>
      <c r="P149" s="318" t="s">
        <v>1198</v>
      </c>
      <c r="Q149" s="92" t="s">
        <v>1195</v>
      </c>
      <c r="R149" s="92" t="s">
        <v>84</v>
      </c>
      <c r="S149" s="92" t="s">
        <v>84</v>
      </c>
      <c r="T149" s="92" t="s">
        <v>84</v>
      </c>
      <c r="U149" s="94" t="s">
        <v>83</v>
      </c>
      <c r="V149" s="94" t="s">
        <v>84</v>
      </c>
      <c r="W149" s="94"/>
      <c r="X149" s="94"/>
      <c r="Y149" s="96" t="s">
        <v>84</v>
      </c>
      <c r="Z149" s="96" t="s">
        <v>84</v>
      </c>
      <c r="AA149" s="96" t="s">
        <v>84</v>
      </c>
      <c r="AB149" s="96" t="s">
        <v>83</v>
      </c>
      <c r="AC149" s="96" t="s">
        <v>84</v>
      </c>
      <c r="AD149" s="96" t="s">
        <v>107</v>
      </c>
      <c r="AE149" s="95" t="s">
        <v>1200</v>
      </c>
      <c r="AF149" s="95" t="s">
        <v>107</v>
      </c>
      <c r="AG149" s="96" t="s">
        <v>83</v>
      </c>
      <c r="AH149" s="96" t="s">
        <v>83</v>
      </c>
      <c r="AI149" s="96" t="s">
        <v>99</v>
      </c>
      <c r="AJ149" s="96" t="s">
        <v>84</v>
      </c>
      <c r="AK149" s="96" t="s">
        <v>84</v>
      </c>
      <c r="AL149" s="96" t="s">
        <v>86</v>
      </c>
      <c r="AM149" s="96" t="s">
        <v>84</v>
      </c>
      <c r="AN149" s="23" t="s">
        <v>84</v>
      </c>
      <c r="AO149" s="95" t="s">
        <v>1204</v>
      </c>
      <c r="AP149" s="95" t="s">
        <v>86</v>
      </c>
      <c r="AQ149" s="95">
        <v>0</v>
      </c>
      <c r="AR149" s="95" t="s">
        <v>1205</v>
      </c>
      <c r="AS149" s="95" t="s">
        <v>83</v>
      </c>
      <c r="AT149" s="106" t="s">
        <v>83</v>
      </c>
      <c r="AU149" s="106" t="s">
        <v>83</v>
      </c>
      <c r="AV149" s="106" t="s">
        <v>86</v>
      </c>
      <c r="AW149" s="105" t="s">
        <v>84</v>
      </c>
      <c r="AX149" s="106" t="s">
        <v>83</v>
      </c>
      <c r="AY149" s="106" t="s">
        <v>84</v>
      </c>
      <c r="AZ149" s="106" t="s">
        <v>83</v>
      </c>
      <c r="BA149" s="106"/>
      <c r="BB149" s="106"/>
    </row>
    <row r="150" spans="1:54" s="67" customFormat="1" ht="51">
      <c r="A150" s="234"/>
      <c r="B150" s="44">
        <v>3</v>
      </c>
      <c r="C150" s="91" t="s">
        <v>1213</v>
      </c>
      <c r="D150" s="91" t="s">
        <v>1308</v>
      </c>
      <c r="E150" s="132">
        <f t="shared" si="5"/>
        <v>394800</v>
      </c>
      <c r="F150" s="197" t="s">
        <v>1933</v>
      </c>
      <c r="G150" s="128">
        <v>131.6</v>
      </c>
      <c r="H150" s="93">
        <v>2013</v>
      </c>
      <c r="I150" s="93" t="s">
        <v>85</v>
      </c>
      <c r="J150" s="318" t="s">
        <v>1187</v>
      </c>
      <c r="K150" s="318"/>
      <c r="L150" s="318" t="s">
        <v>1188</v>
      </c>
      <c r="M150" s="315" t="s">
        <v>87</v>
      </c>
      <c r="N150" s="96" t="s">
        <v>82</v>
      </c>
      <c r="O150" s="96" t="s">
        <v>83</v>
      </c>
      <c r="P150" s="318" t="s">
        <v>1198</v>
      </c>
      <c r="Q150" s="92"/>
      <c r="R150" s="92" t="s">
        <v>84</v>
      </c>
      <c r="S150" s="92" t="s">
        <v>84</v>
      </c>
      <c r="T150" s="92" t="s">
        <v>84</v>
      </c>
      <c r="U150" s="94" t="s">
        <v>83</v>
      </c>
      <c r="V150" s="94" t="s">
        <v>84</v>
      </c>
      <c r="W150" s="94"/>
      <c r="X150" s="94"/>
      <c r="Y150" s="96" t="s">
        <v>84</v>
      </c>
      <c r="Z150" s="96" t="s">
        <v>84</v>
      </c>
      <c r="AA150" s="96" t="s">
        <v>84</v>
      </c>
      <c r="AB150" s="96" t="s">
        <v>83</v>
      </c>
      <c r="AC150" s="96" t="s">
        <v>84</v>
      </c>
      <c r="AD150" s="96" t="s">
        <v>107</v>
      </c>
      <c r="AE150" s="95" t="s">
        <v>1200</v>
      </c>
      <c r="AF150" s="95" t="s">
        <v>107</v>
      </c>
      <c r="AG150" s="96" t="s">
        <v>84</v>
      </c>
      <c r="AH150" s="96" t="s">
        <v>83</v>
      </c>
      <c r="AI150" s="96" t="s">
        <v>99</v>
      </c>
      <c r="AJ150" s="96" t="s">
        <v>84</v>
      </c>
      <c r="AK150" s="96" t="s">
        <v>84</v>
      </c>
      <c r="AL150" s="96" t="s">
        <v>86</v>
      </c>
      <c r="AM150" s="96" t="s">
        <v>84</v>
      </c>
      <c r="AN150" s="23" t="s">
        <v>84</v>
      </c>
      <c r="AO150" s="95">
        <v>1</v>
      </c>
      <c r="AP150" s="95" t="s">
        <v>86</v>
      </c>
      <c r="AQ150" s="95">
        <v>1</v>
      </c>
      <c r="AR150" s="95" t="s">
        <v>1205</v>
      </c>
      <c r="AS150" s="95" t="s">
        <v>83</v>
      </c>
      <c r="AT150" s="106" t="s">
        <v>83</v>
      </c>
      <c r="AU150" s="106" t="s">
        <v>83</v>
      </c>
      <c r="AV150" s="106" t="s">
        <v>86</v>
      </c>
      <c r="AW150" s="105" t="s">
        <v>84</v>
      </c>
      <c r="AX150" s="106" t="s">
        <v>83</v>
      </c>
      <c r="AY150" s="106" t="s">
        <v>84</v>
      </c>
      <c r="AZ150" s="106" t="s">
        <v>83</v>
      </c>
      <c r="BA150" s="106"/>
      <c r="BB150" s="106"/>
    </row>
    <row r="151" spans="1:54" s="67" customFormat="1" ht="25.5">
      <c r="A151" s="234"/>
      <c r="B151" s="44">
        <v>4</v>
      </c>
      <c r="C151" s="91" t="s">
        <v>1181</v>
      </c>
      <c r="D151" s="91" t="s">
        <v>1308</v>
      </c>
      <c r="E151" s="132">
        <f t="shared" si="5"/>
        <v>2379900</v>
      </c>
      <c r="F151" s="197" t="s">
        <v>1933</v>
      </c>
      <c r="G151" s="128">
        <v>793.3</v>
      </c>
      <c r="H151" s="93">
        <v>1986</v>
      </c>
      <c r="I151" s="93" t="s">
        <v>85</v>
      </c>
      <c r="J151" s="318" t="s">
        <v>1189</v>
      </c>
      <c r="K151" s="318" t="s">
        <v>1190</v>
      </c>
      <c r="L151" s="318"/>
      <c r="M151" s="315" t="s">
        <v>87</v>
      </c>
      <c r="N151" s="96" t="s">
        <v>89</v>
      </c>
      <c r="O151" s="96" t="s">
        <v>83</v>
      </c>
      <c r="P151" s="318" t="s">
        <v>1198</v>
      </c>
      <c r="Q151" s="92" t="s">
        <v>1196</v>
      </c>
      <c r="R151" s="92" t="s">
        <v>84</v>
      </c>
      <c r="S151" s="92" t="s">
        <v>84</v>
      </c>
      <c r="T151" s="92" t="s">
        <v>84</v>
      </c>
      <c r="U151" s="94" t="s">
        <v>83</v>
      </c>
      <c r="V151" s="94" t="s">
        <v>84</v>
      </c>
      <c r="W151" s="94"/>
      <c r="X151" s="94"/>
      <c r="Y151" s="96" t="s">
        <v>84</v>
      </c>
      <c r="Z151" s="96" t="s">
        <v>84</v>
      </c>
      <c r="AA151" s="96" t="s">
        <v>84</v>
      </c>
      <c r="AB151" s="96" t="s">
        <v>83</v>
      </c>
      <c r="AC151" s="96" t="s">
        <v>84</v>
      </c>
      <c r="AD151" s="96" t="s">
        <v>107</v>
      </c>
      <c r="AE151" s="95" t="s">
        <v>1200</v>
      </c>
      <c r="AF151" s="95" t="s">
        <v>107</v>
      </c>
      <c r="AG151" s="96" t="s">
        <v>83</v>
      </c>
      <c r="AH151" s="96" t="s">
        <v>83</v>
      </c>
      <c r="AI151" s="96" t="s">
        <v>99</v>
      </c>
      <c r="AJ151" s="96" t="s">
        <v>84</v>
      </c>
      <c r="AK151" s="96" t="s">
        <v>84</v>
      </c>
      <c r="AL151" s="96" t="s">
        <v>86</v>
      </c>
      <c r="AM151" s="96" t="s">
        <v>84</v>
      </c>
      <c r="AN151" s="23" t="s">
        <v>84</v>
      </c>
      <c r="AO151" s="95">
        <v>5</v>
      </c>
      <c r="AP151" s="95" t="s">
        <v>86</v>
      </c>
      <c r="AQ151" s="95">
        <v>2</v>
      </c>
      <c r="AR151" s="95" t="s">
        <v>1205</v>
      </c>
      <c r="AS151" s="95" t="s">
        <v>83</v>
      </c>
      <c r="AT151" s="106" t="s">
        <v>83</v>
      </c>
      <c r="AU151" s="106" t="s">
        <v>83</v>
      </c>
      <c r="AV151" s="106" t="s">
        <v>86</v>
      </c>
      <c r="AW151" s="105" t="s">
        <v>84</v>
      </c>
      <c r="AX151" s="106" t="s">
        <v>83</v>
      </c>
      <c r="AY151" s="106" t="s">
        <v>84</v>
      </c>
      <c r="AZ151" s="106" t="s">
        <v>83</v>
      </c>
      <c r="BA151" s="106"/>
      <c r="BB151" s="106"/>
    </row>
    <row r="152" spans="1:54" s="67" customFormat="1" ht="25.5">
      <c r="A152" s="234"/>
      <c r="B152" s="44">
        <v>5</v>
      </c>
      <c r="C152" s="91" t="s">
        <v>1182</v>
      </c>
      <c r="D152" s="91" t="s">
        <v>1309</v>
      </c>
      <c r="E152" s="132">
        <v>12583.94</v>
      </c>
      <c r="F152" s="197" t="s">
        <v>1953</v>
      </c>
      <c r="G152" s="128">
        <v>208.5</v>
      </c>
      <c r="H152" s="93">
        <v>1988</v>
      </c>
      <c r="I152" s="93" t="s">
        <v>792</v>
      </c>
      <c r="J152" s="318" t="s">
        <v>1191</v>
      </c>
      <c r="K152" s="318" t="s">
        <v>1192</v>
      </c>
      <c r="L152" s="318" t="s">
        <v>1193</v>
      </c>
      <c r="M152" s="315" t="s">
        <v>87</v>
      </c>
      <c r="N152" s="96" t="s">
        <v>82</v>
      </c>
      <c r="O152" s="96"/>
      <c r="P152" s="318"/>
      <c r="Q152" s="92"/>
      <c r="R152" s="92"/>
      <c r="S152" s="92"/>
      <c r="T152" s="92"/>
      <c r="U152" s="94" t="s">
        <v>83</v>
      </c>
      <c r="V152" s="94" t="s">
        <v>83</v>
      </c>
      <c r="W152" s="94"/>
      <c r="X152" s="94"/>
      <c r="Y152" s="96" t="s">
        <v>84</v>
      </c>
      <c r="Z152" s="96" t="s">
        <v>84</v>
      </c>
      <c r="AA152" s="96" t="s">
        <v>83</v>
      </c>
      <c r="AB152" s="96" t="s">
        <v>83</v>
      </c>
      <c r="AC152" s="96" t="s">
        <v>83</v>
      </c>
      <c r="AD152" s="96" t="s">
        <v>107</v>
      </c>
      <c r="AE152" s="95" t="s">
        <v>1201</v>
      </c>
      <c r="AF152" s="95" t="s">
        <v>83</v>
      </c>
      <c r="AG152" s="96" t="s">
        <v>83</v>
      </c>
      <c r="AH152" s="96" t="s">
        <v>83</v>
      </c>
      <c r="AI152" s="96" t="s">
        <v>83</v>
      </c>
      <c r="AJ152" s="96" t="s">
        <v>83</v>
      </c>
      <c r="AK152" s="96" t="s">
        <v>83</v>
      </c>
      <c r="AL152" s="96" t="s">
        <v>86</v>
      </c>
      <c r="AM152" s="96" t="s">
        <v>83</v>
      </c>
      <c r="AN152" s="23" t="s">
        <v>83</v>
      </c>
      <c r="AO152" s="95" t="s">
        <v>1204</v>
      </c>
      <c r="AP152" s="95">
        <v>0</v>
      </c>
      <c r="AQ152" s="95">
        <v>0</v>
      </c>
      <c r="AR152" s="95">
        <v>0</v>
      </c>
      <c r="AS152" s="95" t="s">
        <v>83</v>
      </c>
      <c r="AT152" s="106" t="s">
        <v>83</v>
      </c>
      <c r="AU152" s="106" t="s">
        <v>83</v>
      </c>
      <c r="AV152" s="106" t="s">
        <v>86</v>
      </c>
      <c r="AW152" s="105" t="s">
        <v>83</v>
      </c>
      <c r="AX152" s="106" t="s">
        <v>83</v>
      </c>
      <c r="AY152" s="106" t="s">
        <v>84</v>
      </c>
      <c r="AZ152" s="106" t="s">
        <v>83</v>
      </c>
      <c r="BA152" s="106"/>
      <c r="BB152" s="106"/>
    </row>
    <row r="153" spans="1:54" s="67" customFormat="1" ht="38.25">
      <c r="A153" s="234"/>
      <c r="B153" s="44">
        <v>6</v>
      </c>
      <c r="C153" s="91" t="s">
        <v>1183</v>
      </c>
      <c r="D153" s="91" t="s">
        <v>1281</v>
      </c>
      <c r="E153" s="132">
        <f t="shared" si="5"/>
        <v>1256670</v>
      </c>
      <c r="F153" s="197" t="s">
        <v>1933</v>
      </c>
      <c r="G153" s="128">
        <v>418.89</v>
      </c>
      <c r="H153" s="93" t="s">
        <v>1184</v>
      </c>
      <c r="I153" s="93" t="s">
        <v>85</v>
      </c>
      <c r="J153" s="318" t="s">
        <v>1184</v>
      </c>
      <c r="K153" s="318" t="s">
        <v>1184</v>
      </c>
      <c r="L153" s="318" t="s">
        <v>1193</v>
      </c>
      <c r="M153" s="315" t="s">
        <v>1184</v>
      </c>
      <c r="N153" s="96" t="s">
        <v>114</v>
      </c>
      <c r="O153" s="96"/>
      <c r="P153" s="318" t="s">
        <v>1198</v>
      </c>
      <c r="Q153" s="92" t="s">
        <v>1197</v>
      </c>
      <c r="R153" s="92"/>
      <c r="S153" s="92"/>
      <c r="T153" s="92"/>
      <c r="U153" s="94" t="s">
        <v>83</v>
      </c>
      <c r="V153" s="94" t="s">
        <v>84</v>
      </c>
      <c r="W153" s="94"/>
      <c r="X153" s="94"/>
      <c r="Y153" s="96" t="s">
        <v>84</v>
      </c>
      <c r="Z153" s="96" t="s">
        <v>84</v>
      </c>
      <c r="AA153" s="96" t="s">
        <v>84</v>
      </c>
      <c r="AB153" s="96" t="s">
        <v>83</v>
      </c>
      <c r="AC153" s="96" t="s">
        <v>83</v>
      </c>
      <c r="AD153" s="96" t="s">
        <v>83</v>
      </c>
      <c r="AE153" s="95" t="s">
        <v>1202</v>
      </c>
      <c r="AF153" s="95" t="s">
        <v>83</v>
      </c>
      <c r="AG153" s="96" t="s">
        <v>84</v>
      </c>
      <c r="AH153" s="96" t="s">
        <v>84</v>
      </c>
      <c r="AI153" s="96" t="s">
        <v>993</v>
      </c>
      <c r="AJ153" s="96" t="s">
        <v>83</v>
      </c>
      <c r="AK153" s="96" t="s">
        <v>84</v>
      </c>
      <c r="AL153" s="96" t="s">
        <v>86</v>
      </c>
      <c r="AM153" s="96" t="s">
        <v>84</v>
      </c>
      <c r="AN153" s="23" t="s">
        <v>84</v>
      </c>
      <c r="AO153" s="95">
        <v>3</v>
      </c>
      <c r="AP153" s="95">
        <v>0</v>
      </c>
      <c r="AQ153" s="95">
        <v>0</v>
      </c>
      <c r="AR153" s="95">
        <v>0</v>
      </c>
      <c r="AS153" s="95" t="s">
        <v>83</v>
      </c>
      <c r="AT153" s="106" t="s">
        <v>83</v>
      </c>
      <c r="AU153" s="106" t="s">
        <v>83</v>
      </c>
      <c r="AV153" s="106" t="s">
        <v>86</v>
      </c>
      <c r="AW153" s="105" t="s">
        <v>84</v>
      </c>
      <c r="AX153" s="106" t="s">
        <v>83</v>
      </c>
      <c r="AY153" s="106" t="s">
        <v>84</v>
      </c>
      <c r="AZ153" s="106" t="s">
        <v>83</v>
      </c>
      <c r="BA153" s="106"/>
      <c r="BB153" s="106"/>
    </row>
    <row r="154" spans="1:54" s="67" customFormat="1" ht="12.75">
      <c r="A154" s="234"/>
      <c r="B154" s="44">
        <v>7</v>
      </c>
      <c r="C154" s="91" t="s">
        <v>1214</v>
      </c>
      <c r="D154" s="91"/>
      <c r="E154" s="132">
        <f>3611.83+3611.83+3599.84+3599.84+3599.94+3599.84+4497.67+485.14+485.14+485.14+117+117+117+117+229.01+3436.2+948+1500+878+846+166+4920+4439.32+3418.62+1418.58</f>
        <v>50243.94</v>
      </c>
      <c r="F154" s="197"/>
      <c r="G154" s="128"/>
      <c r="H154" s="93"/>
      <c r="I154" s="93"/>
      <c r="J154" s="318"/>
      <c r="K154" s="318"/>
      <c r="L154" s="318"/>
      <c r="M154" s="315"/>
      <c r="N154" s="96"/>
      <c r="O154" s="96"/>
      <c r="P154" s="318"/>
      <c r="Q154" s="92"/>
      <c r="R154" s="92"/>
      <c r="S154" s="92"/>
      <c r="T154" s="92"/>
      <c r="U154" s="94"/>
      <c r="V154" s="94"/>
      <c r="W154" s="94"/>
      <c r="X154" s="94"/>
      <c r="Y154" s="96"/>
      <c r="Z154" s="96"/>
      <c r="AA154" s="96"/>
      <c r="AB154" s="96"/>
      <c r="AC154" s="96"/>
      <c r="AD154" s="96"/>
      <c r="AE154" s="95"/>
      <c r="AF154" s="95"/>
      <c r="AG154" s="96"/>
      <c r="AH154" s="96"/>
      <c r="AI154" s="96"/>
      <c r="AJ154" s="96"/>
      <c r="AK154" s="96"/>
      <c r="AL154" s="96"/>
      <c r="AM154" s="96"/>
      <c r="AN154" s="23"/>
      <c r="AO154" s="95"/>
      <c r="AP154" s="95"/>
      <c r="AQ154" s="95"/>
      <c r="AR154" s="95"/>
      <c r="AS154" s="95"/>
      <c r="AT154" s="106"/>
      <c r="AU154" s="106"/>
      <c r="AV154" s="106"/>
      <c r="AW154" s="105"/>
      <c r="AX154" s="106"/>
      <c r="AY154" s="106"/>
      <c r="AZ154" s="106"/>
      <c r="BA154" s="106"/>
      <c r="BB154" s="106"/>
    </row>
    <row r="155" spans="1:54" s="67" customFormat="1" ht="12.75">
      <c r="A155" s="234"/>
      <c r="B155" s="44">
        <v>8</v>
      </c>
      <c r="C155" s="91" t="s">
        <v>1259</v>
      </c>
      <c r="D155" s="91"/>
      <c r="E155" s="132">
        <f>22073+20004.76+190759.65</f>
        <v>232837.40999999997</v>
      </c>
      <c r="F155" s="197"/>
      <c r="G155" s="128"/>
      <c r="H155" s="93"/>
      <c r="I155" s="93"/>
      <c r="J155" s="318"/>
      <c r="K155" s="318"/>
      <c r="L155" s="318"/>
      <c r="M155" s="315"/>
      <c r="N155" s="96"/>
      <c r="O155" s="96"/>
      <c r="P155" s="318"/>
      <c r="Q155" s="92"/>
      <c r="R155" s="92"/>
      <c r="S155" s="92"/>
      <c r="T155" s="92"/>
      <c r="U155" s="94"/>
      <c r="V155" s="94"/>
      <c r="W155" s="94"/>
      <c r="X155" s="94"/>
      <c r="Y155" s="96"/>
      <c r="Z155" s="96"/>
      <c r="AA155" s="96"/>
      <c r="AB155" s="96"/>
      <c r="AC155" s="96"/>
      <c r="AD155" s="96"/>
      <c r="AE155" s="95"/>
      <c r="AF155" s="95"/>
      <c r="AG155" s="96"/>
      <c r="AH155" s="96"/>
      <c r="AI155" s="96"/>
      <c r="AJ155" s="96"/>
      <c r="AK155" s="96"/>
      <c r="AL155" s="96"/>
      <c r="AM155" s="96"/>
      <c r="AN155" s="23"/>
      <c r="AO155" s="95"/>
      <c r="AP155" s="95"/>
      <c r="AQ155" s="95"/>
      <c r="AR155" s="95"/>
      <c r="AS155" s="95"/>
      <c r="AT155" s="106"/>
      <c r="AU155" s="106"/>
      <c r="AV155" s="106"/>
      <c r="AW155" s="105"/>
      <c r="AX155" s="106"/>
      <c r="AY155" s="106"/>
      <c r="AZ155" s="106"/>
      <c r="BA155" s="106"/>
      <c r="BB155" s="106"/>
    </row>
    <row r="156" spans="1:54" s="67" customFormat="1" ht="12.75">
      <c r="A156" s="234"/>
      <c r="B156" s="44">
        <v>9</v>
      </c>
      <c r="C156" s="91" t="s">
        <v>1217</v>
      </c>
      <c r="D156" s="91"/>
      <c r="E156" s="132">
        <f>7000+349.32+398+700+2464+380.16+950+1899+1690+101+2438+890+1560+2940+1100</f>
        <v>24859.48</v>
      </c>
      <c r="F156" s="197"/>
      <c r="G156" s="128"/>
      <c r="H156" s="93"/>
      <c r="I156" s="93"/>
      <c r="J156" s="318"/>
      <c r="K156" s="318"/>
      <c r="L156" s="318"/>
      <c r="M156" s="315"/>
      <c r="N156" s="96"/>
      <c r="O156" s="96"/>
      <c r="P156" s="318"/>
      <c r="Q156" s="92"/>
      <c r="R156" s="92"/>
      <c r="S156" s="92"/>
      <c r="T156" s="92"/>
      <c r="U156" s="94"/>
      <c r="V156" s="94"/>
      <c r="W156" s="94"/>
      <c r="X156" s="94"/>
      <c r="Y156" s="96"/>
      <c r="Z156" s="96"/>
      <c r="AA156" s="96"/>
      <c r="AB156" s="96"/>
      <c r="AC156" s="96"/>
      <c r="AD156" s="96"/>
      <c r="AE156" s="95"/>
      <c r="AF156" s="95"/>
      <c r="AG156" s="96"/>
      <c r="AH156" s="96"/>
      <c r="AI156" s="96"/>
      <c r="AJ156" s="96"/>
      <c r="AK156" s="96"/>
      <c r="AL156" s="96"/>
      <c r="AM156" s="96"/>
      <c r="AN156" s="23"/>
      <c r="AO156" s="95"/>
      <c r="AP156" s="95"/>
      <c r="AQ156" s="95"/>
      <c r="AR156" s="95"/>
      <c r="AS156" s="95"/>
      <c r="AT156" s="106"/>
      <c r="AU156" s="106"/>
      <c r="AV156" s="106"/>
      <c r="AW156" s="105"/>
      <c r="AX156" s="106"/>
      <c r="AY156" s="106"/>
      <c r="AZ156" s="106"/>
      <c r="BA156" s="106"/>
      <c r="BB156" s="106"/>
    </row>
    <row r="157" spans="1:54" s="67" customFormat="1" ht="12.75">
      <c r="A157" s="234"/>
      <c r="B157" s="44">
        <v>10</v>
      </c>
      <c r="C157" s="91" t="s">
        <v>1238</v>
      </c>
      <c r="D157" s="91"/>
      <c r="E157" s="132">
        <f>3853.68+1392</f>
        <v>5245.68</v>
      </c>
      <c r="F157" s="197"/>
      <c r="G157" s="128"/>
      <c r="H157" s="93"/>
      <c r="I157" s="93"/>
      <c r="J157" s="318"/>
      <c r="K157" s="318"/>
      <c r="L157" s="318"/>
      <c r="M157" s="315"/>
      <c r="N157" s="96"/>
      <c r="O157" s="96"/>
      <c r="P157" s="318"/>
      <c r="Q157" s="92"/>
      <c r="R157" s="92"/>
      <c r="S157" s="92"/>
      <c r="T157" s="92"/>
      <c r="U157" s="94"/>
      <c r="V157" s="94"/>
      <c r="W157" s="94"/>
      <c r="X157" s="94"/>
      <c r="Y157" s="96"/>
      <c r="Z157" s="96"/>
      <c r="AA157" s="96"/>
      <c r="AB157" s="96"/>
      <c r="AC157" s="96"/>
      <c r="AD157" s="96"/>
      <c r="AE157" s="95"/>
      <c r="AF157" s="95"/>
      <c r="AG157" s="96"/>
      <c r="AH157" s="96"/>
      <c r="AI157" s="96"/>
      <c r="AJ157" s="96"/>
      <c r="AK157" s="96"/>
      <c r="AL157" s="96"/>
      <c r="AM157" s="96"/>
      <c r="AN157" s="23"/>
      <c r="AO157" s="95"/>
      <c r="AP157" s="95"/>
      <c r="AQ157" s="95"/>
      <c r="AR157" s="95"/>
      <c r="AS157" s="95"/>
      <c r="AT157" s="106"/>
      <c r="AU157" s="106"/>
      <c r="AV157" s="106"/>
      <c r="AW157" s="105"/>
      <c r="AX157" s="106"/>
      <c r="AY157" s="106"/>
      <c r="AZ157" s="106"/>
      <c r="BA157" s="106"/>
      <c r="BB157" s="106"/>
    </row>
    <row r="158" spans="1:54" s="67" customFormat="1" ht="12.75">
      <c r="A158" s="234"/>
      <c r="B158" s="56"/>
      <c r="C158" s="248"/>
      <c r="D158" s="248"/>
      <c r="E158" s="260"/>
      <c r="F158" s="261"/>
      <c r="G158" s="262"/>
      <c r="H158" s="47"/>
      <c r="I158" s="47"/>
      <c r="J158" s="356"/>
      <c r="K158" s="356"/>
      <c r="L158" s="356"/>
      <c r="M158" s="354"/>
      <c r="N158" s="21"/>
      <c r="O158" s="21"/>
      <c r="P158" s="356"/>
      <c r="Q158" s="45"/>
      <c r="R158" s="45"/>
      <c r="S158" s="45"/>
      <c r="T158" s="45"/>
      <c r="U158" s="43"/>
      <c r="V158" s="43"/>
      <c r="W158" s="43"/>
      <c r="X158" s="43"/>
      <c r="Y158" s="21"/>
      <c r="Z158" s="21"/>
      <c r="AA158" s="21"/>
      <c r="AB158" s="21"/>
      <c r="AC158" s="21"/>
      <c r="AD158" s="21"/>
      <c r="AE158" s="226"/>
      <c r="AF158" s="226"/>
      <c r="AG158" s="21"/>
      <c r="AH158" s="21"/>
      <c r="AI158" s="21"/>
      <c r="AJ158" s="21"/>
      <c r="AK158" s="21"/>
      <c r="AL158" s="21"/>
      <c r="AM158" s="21"/>
      <c r="AN158" s="58"/>
      <c r="AO158" s="226"/>
      <c r="AP158" s="226"/>
      <c r="AQ158" s="226"/>
      <c r="AR158" s="226"/>
      <c r="AS158" s="226"/>
      <c r="AT158" s="264"/>
      <c r="AU158" s="264"/>
      <c r="AV158" s="264"/>
      <c r="AW158" s="265"/>
      <c r="AX158" s="264"/>
      <c r="AY158" s="264"/>
      <c r="AZ158" s="264"/>
      <c r="BA158" s="264"/>
      <c r="BB158" s="264"/>
    </row>
    <row r="159" spans="1:54" s="67" customFormat="1" ht="12.75">
      <c r="A159" s="234"/>
      <c r="B159" s="56"/>
      <c r="C159" s="248" t="s">
        <v>1954</v>
      </c>
      <c r="D159" s="248"/>
      <c r="E159" s="260"/>
      <c r="F159" s="261"/>
      <c r="G159" s="262"/>
      <c r="H159" s="47"/>
      <c r="I159" s="47"/>
      <c r="J159" s="356"/>
      <c r="K159" s="356"/>
      <c r="L159" s="356"/>
      <c r="M159" s="354"/>
      <c r="N159" s="21"/>
      <c r="O159" s="21"/>
      <c r="P159" s="356"/>
      <c r="Q159" s="45"/>
      <c r="R159" s="45"/>
      <c r="S159" s="45"/>
      <c r="T159" s="45"/>
      <c r="U159" s="43"/>
      <c r="V159" s="43"/>
      <c r="W159" s="43"/>
      <c r="X159" s="43"/>
      <c r="Y159" s="21"/>
      <c r="Z159" s="21"/>
      <c r="AA159" s="21"/>
      <c r="AB159" s="21"/>
      <c r="AC159" s="21"/>
      <c r="AD159" s="21"/>
      <c r="AE159" s="226"/>
      <c r="AF159" s="226"/>
      <c r="AG159" s="21"/>
      <c r="AH159" s="21"/>
      <c r="AI159" s="21"/>
      <c r="AJ159" s="21"/>
      <c r="AK159" s="21"/>
      <c r="AL159" s="21"/>
      <c r="AM159" s="21"/>
      <c r="AN159" s="58"/>
      <c r="AO159" s="226"/>
      <c r="AP159" s="226"/>
      <c r="AQ159" s="226"/>
      <c r="AR159" s="226"/>
      <c r="AS159" s="226"/>
      <c r="AT159" s="264"/>
      <c r="AU159" s="264"/>
      <c r="AV159" s="264"/>
      <c r="AW159" s="265"/>
      <c r="AX159" s="264"/>
      <c r="AY159" s="264"/>
      <c r="AZ159" s="264"/>
      <c r="BA159" s="264"/>
      <c r="BB159" s="264"/>
    </row>
    <row r="160" spans="1:54" s="67" customFormat="1" ht="12.75">
      <c r="A160" s="234"/>
      <c r="B160" s="56"/>
      <c r="C160" s="248" t="s">
        <v>1955</v>
      </c>
      <c r="D160" s="248"/>
      <c r="E160" s="260"/>
      <c r="F160" s="261"/>
      <c r="G160" s="262"/>
      <c r="H160" s="47"/>
      <c r="I160" s="47"/>
      <c r="J160" s="356"/>
      <c r="K160" s="356"/>
      <c r="L160" s="356"/>
      <c r="M160" s="354"/>
      <c r="N160" s="21"/>
      <c r="O160" s="21"/>
      <c r="P160" s="356"/>
      <c r="Q160" s="45"/>
      <c r="R160" s="45"/>
      <c r="S160" s="45"/>
      <c r="T160" s="45"/>
      <c r="U160" s="43"/>
      <c r="V160" s="43"/>
      <c r="W160" s="43"/>
      <c r="X160" s="43"/>
      <c r="Y160" s="21"/>
      <c r="Z160" s="21"/>
      <c r="AA160" s="21"/>
      <c r="AB160" s="21"/>
      <c r="AC160" s="21"/>
      <c r="AD160" s="21"/>
      <c r="AE160" s="226"/>
      <c r="AF160" s="226"/>
      <c r="AG160" s="21"/>
      <c r="AH160" s="21"/>
      <c r="AI160" s="21"/>
      <c r="AJ160" s="21"/>
      <c r="AK160" s="21"/>
      <c r="AL160" s="21"/>
      <c r="AM160" s="21"/>
      <c r="AN160" s="58"/>
      <c r="AO160" s="226"/>
      <c r="AP160" s="226"/>
      <c r="AQ160" s="226"/>
      <c r="AR160" s="226"/>
      <c r="AS160" s="226"/>
      <c r="AT160" s="264"/>
      <c r="AU160" s="264"/>
      <c r="AV160" s="264"/>
      <c r="AW160" s="265"/>
      <c r="AX160" s="264"/>
      <c r="AY160" s="264"/>
      <c r="AZ160" s="264"/>
      <c r="BA160" s="264"/>
      <c r="BB160" s="264"/>
    </row>
    <row r="161" spans="1:54" s="67" customFormat="1" ht="12.75">
      <c r="A161" s="234"/>
      <c r="B161" s="56"/>
      <c r="C161" s="248" t="s">
        <v>1956</v>
      </c>
      <c r="D161" s="248"/>
      <c r="E161" s="260"/>
      <c r="F161" s="261"/>
      <c r="G161" s="262"/>
      <c r="H161" s="47"/>
      <c r="I161" s="47"/>
      <c r="J161" s="356"/>
      <c r="K161" s="356"/>
      <c r="L161" s="356"/>
      <c r="M161" s="354"/>
      <c r="N161" s="21"/>
      <c r="O161" s="21"/>
      <c r="P161" s="356"/>
      <c r="Q161" s="45"/>
      <c r="R161" s="45"/>
      <c r="S161" s="45"/>
      <c r="T161" s="45"/>
      <c r="U161" s="43"/>
      <c r="V161" s="43"/>
      <c r="W161" s="43"/>
      <c r="X161" s="43"/>
      <c r="Y161" s="21"/>
      <c r="Z161" s="21"/>
      <c r="AA161" s="21"/>
      <c r="AB161" s="21"/>
      <c r="AC161" s="21"/>
      <c r="AD161" s="21"/>
      <c r="AE161" s="226"/>
      <c r="AF161" s="226"/>
      <c r="AG161" s="21"/>
      <c r="AH161" s="21"/>
      <c r="AI161" s="21"/>
      <c r="AJ161" s="21"/>
      <c r="AK161" s="21"/>
      <c r="AL161" s="21"/>
      <c r="AM161" s="21"/>
      <c r="AN161" s="58"/>
      <c r="AO161" s="226"/>
      <c r="AP161" s="226"/>
      <c r="AQ161" s="226"/>
      <c r="AR161" s="226"/>
      <c r="AS161" s="226"/>
      <c r="AT161" s="264"/>
      <c r="AU161" s="264"/>
      <c r="AV161" s="264"/>
      <c r="AW161" s="265"/>
      <c r="AX161" s="264"/>
      <c r="AY161" s="264"/>
      <c r="AZ161" s="264"/>
      <c r="BA161" s="264"/>
      <c r="BB161" s="264"/>
    </row>
    <row r="162" spans="1:54" s="13" customFormat="1">
      <c r="A162" s="235"/>
      <c r="D162" s="1"/>
      <c r="F162" s="66"/>
      <c r="G162" s="88"/>
      <c r="H162" s="88"/>
      <c r="J162" s="50"/>
      <c r="K162" s="50"/>
      <c r="L162" s="50"/>
      <c r="M162" s="355"/>
      <c r="N162" s="355"/>
      <c r="O162" s="355"/>
      <c r="P162" s="355"/>
      <c r="Q162" s="355"/>
    </row>
    <row r="163" spans="1:54" s="13" customFormat="1" ht="15">
      <c r="A163" s="235"/>
      <c r="B163" s="399" t="s">
        <v>0</v>
      </c>
      <c r="C163" s="399" t="s">
        <v>1</v>
      </c>
      <c r="D163" s="400" t="s">
        <v>77</v>
      </c>
      <c r="E163" s="394"/>
      <c r="F163" s="393"/>
      <c r="G163" s="393"/>
      <c r="H163" s="393"/>
      <c r="J163" s="66"/>
      <c r="K163" s="66"/>
      <c r="L163" s="66"/>
    </row>
    <row r="164" spans="1:54" s="13" customFormat="1" ht="15">
      <c r="A164" s="235"/>
      <c r="B164" s="401">
        <v>1</v>
      </c>
      <c r="C164" s="402" t="s">
        <v>134</v>
      </c>
      <c r="D164" s="403">
        <f>SUM(E4:E12,E32,E42,E57,E64,E71:E73,E81,E89:E91,E99:E101,E108:E118,E125:E127,E148:E153)</f>
        <v>133338035.82000001</v>
      </c>
      <c r="E164" s="394"/>
      <c r="F164" s="395"/>
      <c r="G164" s="396"/>
      <c r="H164" s="397"/>
      <c r="J164" s="66"/>
      <c r="K164" s="66"/>
      <c r="L164" s="66"/>
    </row>
    <row r="165" spans="1:54" s="13" customFormat="1" ht="15">
      <c r="A165" s="235"/>
      <c r="B165" s="401">
        <v>2</v>
      </c>
      <c r="C165" s="402" t="s">
        <v>149</v>
      </c>
      <c r="D165" s="403">
        <f>SUM('3-Budowle'!C3:C9,'3-Budowle'!C11,'3-Budowle'!C15,'3-Budowle'!C21:C22,'3-Budowle'!C24:C29,'3-Budowle'!C31,'3-Budowle'!C35:C40,'3-Budowle'!C42:C43,'3-Budowle'!C49:C55)</f>
        <v>13985679.609999999</v>
      </c>
      <c r="E165" s="394"/>
      <c r="F165" s="395"/>
      <c r="G165" s="396"/>
      <c r="H165" s="397"/>
      <c r="J165" s="66"/>
      <c r="K165" s="66"/>
      <c r="L165" s="66"/>
    </row>
    <row r="166" spans="1:54" s="13" customFormat="1" ht="15">
      <c r="A166" s="235"/>
      <c r="B166" s="401">
        <v>3</v>
      </c>
      <c r="C166" s="402" t="s">
        <v>150</v>
      </c>
      <c r="D166" s="403">
        <f>SUM(E154:E157)+SUM(E142)+E135+SUM(E128:E129)+SUM(E119:E120)+SUM(E102:E103)+SUM(E92:E94)+SUM(E82:E83)+SUM(E74:E75)+SUM(E66)+SUM(E58:E59)+SUM(E50:E51)+SUM(E43)+E26+SUM(E13:E18)</f>
        <v>8138068.2199999979</v>
      </c>
      <c r="E166" s="394"/>
      <c r="F166" s="395"/>
      <c r="G166" s="396"/>
      <c r="H166" s="397"/>
      <c r="J166" s="66"/>
      <c r="K166" s="66"/>
      <c r="L166" s="66"/>
    </row>
    <row r="167" spans="1:54" s="13" customFormat="1" ht="15">
      <c r="A167" s="235"/>
      <c r="B167" s="401"/>
      <c r="C167" s="404" t="s">
        <v>151</v>
      </c>
      <c r="D167" s="405">
        <f>SUM(D164:D166)</f>
        <v>155461783.65000001</v>
      </c>
      <c r="E167" s="394"/>
      <c r="F167" s="395"/>
      <c r="G167" s="396"/>
      <c r="H167" s="397"/>
      <c r="J167" s="66"/>
      <c r="K167" s="66"/>
      <c r="L167" s="66"/>
    </row>
    <row r="168" spans="1:54" s="13" customFormat="1" ht="15" customHeight="1">
      <c r="A168" s="235"/>
      <c r="B168" s="192"/>
      <c r="E168" s="394"/>
      <c r="F168" s="395"/>
      <c r="G168" s="396"/>
      <c r="H168" s="397"/>
      <c r="J168" s="66"/>
      <c r="K168" s="66"/>
      <c r="L168" s="66"/>
    </row>
    <row r="169" spans="1:54" s="224" customFormat="1">
      <c r="A169" s="235"/>
      <c r="B169" s="219"/>
      <c r="C169" s="220"/>
      <c r="D169" s="221"/>
      <c r="E169" s="398"/>
      <c r="F169" s="395"/>
      <c r="G169" s="396"/>
      <c r="H169" s="397"/>
      <c r="I169" s="222"/>
      <c r="J169" s="223"/>
      <c r="K169" s="223"/>
      <c r="L169" s="220"/>
    </row>
    <row r="171" spans="1:54" ht="15" thickBot="1"/>
    <row r="172" spans="1:54" ht="38.25">
      <c r="A172" s="375" t="s">
        <v>1894</v>
      </c>
      <c r="B172" s="376" t="s">
        <v>1895</v>
      </c>
      <c r="C172" s="406" t="s">
        <v>1896</v>
      </c>
      <c r="D172" s="393"/>
    </row>
    <row r="173" spans="1:54">
      <c r="A173" s="377" t="s">
        <v>1897</v>
      </c>
      <c r="B173" s="378">
        <v>59</v>
      </c>
      <c r="C173" s="407" t="s">
        <v>1898</v>
      </c>
      <c r="D173" s="396"/>
    </row>
    <row r="174" spans="1:54">
      <c r="A174" s="377" t="s">
        <v>1899</v>
      </c>
      <c r="B174" s="378"/>
      <c r="C174" s="407" t="s">
        <v>1900</v>
      </c>
      <c r="D174" s="396"/>
    </row>
    <row r="175" spans="1:54">
      <c r="A175" s="377" t="s">
        <v>1901</v>
      </c>
      <c r="B175" s="378"/>
      <c r="C175" s="407" t="s">
        <v>1902</v>
      </c>
      <c r="D175" s="396"/>
    </row>
    <row r="176" spans="1:54">
      <c r="A176" s="377" t="s">
        <v>1903</v>
      </c>
      <c r="B176" s="378"/>
      <c r="C176" s="407"/>
      <c r="D176" s="396"/>
    </row>
    <row r="177" spans="1:4">
      <c r="A177" s="377" t="s">
        <v>1904</v>
      </c>
      <c r="B177" s="378">
        <v>14</v>
      </c>
      <c r="C177" s="407" t="s">
        <v>1905</v>
      </c>
      <c r="D177" s="396"/>
    </row>
    <row r="178" spans="1:4">
      <c r="A178" s="377" t="s">
        <v>1906</v>
      </c>
      <c r="B178" s="378"/>
      <c r="C178" s="407"/>
      <c r="D178" s="396"/>
    </row>
  </sheetData>
  <mergeCells count="323">
    <mergeCell ref="Y146:AL146"/>
    <mergeCell ref="AM146:BB146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X146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M146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M139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X139"/>
    <mergeCell ref="Y139:AL139"/>
    <mergeCell ref="AM139:BB139"/>
    <mergeCell ref="R123:R124"/>
    <mergeCell ref="S123:S124"/>
    <mergeCell ref="T123:T124"/>
    <mergeCell ref="R132:R133"/>
    <mergeCell ref="S132:S133"/>
    <mergeCell ref="T132:T133"/>
    <mergeCell ref="R79:R80"/>
    <mergeCell ref="S79:S80"/>
    <mergeCell ref="T79:T80"/>
    <mergeCell ref="R87:R88"/>
    <mergeCell ref="S87:S88"/>
    <mergeCell ref="T87:T88"/>
    <mergeCell ref="R97:R98"/>
    <mergeCell ref="S97:S98"/>
    <mergeCell ref="T97:T98"/>
    <mergeCell ref="V79:X79"/>
    <mergeCell ref="U106:U107"/>
    <mergeCell ref="V106:X106"/>
    <mergeCell ref="U87:U88"/>
    <mergeCell ref="R106:R107"/>
    <mergeCell ref="S106:S107"/>
    <mergeCell ref="T106:T107"/>
    <mergeCell ref="B47:B48"/>
    <mergeCell ref="J55:M55"/>
    <mergeCell ref="J69:M69"/>
    <mergeCell ref="P69:P70"/>
    <mergeCell ref="O30:O31"/>
    <mergeCell ref="V69:X69"/>
    <mergeCell ref="R30:R31"/>
    <mergeCell ref="S30:S31"/>
    <mergeCell ref="T30:T31"/>
    <mergeCell ref="R40:R41"/>
    <mergeCell ref="S40:S41"/>
    <mergeCell ref="T40:T41"/>
    <mergeCell ref="R47:R48"/>
    <mergeCell ref="S47:S48"/>
    <mergeCell ref="T47:T48"/>
    <mergeCell ref="R55:R56"/>
    <mergeCell ref="S55:S56"/>
    <mergeCell ref="T55:T56"/>
    <mergeCell ref="B69:B70"/>
    <mergeCell ref="B55:B56"/>
    <mergeCell ref="C55:C56"/>
    <mergeCell ref="D55:D56"/>
    <mergeCell ref="B62:B63"/>
    <mergeCell ref="B30:B31"/>
    <mergeCell ref="C79:C80"/>
    <mergeCell ref="D79:D80"/>
    <mergeCell ref="I79:I80"/>
    <mergeCell ref="G79:G80"/>
    <mergeCell ref="H79:H80"/>
    <mergeCell ref="F79:F80"/>
    <mergeCell ref="G69:G70"/>
    <mergeCell ref="V62:X62"/>
    <mergeCell ref="C62:C63"/>
    <mergeCell ref="D62:D63"/>
    <mergeCell ref="G62:G63"/>
    <mergeCell ref="H62:H63"/>
    <mergeCell ref="I62:I63"/>
    <mergeCell ref="F62:F63"/>
    <mergeCell ref="R62:R63"/>
    <mergeCell ref="S62:S63"/>
    <mergeCell ref="T62:T63"/>
    <mergeCell ref="C69:C70"/>
    <mergeCell ref="D69:D70"/>
    <mergeCell ref="H69:H70"/>
    <mergeCell ref="I69:I70"/>
    <mergeCell ref="E69:E70"/>
    <mergeCell ref="E62:E63"/>
    <mergeCell ref="E64:E65"/>
    <mergeCell ref="F2:F3"/>
    <mergeCell ref="G2:G3"/>
    <mergeCell ref="F23:F24"/>
    <mergeCell ref="F30:F31"/>
    <mergeCell ref="F40:F41"/>
    <mergeCell ref="E47:E48"/>
    <mergeCell ref="E55:E56"/>
    <mergeCell ref="D47:D48"/>
    <mergeCell ref="F47:F48"/>
    <mergeCell ref="G47:G48"/>
    <mergeCell ref="G23:G24"/>
    <mergeCell ref="G55:G56"/>
    <mergeCell ref="F55:F56"/>
    <mergeCell ref="E23:E24"/>
    <mergeCell ref="E30:E31"/>
    <mergeCell ref="E40:E41"/>
    <mergeCell ref="E2:E3"/>
    <mergeCell ref="J2:M2"/>
    <mergeCell ref="H2:H3"/>
    <mergeCell ref="I2:I3"/>
    <mergeCell ref="V40:X40"/>
    <mergeCell ref="H23:H24"/>
    <mergeCell ref="G30:G31"/>
    <mergeCell ref="H30:H31"/>
    <mergeCell ref="Q30:Q31"/>
    <mergeCell ref="I40:I41"/>
    <mergeCell ref="I23:I24"/>
    <mergeCell ref="J23:M23"/>
    <mergeCell ref="N23:N24"/>
    <mergeCell ref="I30:I31"/>
    <mergeCell ref="J30:M30"/>
    <mergeCell ref="N30:N31"/>
    <mergeCell ref="P30:P31"/>
    <mergeCell ref="U30:U31"/>
    <mergeCell ref="V30:X30"/>
    <mergeCell ref="J40:M40"/>
    <mergeCell ref="N40:N41"/>
    <mergeCell ref="P40:P41"/>
    <mergeCell ref="Q40:Q41"/>
    <mergeCell ref="G40:G41"/>
    <mergeCell ref="H40:H41"/>
    <mergeCell ref="AM2:BB2"/>
    <mergeCell ref="U2:U3"/>
    <mergeCell ref="V2:X2"/>
    <mergeCell ref="N2:N3"/>
    <mergeCell ref="Y2:AL2"/>
    <mergeCell ref="P2:P3"/>
    <mergeCell ref="Q2:Q3"/>
    <mergeCell ref="P23:P24"/>
    <mergeCell ref="Q23:Q24"/>
    <mergeCell ref="O2:O3"/>
    <mergeCell ref="R2:R3"/>
    <mergeCell ref="S2:S3"/>
    <mergeCell ref="T2:T3"/>
    <mergeCell ref="O23:O24"/>
    <mergeCell ref="R23:R24"/>
    <mergeCell ref="S23:S24"/>
    <mergeCell ref="T23:T24"/>
    <mergeCell ref="U23:U24"/>
    <mergeCell ref="V23:X23"/>
    <mergeCell ref="C30:C31"/>
    <mergeCell ref="D30:D31"/>
    <mergeCell ref="B40:B41"/>
    <mergeCell ref="C40:C41"/>
    <mergeCell ref="B2:B3"/>
    <mergeCell ref="C2:C3"/>
    <mergeCell ref="D2:D3"/>
    <mergeCell ref="B23:B24"/>
    <mergeCell ref="D40:D41"/>
    <mergeCell ref="C23:C24"/>
    <mergeCell ref="D23:D24"/>
    <mergeCell ref="U40:U41"/>
    <mergeCell ref="U47:U48"/>
    <mergeCell ref="U69:U70"/>
    <mergeCell ref="Q79:Q80"/>
    <mergeCell ref="Q69:Q70"/>
    <mergeCell ref="Q62:Q63"/>
    <mergeCell ref="U62:U63"/>
    <mergeCell ref="F69:F70"/>
    <mergeCell ref="P79:P80"/>
    <mergeCell ref="J79:M79"/>
    <mergeCell ref="N79:N80"/>
    <mergeCell ref="N62:N63"/>
    <mergeCell ref="P62:P63"/>
    <mergeCell ref="N55:N56"/>
    <mergeCell ref="U79:U80"/>
    <mergeCell ref="O40:O41"/>
    <mergeCell ref="O47:O48"/>
    <mergeCell ref="R69:R70"/>
    <mergeCell ref="S69:S70"/>
    <mergeCell ref="T69:T70"/>
    <mergeCell ref="P55:P56"/>
    <mergeCell ref="O55:O56"/>
    <mergeCell ref="O62:O63"/>
    <mergeCell ref="C47:C48"/>
    <mergeCell ref="N69:N70"/>
    <mergeCell ref="P47:P48"/>
    <mergeCell ref="Q47:Q48"/>
    <mergeCell ref="H47:H48"/>
    <mergeCell ref="I47:I48"/>
    <mergeCell ref="B87:B88"/>
    <mergeCell ref="C87:C88"/>
    <mergeCell ref="D87:D88"/>
    <mergeCell ref="F87:F88"/>
    <mergeCell ref="G87:G88"/>
    <mergeCell ref="H87:H88"/>
    <mergeCell ref="E79:E80"/>
    <mergeCell ref="I87:I88"/>
    <mergeCell ref="E87:E88"/>
    <mergeCell ref="O79:O80"/>
    <mergeCell ref="G64:G65"/>
    <mergeCell ref="J87:M87"/>
    <mergeCell ref="N87:N88"/>
    <mergeCell ref="P87:P88"/>
    <mergeCell ref="Q87:Q88"/>
    <mergeCell ref="O87:O88"/>
    <mergeCell ref="O69:O70"/>
    <mergeCell ref="B79:B80"/>
    <mergeCell ref="O97:O98"/>
    <mergeCell ref="U97:U98"/>
    <mergeCell ref="V97:X97"/>
    <mergeCell ref="V87:X87"/>
    <mergeCell ref="P97:P98"/>
    <mergeCell ref="Q97:Q98"/>
    <mergeCell ref="B97:B98"/>
    <mergeCell ref="C97:C98"/>
    <mergeCell ref="D97:D98"/>
    <mergeCell ref="F97:F98"/>
    <mergeCell ref="G97:G98"/>
    <mergeCell ref="H97:H98"/>
    <mergeCell ref="I97:I98"/>
    <mergeCell ref="J97:M97"/>
    <mergeCell ref="N97:N98"/>
    <mergeCell ref="E97:E98"/>
    <mergeCell ref="C96:D96"/>
    <mergeCell ref="B132:B133"/>
    <mergeCell ref="C132:C133"/>
    <mergeCell ref="D132:D133"/>
    <mergeCell ref="F132:F133"/>
    <mergeCell ref="G132:G133"/>
    <mergeCell ref="H132:H133"/>
    <mergeCell ref="I132:I133"/>
    <mergeCell ref="B106:B107"/>
    <mergeCell ref="C106:C107"/>
    <mergeCell ref="D106:D107"/>
    <mergeCell ref="F106:F107"/>
    <mergeCell ref="G106:G107"/>
    <mergeCell ref="H106:H107"/>
    <mergeCell ref="I106:I107"/>
    <mergeCell ref="B123:B124"/>
    <mergeCell ref="C123:C124"/>
    <mergeCell ref="D123:D124"/>
    <mergeCell ref="F123:F124"/>
    <mergeCell ref="G123:G124"/>
    <mergeCell ref="H123:H124"/>
    <mergeCell ref="I123:I124"/>
    <mergeCell ref="E106:E107"/>
    <mergeCell ref="E123:E124"/>
    <mergeCell ref="E132:E133"/>
    <mergeCell ref="Y132:AL132"/>
    <mergeCell ref="AM132:BB132"/>
    <mergeCell ref="Y123:AL123"/>
    <mergeCell ref="AM123:BB123"/>
    <mergeCell ref="N132:N133"/>
    <mergeCell ref="P132:P133"/>
    <mergeCell ref="Q132:Q133"/>
    <mergeCell ref="U123:U124"/>
    <mergeCell ref="V123:X123"/>
    <mergeCell ref="U132:U133"/>
    <mergeCell ref="V132:X132"/>
    <mergeCell ref="AM30:BB30"/>
    <mergeCell ref="AM23:BB23"/>
    <mergeCell ref="Y106:AL106"/>
    <mergeCell ref="Y87:AL87"/>
    <mergeCell ref="Y79:AL79"/>
    <mergeCell ref="Y69:AL69"/>
    <mergeCell ref="Y47:AL47"/>
    <mergeCell ref="Y30:AL30"/>
    <mergeCell ref="Y23:AL23"/>
    <mergeCell ref="Y97:AL97"/>
    <mergeCell ref="AM97:BB97"/>
    <mergeCell ref="Y62:AL62"/>
    <mergeCell ref="AM62:BB62"/>
    <mergeCell ref="Y55:AL55"/>
    <mergeCell ref="Y40:AL40"/>
    <mergeCell ref="AM87:BB87"/>
    <mergeCell ref="AM79:BB79"/>
    <mergeCell ref="AM69:BB69"/>
    <mergeCell ref="AM40:BB40"/>
    <mergeCell ref="AM55:BB55"/>
    <mergeCell ref="AM47:BB47"/>
    <mergeCell ref="AM106:BB106"/>
    <mergeCell ref="J132:M132"/>
    <mergeCell ref="P123:P124"/>
    <mergeCell ref="Q123:Q124"/>
    <mergeCell ref="J106:M106"/>
    <mergeCell ref="N106:N107"/>
    <mergeCell ref="J123:M123"/>
    <mergeCell ref="N123:N124"/>
    <mergeCell ref="P106:P107"/>
    <mergeCell ref="O106:O107"/>
    <mergeCell ref="O123:O124"/>
    <mergeCell ref="O132:O133"/>
    <mergeCell ref="Q106:Q107"/>
    <mergeCell ref="V47:X47"/>
    <mergeCell ref="J47:M47"/>
    <mergeCell ref="N47:N48"/>
    <mergeCell ref="V55:X55"/>
    <mergeCell ref="Q55:Q56"/>
    <mergeCell ref="U55:U56"/>
    <mergeCell ref="H55:H56"/>
    <mergeCell ref="I55:I56"/>
    <mergeCell ref="J62:M62"/>
  </mergeCells>
  <phoneticPr fontId="27" type="noConversion"/>
  <dataValidations count="1">
    <dataValidation type="list" allowBlank="1" showInputMessage="1" showErrorMessage="1" sqref="I81:I83 I49 I32:I37 I64:I65 I99:I102 I134:I135 I57:I58 I141:I142 I148:I151 I13:I20 I71:I73 I89:I92 I108:I118" xr:uid="{646290C9-80B0-40DA-907E-C9E1F77980B1}">
      <formula1>"dobry, dostateczny, zły"</formula1>
    </dataValidation>
  </dataValidations>
  <pageMargins left="0.70866141732283472" right="0.70866141732283472" top="0.74803149606299213" bottom="0.74803149606299213" header="0.31496062992125984" footer="0.31496062992125984"/>
  <pageSetup paperSize="9" scale="42" pageOrder="overThenDown" orientation="landscape" r:id="rId1"/>
  <headerFooter>
    <oddHeader>&amp;LUbezpieczenie majątku i odpowiedzialności cywilnej Gminy Miejskiej Kamienna Góra.&amp;RZałącznik nr 1e do SIWZ
Zakładka nr 2 - wykaz mienia oraz zabezpieczeń</oddHeader>
    <oddFooter>&amp;RStrona &amp;P z &amp;N</oddFooter>
  </headerFooter>
  <rowBreaks count="2" manualBreakCount="2">
    <brk id="38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F39A-6514-440B-B623-8EC9A00FC75F}">
  <dimension ref="A1:K65"/>
  <sheetViews>
    <sheetView topLeftCell="A7" workbookViewId="0">
      <selection activeCell="M5" sqref="M5"/>
    </sheetView>
  </sheetViews>
  <sheetFormatPr defaultRowHeight="15"/>
  <cols>
    <col min="1" max="1" width="26.42578125" customWidth="1"/>
    <col min="2" max="2" width="32.7109375" customWidth="1"/>
    <col min="3" max="3" width="24.28515625" customWidth="1"/>
    <col min="4" max="4" width="25.28515625" customWidth="1"/>
  </cols>
  <sheetData>
    <row r="1" spans="1:11" s="186" customFormat="1" ht="13.5" customHeight="1">
      <c r="A1" s="436" t="s">
        <v>1263</v>
      </c>
      <c r="B1" s="437"/>
      <c r="C1" s="437"/>
      <c r="D1" s="438"/>
    </row>
    <row r="2" spans="1:11" s="186" customFormat="1" ht="42.75" customHeight="1">
      <c r="A2" s="283" t="s">
        <v>34</v>
      </c>
      <c r="B2" s="283" t="s">
        <v>21</v>
      </c>
      <c r="C2" s="284" t="s">
        <v>133</v>
      </c>
      <c r="D2" s="285" t="s">
        <v>1262</v>
      </c>
    </row>
    <row r="3" spans="1:11" s="186" customFormat="1" ht="25.5">
      <c r="A3" s="187" t="s">
        <v>184</v>
      </c>
      <c r="B3" s="188" t="s">
        <v>189</v>
      </c>
      <c r="C3" s="278">
        <v>59861.03</v>
      </c>
      <c r="D3" s="277">
        <v>2020</v>
      </c>
    </row>
    <row r="4" spans="1:11" s="186" customFormat="1" ht="25.5">
      <c r="A4" s="187" t="s">
        <v>1264</v>
      </c>
      <c r="B4" s="188" t="s">
        <v>190</v>
      </c>
      <c r="C4" s="278">
        <v>142481.24</v>
      </c>
      <c r="D4" s="277">
        <v>2020</v>
      </c>
    </row>
    <row r="5" spans="1:11" s="186" customFormat="1" ht="49.5" customHeight="1">
      <c r="A5" s="187" t="s">
        <v>1265</v>
      </c>
      <c r="B5" s="188" t="s">
        <v>191</v>
      </c>
      <c r="C5" s="278">
        <v>3777750.95</v>
      </c>
      <c r="D5" s="277">
        <v>2020</v>
      </c>
    </row>
    <row r="6" spans="1:11" s="186" customFormat="1" ht="49.5" customHeight="1">
      <c r="A6" s="187" t="s">
        <v>1266</v>
      </c>
      <c r="B6" s="188" t="s">
        <v>192</v>
      </c>
      <c r="C6" s="278">
        <v>1961783.66</v>
      </c>
      <c r="D6" s="277">
        <v>2020</v>
      </c>
    </row>
    <row r="7" spans="1:11" s="186" customFormat="1" ht="49.5" customHeight="1">
      <c r="A7" s="187" t="s">
        <v>185</v>
      </c>
      <c r="B7" s="188" t="s">
        <v>193</v>
      </c>
      <c r="C7" s="278">
        <v>5127.8</v>
      </c>
      <c r="D7" s="279" t="s">
        <v>187</v>
      </c>
    </row>
    <row r="8" spans="1:11" s="186" customFormat="1" ht="49.5" customHeight="1">
      <c r="A8" s="187" t="s">
        <v>186</v>
      </c>
      <c r="B8" s="188" t="s">
        <v>194</v>
      </c>
      <c r="C8" s="278">
        <v>4882.03</v>
      </c>
      <c r="D8" s="279" t="s">
        <v>187</v>
      </c>
    </row>
    <row r="9" spans="1:11" s="186" customFormat="1" ht="49.5" customHeight="1">
      <c r="A9" s="187" t="s">
        <v>183</v>
      </c>
      <c r="B9" s="188" t="s">
        <v>188</v>
      </c>
      <c r="C9" s="278">
        <v>27152.22</v>
      </c>
      <c r="D9" s="279"/>
    </row>
    <row r="10" spans="1:11" ht="15" customHeight="1">
      <c r="A10" s="286" t="s">
        <v>197</v>
      </c>
      <c r="B10" s="287"/>
      <c r="C10" s="287"/>
      <c r="D10" s="287"/>
      <c r="E10" s="186"/>
      <c r="F10" s="186"/>
      <c r="G10" s="186"/>
      <c r="H10" s="186"/>
      <c r="I10" s="186"/>
      <c r="J10" s="186"/>
      <c r="K10" s="186"/>
    </row>
    <row r="11" spans="1:11" s="186" customFormat="1" ht="49.5" customHeight="1">
      <c r="A11" s="187" t="s">
        <v>397</v>
      </c>
      <c r="B11" s="188" t="s">
        <v>395</v>
      </c>
      <c r="C11" s="278">
        <v>1056.6400000000001</v>
      </c>
      <c r="D11" s="279">
        <v>1990</v>
      </c>
    </row>
    <row r="12" spans="1:11" s="192" customFormat="1" ht="15" customHeight="1">
      <c r="A12" s="286" t="s">
        <v>198</v>
      </c>
      <c r="B12" s="287"/>
      <c r="C12" s="287"/>
      <c r="D12" s="287"/>
      <c r="E12" s="186"/>
      <c r="F12" s="186"/>
      <c r="G12" s="186"/>
      <c r="H12" s="186"/>
      <c r="I12" s="186"/>
      <c r="J12" s="186"/>
      <c r="K12" s="186"/>
    </row>
    <row r="13" spans="1:11" s="186" customFormat="1" ht="49.5" customHeight="1">
      <c r="A13" s="187" t="s">
        <v>86</v>
      </c>
      <c r="B13" s="188"/>
      <c r="C13" s="278"/>
      <c r="D13" s="279"/>
    </row>
    <row r="14" spans="1:11" s="192" customFormat="1" ht="15" customHeight="1">
      <c r="A14" s="286" t="s">
        <v>199</v>
      </c>
      <c r="B14" s="287"/>
      <c r="C14" s="287"/>
      <c r="D14" s="287"/>
      <c r="E14" s="186"/>
      <c r="F14" s="186"/>
      <c r="G14" s="186"/>
      <c r="H14" s="186"/>
      <c r="I14" s="186"/>
      <c r="J14" s="186"/>
      <c r="K14" s="186"/>
    </row>
    <row r="15" spans="1:11" s="186" customFormat="1" ht="49.5" customHeight="1">
      <c r="A15" s="187" t="s">
        <v>397</v>
      </c>
      <c r="B15" s="188" t="s">
        <v>395</v>
      </c>
      <c r="C15" s="278">
        <v>1056.6400000000001</v>
      </c>
      <c r="D15" s="279">
        <v>1990</v>
      </c>
    </row>
    <row r="16" spans="1:11" s="192" customFormat="1" ht="15" customHeight="1">
      <c r="A16" s="286" t="s">
        <v>200</v>
      </c>
      <c r="B16" s="287"/>
      <c r="C16" s="287"/>
      <c r="D16" s="287"/>
      <c r="E16" s="186"/>
      <c r="F16" s="186"/>
      <c r="G16" s="186"/>
      <c r="H16" s="186"/>
      <c r="I16" s="186"/>
      <c r="J16" s="186"/>
      <c r="K16" s="186"/>
    </row>
    <row r="17" spans="1:11" s="186" customFormat="1" ht="49.5" customHeight="1">
      <c r="A17" s="187" t="s">
        <v>86</v>
      </c>
      <c r="B17" s="188"/>
      <c r="C17" s="278"/>
      <c r="D17" s="279"/>
    </row>
    <row r="18" spans="1:11" s="192" customFormat="1" ht="15" customHeight="1">
      <c r="A18" s="286" t="s">
        <v>201</v>
      </c>
      <c r="B18" s="287"/>
      <c r="C18" s="287"/>
      <c r="D18" s="287"/>
      <c r="E18" s="186"/>
      <c r="F18" s="186"/>
      <c r="G18" s="186"/>
      <c r="H18" s="186"/>
      <c r="I18" s="186"/>
      <c r="J18" s="186"/>
      <c r="K18" s="186"/>
    </row>
    <row r="19" spans="1:11" s="186" customFormat="1" ht="49.5" customHeight="1">
      <c r="A19" s="187" t="s">
        <v>86</v>
      </c>
      <c r="B19" s="188"/>
      <c r="C19" s="278"/>
      <c r="D19" s="279"/>
    </row>
    <row r="20" spans="1:11" s="192" customFormat="1" ht="15" customHeight="1">
      <c r="A20" s="286" t="s">
        <v>202</v>
      </c>
      <c r="B20" s="287"/>
      <c r="C20" s="287"/>
      <c r="D20" s="287"/>
      <c r="E20" s="186"/>
      <c r="F20" s="186"/>
      <c r="G20" s="186"/>
      <c r="H20" s="186"/>
      <c r="I20" s="186"/>
      <c r="J20" s="186"/>
      <c r="K20" s="186"/>
    </row>
    <row r="21" spans="1:11" s="186" customFormat="1" ht="49.5" customHeight="1">
      <c r="A21" s="187" t="s">
        <v>614</v>
      </c>
      <c r="B21" s="188" t="s">
        <v>616</v>
      </c>
      <c r="C21" s="278">
        <v>461424.61</v>
      </c>
      <c r="D21" s="279"/>
    </row>
    <row r="22" spans="1:11" s="186" customFormat="1" ht="49.5" customHeight="1">
      <c r="A22" s="187" t="s">
        <v>615</v>
      </c>
      <c r="B22" s="188" t="s">
        <v>617</v>
      </c>
      <c r="C22" s="278">
        <v>1196</v>
      </c>
      <c r="D22" s="279"/>
    </row>
    <row r="23" spans="1:11" s="192" customFormat="1" ht="15" customHeight="1">
      <c r="A23" s="286" t="s">
        <v>203</v>
      </c>
      <c r="B23" s="287"/>
      <c r="C23" s="287"/>
      <c r="D23" s="287"/>
      <c r="E23" s="186"/>
      <c r="F23" s="186"/>
      <c r="G23" s="186"/>
      <c r="H23" s="186"/>
      <c r="I23" s="186"/>
      <c r="J23" s="186"/>
      <c r="K23" s="186"/>
    </row>
    <row r="24" spans="1:11" s="186" customFormat="1" ht="49.5" customHeight="1">
      <c r="A24" s="187" t="s">
        <v>676</v>
      </c>
      <c r="B24" s="188" t="s">
        <v>659</v>
      </c>
      <c r="C24" s="278">
        <v>25729.9</v>
      </c>
      <c r="D24" s="279">
        <v>1971</v>
      </c>
    </row>
    <row r="25" spans="1:11" s="186" customFormat="1" ht="49.5" customHeight="1">
      <c r="A25" s="187" t="s">
        <v>677</v>
      </c>
      <c r="B25" s="188" t="s">
        <v>659</v>
      </c>
      <c r="C25" s="278">
        <v>26858.6</v>
      </c>
      <c r="D25" s="279">
        <v>1971</v>
      </c>
    </row>
    <row r="26" spans="1:11" s="186" customFormat="1" ht="49.5" customHeight="1">
      <c r="A26" s="187" t="s">
        <v>678</v>
      </c>
      <c r="B26" s="188" t="s">
        <v>659</v>
      </c>
      <c r="C26" s="278">
        <v>560251.1</v>
      </c>
      <c r="D26" s="279">
        <v>2009</v>
      </c>
    </row>
    <row r="27" spans="1:11" s="186" customFormat="1" ht="49.5" customHeight="1">
      <c r="A27" s="187" t="s">
        <v>679</v>
      </c>
      <c r="B27" s="188" t="s">
        <v>659</v>
      </c>
      <c r="C27" s="278">
        <v>226345.91</v>
      </c>
      <c r="D27" s="279">
        <v>2009</v>
      </c>
    </row>
    <row r="28" spans="1:11" s="186" customFormat="1" ht="49.5" customHeight="1">
      <c r="A28" s="187" t="s">
        <v>680</v>
      </c>
      <c r="B28" s="188" t="s">
        <v>659</v>
      </c>
      <c r="C28" s="278">
        <v>121597.9</v>
      </c>
      <c r="D28" s="279">
        <v>2009</v>
      </c>
    </row>
    <row r="29" spans="1:11" s="186" customFormat="1" ht="49.5" customHeight="1">
      <c r="A29" s="187" t="s">
        <v>681</v>
      </c>
      <c r="B29" s="188" t="s">
        <v>659</v>
      </c>
      <c r="C29" s="278">
        <v>316566.06</v>
      </c>
      <c r="D29" s="279">
        <v>2017</v>
      </c>
    </row>
    <row r="30" spans="1:11" s="192" customFormat="1" ht="15" customHeight="1">
      <c r="A30" s="286" t="s">
        <v>205</v>
      </c>
      <c r="B30" s="287"/>
      <c r="C30" s="287"/>
      <c r="D30" s="287"/>
      <c r="E30" s="186"/>
      <c r="F30" s="186"/>
      <c r="G30" s="186"/>
      <c r="H30" s="186"/>
      <c r="I30" s="186"/>
      <c r="J30" s="186"/>
      <c r="K30" s="186"/>
    </row>
    <row r="31" spans="1:11" s="186" customFormat="1" ht="49.5" customHeight="1">
      <c r="A31" s="187" t="s">
        <v>1316</v>
      </c>
      <c r="B31" s="188" t="s">
        <v>1277</v>
      </c>
      <c r="C31" s="278">
        <v>63114.13</v>
      </c>
      <c r="D31" s="279">
        <v>1950</v>
      </c>
    </row>
    <row r="32" spans="1:11" s="192" customFormat="1" ht="15" customHeight="1">
      <c r="A32" s="286" t="s">
        <v>1337</v>
      </c>
      <c r="B32" s="287"/>
      <c r="C32" s="287"/>
      <c r="D32" s="287"/>
      <c r="E32" s="186"/>
      <c r="F32" s="186"/>
      <c r="G32" s="186"/>
      <c r="H32" s="186"/>
      <c r="I32" s="186"/>
      <c r="J32" s="186"/>
      <c r="K32" s="186"/>
    </row>
    <row r="33" spans="1:11" s="186" customFormat="1" ht="49.5" customHeight="1">
      <c r="A33" s="187" t="s">
        <v>86</v>
      </c>
      <c r="B33" s="188"/>
      <c r="C33" s="278"/>
      <c r="D33" s="279"/>
    </row>
    <row r="34" spans="1:11" s="192" customFormat="1" ht="15" customHeight="1">
      <c r="A34" s="286" t="s">
        <v>207</v>
      </c>
      <c r="B34" s="287"/>
      <c r="C34" s="287"/>
      <c r="D34" s="287"/>
      <c r="E34" s="186"/>
      <c r="F34" s="186"/>
      <c r="G34" s="186"/>
      <c r="H34" s="186"/>
      <c r="I34" s="186"/>
      <c r="J34" s="186"/>
      <c r="K34" s="186"/>
    </row>
    <row r="35" spans="1:11" ht="25.5">
      <c r="A35" s="187" t="s">
        <v>1299</v>
      </c>
      <c r="B35" s="188" t="s">
        <v>409</v>
      </c>
      <c r="C35" s="345">
        <v>112468.1</v>
      </c>
      <c r="D35" s="344">
        <v>1973</v>
      </c>
    </row>
    <row r="36" spans="1:11" ht="25.5">
      <c r="A36" s="187" t="s">
        <v>1302</v>
      </c>
      <c r="B36" s="188" t="s">
        <v>409</v>
      </c>
      <c r="C36" s="345">
        <v>3355.02</v>
      </c>
      <c r="D36" s="344">
        <v>1955</v>
      </c>
    </row>
    <row r="37" spans="1:11" ht="25.5">
      <c r="A37" s="187" t="s">
        <v>1303</v>
      </c>
      <c r="B37" s="188" t="s">
        <v>409</v>
      </c>
      <c r="C37" s="345">
        <v>8680.5400000000009</v>
      </c>
      <c r="D37" s="344">
        <v>1969</v>
      </c>
    </row>
    <row r="38" spans="1:11" ht="25.5">
      <c r="A38" s="187" t="s">
        <v>1304</v>
      </c>
      <c r="B38" s="188" t="s">
        <v>409</v>
      </c>
      <c r="C38" s="345">
        <v>21599.99</v>
      </c>
      <c r="D38" s="344" t="s">
        <v>990</v>
      </c>
    </row>
    <row r="39" spans="1:11" ht="25.5">
      <c r="A39" s="187" t="s">
        <v>1305</v>
      </c>
      <c r="B39" s="188" t="s">
        <v>409</v>
      </c>
      <c r="C39" s="345">
        <v>33516.400000000001</v>
      </c>
      <c r="D39" s="344">
        <v>2008</v>
      </c>
    </row>
    <row r="40" spans="1:11" s="192" customFormat="1" ht="25.5">
      <c r="A40" s="187" t="s">
        <v>1306</v>
      </c>
      <c r="B40" s="91" t="s">
        <v>409</v>
      </c>
      <c r="C40" s="345">
        <v>29289.73</v>
      </c>
      <c r="D40" s="380"/>
    </row>
    <row r="41" spans="1:11" s="192" customFormat="1" ht="15" customHeight="1">
      <c r="A41" s="286" t="s">
        <v>208</v>
      </c>
      <c r="B41" s="287"/>
      <c r="C41" s="287"/>
      <c r="D41" s="287"/>
      <c r="E41" s="186"/>
      <c r="F41" s="186"/>
      <c r="G41" s="186"/>
      <c r="H41" s="186"/>
      <c r="I41" s="186"/>
      <c r="J41" s="186"/>
      <c r="K41" s="186"/>
    </row>
    <row r="42" spans="1:11" ht="25.5">
      <c r="A42" s="187" t="s">
        <v>676</v>
      </c>
      <c r="B42" s="187" t="s">
        <v>1307</v>
      </c>
      <c r="C42" s="278">
        <v>1990.72</v>
      </c>
      <c r="D42" s="344">
        <v>2005</v>
      </c>
    </row>
    <row r="43" spans="1:11" ht="25.5">
      <c r="A43" s="187" t="s">
        <v>676</v>
      </c>
      <c r="B43" s="187" t="s">
        <v>1307</v>
      </c>
      <c r="C43" s="278">
        <v>29026.67</v>
      </c>
      <c r="D43" s="344">
        <v>2005</v>
      </c>
    </row>
    <row r="44" spans="1:11" s="192" customFormat="1" ht="15" customHeight="1">
      <c r="A44" s="286" t="s">
        <v>209</v>
      </c>
      <c r="B44" s="287"/>
      <c r="C44" s="287"/>
      <c r="D44" s="287"/>
      <c r="E44" s="186"/>
      <c r="F44" s="186"/>
      <c r="G44" s="186"/>
      <c r="H44" s="186"/>
      <c r="I44" s="186"/>
      <c r="J44" s="186"/>
      <c r="K44" s="186"/>
    </row>
    <row r="45" spans="1:11" ht="35.25" customHeight="1">
      <c r="A45" s="187" t="s">
        <v>86</v>
      </c>
      <c r="B45" s="187"/>
      <c r="C45" s="187"/>
      <c r="D45" s="187"/>
    </row>
    <row r="46" spans="1:11" s="192" customFormat="1" ht="15" customHeight="1">
      <c r="A46" s="286" t="s">
        <v>210</v>
      </c>
      <c r="B46" s="287"/>
      <c r="C46" s="287"/>
      <c r="D46" s="287"/>
      <c r="E46" s="186"/>
      <c r="F46" s="186"/>
      <c r="G46" s="186"/>
      <c r="H46" s="186"/>
      <c r="I46" s="186"/>
      <c r="J46" s="186"/>
      <c r="K46" s="186"/>
    </row>
    <row r="47" spans="1:11" s="192" customFormat="1" ht="35.25" customHeight="1">
      <c r="A47" s="187" t="s">
        <v>86</v>
      </c>
      <c r="B47" s="187"/>
      <c r="C47" s="187"/>
      <c r="D47" s="187"/>
    </row>
    <row r="48" spans="1:11" s="192" customFormat="1" ht="15" customHeight="1">
      <c r="A48" s="286" t="s">
        <v>1139</v>
      </c>
      <c r="B48" s="287"/>
      <c r="C48" s="287"/>
      <c r="D48" s="287"/>
      <c r="E48" s="186"/>
      <c r="F48" s="186"/>
      <c r="G48" s="186"/>
      <c r="K48" s="186"/>
    </row>
    <row r="49" spans="1:10" ht="25.5">
      <c r="A49" s="187" t="s">
        <v>1206</v>
      </c>
      <c r="B49" s="187" t="s">
        <v>1310</v>
      </c>
      <c r="C49" s="278">
        <v>4479495.97</v>
      </c>
      <c r="D49" s="187"/>
      <c r="H49" s="192"/>
      <c r="I49" s="192"/>
      <c r="J49" s="192"/>
    </row>
    <row r="50" spans="1:10" ht="25.5">
      <c r="A50" s="187" t="s">
        <v>1207</v>
      </c>
      <c r="B50" s="187" t="s">
        <v>1310</v>
      </c>
      <c r="C50" s="278">
        <v>1186330.47</v>
      </c>
      <c r="D50" s="187"/>
      <c r="H50" s="192"/>
      <c r="I50" s="192"/>
      <c r="J50" s="192"/>
    </row>
    <row r="51" spans="1:10" ht="25.5">
      <c r="A51" s="187" t="s">
        <v>1208</v>
      </c>
      <c r="B51" s="187" t="s">
        <v>1310</v>
      </c>
      <c r="C51" s="278">
        <v>62379.08</v>
      </c>
      <c r="D51" s="187"/>
      <c r="H51" s="192"/>
      <c r="I51" s="192"/>
      <c r="J51" s="192"/>
    </row>
    <row r="52" spans="1:10" ht="25.5">
      <c r="A52" s="187" t="s">
        <v>1209</v>
      </c>
      <c r="B52" s="187" t="s">
        <v>1310</v>
      </c>
      <c r="C52" s="278">
        <v>155846.69</v>
      </c>
      <c r="D52" s="187"/>
      <c r="I52" s="192"/>
      <c r="J52" s="192"/>
    </row>
    <row r="53" spans="1:10" ht="25.5">
      <c r="A53" s="187" t="s">
        <v>1210</v>
      </c>
      <c r="B53" s="187" t="s">
        <v>1310</v>
      </c>
      <c r="C53" s="278">
        <v>53399.839999999997</v>
      </c>
      <c r="D53" s="187"/>
      <c r="H53" s="192"/>
      <c r="I53" s="192"/>
      <c r="J53" s="192"/>
    </row>
    <row r="54" spans="1:10" ht="25.5">
      <c r="A54" s="187" t="s">
        <v>1211</v>
      </c>
      <c r="B54" s="187" t="s">
        <v>1310</v>
      </c>
      <c r="C54" s="278">
        <v>6125.07</v>
      </c>
      <c r="D54" s="187"/>
      <c r="H54" s="192"/>
      <c r="I54" s="192"/>
      <c r="J54" s="192"/>
    </row>
    <row r="55" spans="1:10" ht="25.5">
      <c r="A55" s="187" t="s">
        <v>1212</v>
      </c>
      <c r="B55" s="187" t="s">
        <v>1310</v>
      </c>
      <c r="C55" s="278">
        <v>17938.900000000001</v>
      </c>
      <c r="D55" s="187"/>
      <c r="H55" s="192"/>
      <c r="I55" s="192"/>
      <c r="J55" s="192"/>
    </row>
    <row r="56" spans="1:10">
      <c r="H56" s="192"/>
      <c r="I56" s="192"/>
      <c r="J56" s="192"/>
    </row>
    <row r="57" spans="1:10">
      <c r="H57" s="192"/>
      <c r="I57" s="192"/>
      <c r="J57" s="192"/>
    </row>
    <row r="58" spans="1:10">
      <c r="H58" s="192"/>
      <c r="I58" s="192"/>
      <c r="J58" s="192"/>
    </row>
    <row r="59" spans="1:10">
      <c r="H59" s="192"/>
      <c r="I59" s="192"/>
      <c r="J59" s="192"/>
    </row>
    <row r="60" spans="1:10">
      <c r="H60" s="192"/>
      <c r="I60" s="192"/>
      <c r="J60" s="192"/>
    </row>
    <row r="61" spans="1:10">
      <c r="H61" s="192"/>
      <c r="I61" s="192"/>
      <c r="J61" s="192"/>
    </row>
    <row r="62" spans="1:10">
      <c r="H62" s="192"/>
      <c r="I62" s="192"/>
      <c r="J62" s="192"/>
    </row>
    <row r="63" spans="1:10">
      <c r="H63" s="192"/>
      <c r="I63" s="192"/>
      <c r="J63" s="192"/>
    </row>
    <row r="64" spans="1:10">
      <c r="H64" s="192"/>
      <c r="I64" s="192"/>
      <c r="J64" s="192"/>
    </row>
    <row r="65" spans="8:10">
      <c r="H65" s="192"/>
      <c r="I65" s="192"/>
      <c r="J65" s="192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E036-CDE6-4271-8166-B7E1A2005B84}">
  <dimension ref="A2:F149"/>
  <sheetViews>
    <sheetView workbookViewId="0">
      <selection activeCell="D133" sqref="D133"/>
    </sheetView>
  </sheetViews>
  <sheetFormatPr defaultRowHeight="15"/>
  <cols>
    <col min="1" max="1" width="4.85546875" customWidth="1"/>
    <col min="2" max="2" width="59.140625" customWidth="1"/>
    <col min="3" max="3" width="25.28515625" customWidth="1"/>
    <col min="4" max="4" width="23.140625" customWidth="1"/>
    <col min="6" max="6" width="9.140625" customWidth="1"/>
  </cols>
  <sheetData>
    <row r="2" spans="1:4">
      <c r="A2" s="455" t="s">
        <v>115</v>
      </c>
      <c r="B2" s="455"/>
      <c r="C2" s="455"/>
      <c r="D2" s="140"/>
    </row>
    <row r="3" spans="1:4">
      <c r="A3" s="168" t="s">
        <v>0</v>
      </c>
      <c r="B3" s="168" t="s">
        <v>116</v>
      </c>
      <c r="C3" s="168" t="s">
        <v>117</v>
      </c>
      <c r="D3" s="140"/>
    </row>
    <row r="4" spans="1:4">
      <c r="A4" s="169">
        <v>1</v>
      </c>
      <c r="B4" s="170" t="s">
        <v>134</v>
      </c>
      <c r="C4" s="172">
        <f>'2- Budynki Opis'!D164</f>
        <v>133338035.82000001</v>
      </c>
      <c r="D4" s="182"/>
    </row>
    <row r="5" spans="1:4" s="192" customFormat="1">
      <c r="A5" s="169">
        <v>2</v>
      </c>
      <c r="B5" s="170" t="s">
        <v>135</v>
      </c>
      <c r="C5" s="172">
        <f>'2- Budynki Opis'!D165</f>
        <v>13985679.609999999</v>
      </c>
      <c r="D5" s="182"/>
    </row>
    <row r="6" spans="1:4" ht="33.75" customHeight="1">
      <c r="A6" s="169">
        <v>3</v>
      </c>
      <c r="B6" s="198" t="s">
        <v>130</v>
      </c>
      <c r="C6" s="172">
        <f>'2- Budynki Opis'!D166</f>
        <v>8138068.2199999979</v>
      </c>
      <c r="D6" s="140"/>
    </row>
    <row r="7" spans="1:4">
      <c r="A7" s="456" t="s">
        <v>119</v>
      </c>
      <c r="B7" s="456"/>
      <c r="C7" s="456"/>
      <c r="D7" s="140"/>
    </row>
    <row r="8" spans="1:4">
      <c r="A8" s="169">
        <v>1</v>
      </c>
      <c r="B8" s="170" t="s">
        <v>102</v>
      </c>
      <c r="C8" s="172">
        <v>100000</v>
      </c>
      <c r="D8" s="140"/>
    </row>
    <row r="9" spans="1:4" ht="29.25">
      <c r="A9" s="169">
        <v>2</v>
      </c>
      <c r="B9" s="198" t="s">
        <v>147</v>
      </c>
      <c r="C9" s="172">
        <v>400000</v>
      </c>
      <c r="D9" s="140"/>
    </row>
    <row r="10" spans="1:4">
      <c r="A10" s="169">
        <v>3</v>
      </c>
      <c r="B10" s="170" t="s">
        <v>101</v>
      </c>
      <c r="C10" s="209">
        <v>1500000</v>
      </c>
      <c r="D10" s="140"/>
    </row>
    <row r="11" spans="1:4">
      <c r="A11" s="169">
        <v>4</v>
      </c>
      <c r="B11" s="171" t="s">
        <v>100</v>
      </c>
      <c r="C11" s="172">
        <v>50000</v>
      </c>
      <c r="D11" s="140"/>
    </row>
    <row r="12" spans="1:4">
      <c r="A12" s="169">
        <v>5</v>
      </c>
      <c r="B12" s="170" t="s">
        <v>120</v>
      </c>
      <c r="C12" s="172">
        <v>500000</v>
      </c>
      <c r="D12" s="141"/>
    </row>
    <row r="13" spans="1:4">
      <c r="A13" s="169">
        <v>6</v>
      </c>
      <c r="B13" s="171" t="s">
        <v>121</v>
      </c>
      <c r="C13" s="172">
        <v>100000</v>
      </c>
      <c r="D13" s="141"/>
    </row>
    <row r="14" spans="1:4" s="192" customFormat="1" ht="29.25">
      <c r="A14" s="169">
        <v>7</v>
      </c>
      <c r="B14" s="177" t="s">
        <v>122</v>
      </c>
      <c r="C14" s="172">
        <v>100000</v>
      </c>
      <c r="D14" s="199"/>
    </row>
    <row r="15" spans="1:4" ht="43.5">
      <c r="A15" s="169">
        <v>8</v>
      </c>
      <c r="B15" s="177" t="s">
        <v>123</v>
      </c>
      <c r="C15" s="209">
        <v>150000</v>
      </c>
      <c r="D15" s="140"/>
    </row>
    <row r="16" spans="1:4">
      <c r="A16" s="169">
        <v>9</v>
      </c>
      <c r="B16" s="177" t="s">
        <v>124</v>
      </c>
      <c r="C16" s="172">
        <v>250000</v>
      </c>
      <c r="D16" s="140"/>
    </row>
    <row r="17" spans="1:4" ht="42.75">
      <c r="A17" s="169">
        <v>10</v>
      </c>
      <c r="B17" s="176" t="s">
        <v>125</v>
      </c>
      <c r="C17" s="175">
        <v>250000</v>
      </c>
      <c r="D17" s="140"/>
    </row>
    <row r="18" spans="1:4" s="192" customFormat="1" ht="30">
      <c r="A18" s="389">
        <v>11</v>
      </c>
      <c r="B18" s="390" t="s">
        <v>1942</v>
      </c>
      <c r="C18" s="175">
        <v>100000</v>
      </c>
    </row>
    <row r="19" spans="1:4" s="192" customFormat="1"/>
    <row r="20" spans="1:4">
      <c r="A20" s="139"/>
      <c r="B20" s="173"/>
      <c r="C20" s="174"/>
      <c r="D20" s="140"/>
    </row>
    <row r="21" spans="1:4">
      <c r="A21" s="441" t="s">
        <v>126</v>
      </c>
      <c r="B21" s="441"/>
      <c r="C21" s="142" t="s">
        <v>30</v>
      </c>
      <c r="D21" s="143"/>
    </row>
    <row r="22" spans="1:4">
      <c r="A22" s="452" t="s">
        <v>237</v>
      </c>
      <c r="B22" s="452" t="s">
        <v>237</v>
      </c>
      <c r="C22" s="439"/>
      <c r="D22" s="439"/>
    </row>
    <row r="23" spans="1:4">
      <c r="A23" s="441" t="s">
        <v>127</v>
      </c>
      <c r="B23" s="441"/>
      <c r="C23" s="441"/>
      <c r="D23" s="441"/>
    </row>
    <row r="24" spans="1:4">
      <c r="A24" s="439"/>
      <c r="B24" s="439"/>
      <c r="C24" s="439"/>
      <c r="D24" s="439"/>
    </row>
    <row r="25" spans="1:4">
      <c r="A25" s="144" t="s">
        <v>128</v>
      </c>
      <c r="B25" s="440" t="s">
        <v>1</v>
      </c>
      <c r="C25" s="440"/>
      <c r="D25" s="145" t="s">
        <v>117</v>
      </c>
    </row>
    <row r="26" spans="1:4">
      <c r="A26" s="146">
        <v>1</v>
      </c>
      <c r="B26" s="444" t="s">
        <v>129</v>
      </c>
      <c r="C26" s="444"/>
      <c r="D26" s="164">
        <f>SUM('2- Budynki Opis'!E4:E12)</f>
        <v>7132743.96</v>
      </c>
    </row>
    <row r="27" spans="1:4">
      <c r="A27" s="146">
        <v>2</v>
      </c>
      <c r="B27" s="444" t="s">
        <v>130</v>
      </c>
      <c r="C27" s="444"/>
      <c r="D27" s="165">
        <f>SUM('2- Budynki Opis'!E13:E18)</f>
        <v>1600937.88</v>
      </c>
    </row>
    <row r="28" spans="1:4">
      <c r="A28" s="139"/>
      <c r="B28" s="139"/>
      <c r="C28" s="140"/>
      <c r="D28" s="180">
        <f>SUM(D26:D27)</f>
        <v>8733681.8399999999</v>
      </c>
    </row>
    <row r="29" spans="1:4">
      <c r="A29" s="441" t="s">
        <v>126</v>
      </c>
      <c r="B29" s="441"/>
      <c r="C29" s="142" t="s">
        <v>30</v>
      </c>
      <c r="D29" s="148"/>
    </row>
    <row r="30" spans="1:4">
      <c r="A30" s="452" t="s">
        <v>197</v>
      </c>
      <c r="B30" s="452" t="s">
        <v>197</v>
      </c>
      <c r="C30" s="439"/>
      <c r="D30" s="439"/>
    </row>
    <row r="31" spans="1:4">
      <c r="A31" s="441" t="s">
        <v>127</v>
      </c>
      <c r="B31" s="441"/>
      <c r="C31" s="441"/>
      <c r="D31" s="441"/>
    </row>
    <row r="32" spans="1:4">
      <c r="A32" s="439"/>
      <c r="B32" s="439"/>
      <c r="C32" s="439"/>
      <c r="D32" s="439"/>
    </row>
    <row r="33" spans="1:4">
      <c r="A33" s="144" t="s">
        <v>128</v>
      </c>
      <c r="B33" s="440" t="s">
        <v>1</v>
      </c>
      <c r="C33" s="440"/>
      <c r="D33" s="149" t="s">
        <v>117</v>
      </c>
    </row>
    <row r="34" spans="1:4">
      <c r="A34" s="146">
        <v>1</v>
      </c>
      <c r="B34" s="457" t="s">
        <v>129</v>
      </c>
      <c r="C34" s="457"/>
      <c r="D34" s="163"/>
    </row>
    <row r="35" spans="1:4">
      <c r="A35" s="146">
        <v>4</v>
      </c>
      <c r="B35" s="444" t="s">
        <v>130</v>
      </c>
      <c r="C35" s="444"/>
      <c r="D35" s="120">
        <f>'2- Budynki Opis'!E26</f>
        <v>6320.01</v>
      </c>
    </row>
    <row r="36" spans="1:4">
      <c r="A36" s="458"/>
      <c r="B36" s="458"/>
      <c r="C36" s="458"/>
      <c r="D36" s="150">
        <f>SUM(D34:D35)</f>
        <v>6320.01</v>
      </c>
    </row>
    <row r="37" spans="1:4">
      <c r="A37" s="441" t="s">
        <v>126</v>
      </c>
      <c r="B37" s="441"/>
      <c r="C37" s="142" t="s">
        <v>30</v>
      </c>
      <c r="D37" s="148"/>
    </row>
    <row r="38" spans="1:4" ht="15" customHeight="1">
      <c r="A38" s="459" t="s">
        <v>198</v>
      </c>
      <c r="B38" s="460"/>
      <c r="C38" s="439"/>
      <c r="D38" s="439"/>
    </row>
    <row r="39" spans="1:4">
      <c r="A39" s="441" t="s">
        <v>127</v>
      </c>
      <c r="B39" s="441"/>
      <c r="C39" s="441"/>
      <c r="D39" s="441"/>
    </row>
    <row r="40" spans="1:4">
      <c r="A40" s="439"/>
      <c r="B40" s="439"/>
      <c r="C40" s="439"/>
      <c r="D40" s="439"/>
    </row>
    <row r="41" spans="1:4">
      <c r="A41" s="144" t="s">
        <v>128</v>
      </c>
      <c r="B41" s="440" t="s">
        <v>1</v>
      </c>
      <c r="C41" s="440"/>
      <c r="D41" s="149" t="s">
        <v>117</v>
      </c>
    </row>
    <row r="42" spans="1:4">
      <c r="A42" s="146">
        <v>1</v>
      </c>
      <c r="B42" s="444" t="s">
        <v>129</v>
      </c>
      <c r="C42" s="444"/>
      <c r="D42" s="161">
        <f>SUM('2- Budynki Opis'!E32)</f>
        <v>1280000</v>
      </c>
    </row>
    <row r="43" spans="1:4">
      <c r="A43" s="146">
        <v>4</v>
      </c>
      <c r="B43" s="444" t="s">
        <v>130</v>
      </c>
      <c r="C43" s="444"/>
      <c r="D43" s="163"/>
    </row>
    <row r="44" spans="1:4">
      <c r="A44" s="139"/>
      <c r="B44" s="139"/>
      <c r="C44" s="140"/>
      <c r="D44" s="150">
        <f>SUM(D42:D43)</f>
        <v>1280000</v>
      </c>
    </row>
    <row r="45" spans="1:4">
      <c r="A45" s="151"/>
      <c r="B45" s="152"/>
      <c r="C45" s="152"/>
      <c r="D45" s="153"/>
    </row>
    <row r="46" spans="1:4">
      <c r="A46" s="441" t="s">
        <v>126</v>
      </c>
      <c r="B46" s="441"/>
      <c r="C46" s="142" t="s">
        <v>30</v>
      </c>
      <c r="D46" s="143"/>
    </row>
    <row r="47" spans="1:4" ht="15" customHeight="1">
      <c r="A47" s="450" t="s">
        <v>199</v>
      </c>
      <c r="B47" s="451"/>
      <c r="C47" s="439"/>
      <c r="D47" s="439"/>
    </row>
    <row r="48" spans="1:4">
      <c r="A48" s="441" t="s">
        <v>127</v>
      </c>
      <c r="B48" s="441"/>
      <c r="C48" s="441"/>
      <c r="D48" s="441"/>
    </row>
    <row r="49" spans="1:4">
      <c r="A49" s="439"/>
      <c r="B49" s="439"/>
      <c r="C49" s="439"/>
      <c r="D49" s="439"/>
    </row>
    <row r="50" spans="1:4">
      <c r="A50" s="144" t="s">
        <v>128</v>
      </c>
      <c r="B50" s="440" t="s">
        <v>1</v>
      </c>
      <c r="C50" s="440"/>
      <c r="D50" s="149" t="s">
        <v>117</v>
      </c>
    </row>
    <row r="51" spans="1:4">
      <c r="A51" s="146">
        <v>1</v>
      </c>
      <c r="B51" s="444" t="s">
        <v>129</v>
      </c>
      <c r="C51" s="444"/>
      <c r="D51" s="163">
        <f>SUM('2- Budynki Opis'!E42)</f>
        <v>1708200</v>
      </c>
    </row>
    <row r="52" spans="1:4">
      <c r="A52" s="146">
        <v>3</v>
      </c>
      <c r="B52" s="444" t="s">
        <v>130</v>
      </c>
      <c r="C52" s="444"/>
      <c r="D52" s="163">
        <f>'2- Budynki Opis'!E43</f>
        <v>41443.86</v>
      </c>
    </row>
    <row r="53" spans="1:4">
      <c r="A53" s="139"/>
      <c r="B53" s="139"/>
      <c r="C53" s="140"/>
      <c r="D53" s="150">
        <f>SUM(D51:D52)</f>
        <v>1749643.86</v>
      </c>
    </row>
    <row r="54" spans="1:4">
      <c r="A54" s="441" t="s">
        <v>126</v>
      </c>
      <c r="B54" s="441"/>
      <c r="C54" s="142" t="s">
        <v>30</v>
      </c>
      <c r="D54" s="148"/>
    </row>
    <row r="55" spans="1:4" ht="15" customHeight="1">
      <c r="A55" s="454" t="s">
        <v>200</v>
      </c>
      <c r="B55" s="454" t="s">
        <v>200</v>
      </c>
      <c r="C55" s="439"/>
      <c r="D55" s="439"/>
    </row>
    <row r="56" spans="1:4">
      <c r="A56" s="441" t="s">
        <v>127</v>
      </c>
      <c r="B56" s="441"/>
      <c r="C56" s="441"/>
      <c r="D56" s="441"/>
    </row>
    <row r="57" spans="1:4">
      <c r="A57" s="439"/>
      <c r="B57" s="439"/>
      <c r="C57" s="439"/>
      <c r="D57" s="439"/>
    </row>
    <row r="58" spans="1:4">
      <c r="A58" s="144" t="s">
        <v>128</v>
      </c>
      <c r="B58" s="440" t="s">
        <v>1</v>
      </c>
      <c r="C58" s="440"/>
      <c r="D58" s="149" t="s">
        <v>117</v>
      </c>
    </row>
    <row r="59" spans="1:4">
      <c r="A59" s="146">
        <v>1</v>
      </c>
      <c r="B59" s="444" t="s">
        <v>129</v>
      </c>
      <c r="C59" s="444"/>
      <c r="D59" s="166"/>
    </row>
    <row r="60" spans="1:4">
      <c r="A60" s="146">
        <v>3</v>
      </c>
      <c r="B60" s="444" t="s">
        <v>130</v>
      </c>
      <c r="C60" s="444"/>
      <c r="D60" s="166">
        <f>'2- Budynki Opis'!E50+'2- Budynki Opis'!E51</f>
        <v>231568.88</v>
      </c>
    </row>
    <row r="61" spans="1:4">
      <c r="A61" s="139"/>
      <c r="B61" s="139"/>
      <c r="C61" s="140"/>
      <c r="D61" s="150">
        <f>SUM(D59:D60)</f>
        <v>231568.88</v>
      </c>
    </row>
    <row r="62" spans="1:4">
      <c r="A62" s="441" t="s">
        <v>126</v>
      </c>
      <c r="B62" s="441"/>
      <c r="C62" s="142" t="s">
        <v>30</v>
      </c>
      <c r="D62" s="148"/>
    </row>
    <row r="63" spans="1:4" ht="15" customHeight="1">
      <c r="A63" s="452" t="s">
        <v>201</v>
      </c>
      <c r="B63" s="452" t="s">
        <v>201</v>
      </c>
      <c r="C63" s="439"/>
      <c r="D63" s="439"/>
    </row>
    <row r="64" spans="1:4">
      <c r="A64" s="441" t="s">
        <v>127</v>
      </c>
      <c r="B64" s="441"/>
      <c r="C64" s="441"/>
      <c r="D64" s="441"/>
    </row>
    <row r="65" spans="1:4">
      <c r="A65" s="439"/>
      <c r="B65" s="439"/>
      <c r="C65" s="439"/>
      <c r="D65" s="439"/>
    </row>
    <row r="66" spans="1:4">
      <c r="A66" s="144" t="s">
        <v>128</v>
      </c>
      <c r="B66" s="440" t="s">
        <v>1</v>
      </c>
      <c r="C66" s="440"/>
      <c r="D66" s="145" t="s">
        <v>117</v>
      </c>
    </row>
    <row r="67" spans="1:4">
      <c r="A67" s="146">
        <v>1</v>
      </c>
      <c r="B67" s="444" t="s">
        <v>129</v>
      </c>
      <c r="C67" s="444"/>
      <c r="D67" s="163">
        <f>SUM('2- Budynki Opis'!E57)</f>
        <v>3902460</v>
      </c>
    </row>
    <row r="68" spans="1:4">
      <c r="A68" s="146">
        <v>3</v>
      </c>
      <c r="B68" s="444" t="s">
        <v>130</v>
      </c>
      <c r="C68" s="444"/>
      <c r="D68" s="167">
        <f>SUM('2- Budynki Opis'!E58:E59)</f>
        <v>1046524.4599999997</v>
      </c>
    </row>
    <row r="69" spans="1:4">
      <c r="A69" s="155"/>
      <c r="B69" s="154"/>
      <c r="C69" s="147"/>
      <c r="D69" s="156">
        <f>SUM(D67:D68)</f>
        <v>4948984.46</v>
      </c>
    </row>
    <row r="70" spans="1:4">
      <c r="A70" s="441" t="s">
        <v>126</v>
      </c>
      <c r="B70" s="441"/>
      <c r="C70" s="142" t="s">
        <v>30</v>
      </c>
      <c r="D70" s="143"/>
    </row>
    <row r="71" spans="1:4" ht="15" customHeight="1">
      <c r="A71" s="306" t="s">
        <v>202</v>
      </c>
      <c r="B71" s="305"/>
      <c r="C71" s="439"/>
      <c r="D71" s="439"/>
    </row>
    <row r="72" spans="1:4">
      <c r="A72" s="441" t="s">
        <v>127</v>
      </c>
      <c r="B72" s="441"/>
      <c r="C72" s="441"/>
      <c r="D72" s="441"/>
    </row>
    <row r="73" spans="1:4">
      <c r="A73" s="439"/>
      <c r="B73" s="439"/>
      <c r="C73" s="439"/>
      <c r="D73" s="439"/>
    </row>
    <row r="74" spans="1:4">
      <c r="A74" s="144" t="s">
        <v>128</v>
      </c>
      <c r="B74" s="440" t="s">
        <v>1</v>
      </c>
      <c r="C74" s="440"/>
      <c r="D74" s="149" t="s">
        <v>117</v>
      </c>
    </row>
    <row r="75" spans="1:4">
      <c r="A75" s="146">
        <v>1</v>
      </c>
      <c r="B75" s="444" t="s">
        <v>129</v>
      </c>
      <c r="C75" s="444"/>
      <c r="D75" s="163">
        <f>SUM('2- Budynki Opis'!E64:E65)</f>
        <v>17391390</v>
      </c>
    </row>
    <row r="76" spans="1:4">
      <c r="A76" s="146">
        <v>3</v>
      </c>
      <c r="B76" s="453" t="s">
        <v>118</v>
      </c>
      <c r="C76" s="453"/>
      <c r="D76" s="110">
        <f>SUM('2- Budynki Opis'!E66)</f>
        <v>19148.14</v>
      </c>
    </row>
    <row r="77" spans="1:4">
      <c r="A77" s="155"/>
      <c r="B77" s="154"/>
      <c r="C77" s="147"/>
      <c r="D77" s="156">
        <f>SUM(D75:D76)</f>
        <v>17410538.140000001</v>
      </c>
    </row>
    <row r="78" spans="1:4">
      <c r="A78" s="441" t="s">
        <v>126</v>
      </c>
      <c r="B78" s="441"/>
      <c r="C78" s="142" t="s">
        <v>30</v>
      </c>
      <c r="D78" s="148"/>
    </row>
    <row r="79" spans="1:4" ht="15" customHeight="1">
      <c r="A79" s="450" t="s">
        <v>203</v>
      </c>
      <c r="B79" s="451"/>
      <c r="C79" s="439"/>
      <c r="D79" s="439"/>
    </row>
    <row r="80" spans="1:4">
      <c r="A80" s="441" t="s">
        <v>127</v>
      </c>
      <c r="B80" s="441"/>
      <c r="C80" s="441"/>
      <c r="D80" s="441"/>
    </row>
    <row r="81" spans="1:4">
      <c r="A81" s="439"/>
      <c r="B81" s="439"/>
      <c r="C81" s="439"/>
      <c r="D81" s="439"/>
    </row>
    <row r="82" spans="1:4">
      <c r="A82" s="144" t="s">
        <v>128</v>
      </c>
      <c r="B82" s="440" t="s">
        <v>1</v>
      </c>
      <c r="C82" s="440"/>
      <c r="D82" s="145" t="s">
        <v>117</v>
      </c>
    </row>
    <row r="83" spans="1:4">
      <c r="A83" s="146">
        <v>1</v>
      </c>
      <c r="B83" s="444" t="s">
        <v>129</v>
      </c>
      <c r="C83" s="444"/>
      <c r="D83" s="163">
        <f>SUM('2- Budynki Opis'!E71:E73)</f>
        <v>5778060</v>
      </c>
    </row>
    <row r="84" spans="1:4">
      <c r="A84" s="146">
        <v>3</v>
      </c>
      <c r="B84" s="444" t="s">
        <v>130</v>
      </c>
      <c r="C84" s="444"/>
      <c r="D84" s="163">
        <f>'2- Budynki Opis'!E74+'2- Budynki Opis'!E75</f>
        <v>140634.76999999999</v>
      </c>
    </row>
    <row r="85" spans="1:4">
      <c r="A85" s="155"/>
      <c r="B85" s="154"/>
      <c r="C85" s="147"/>
      <c r="D85" s="156">
        <f>SUM(D83:D84)</f>
        <v>5918694.7699999996</v>
      </c>
    </row>
    <row r="86" spans="1:4">
      <c r="A86" s="441" t="s">
        <v>126</v>
      </c>
      <c r="B86" s="441"/>
      <c r="C86" s="142" t="s">
        <v>30</v>
      </c>
      <c r="D86" s="143"/>
    </row>
    <row r="87" spans="1:4" ht="15" customHeight="1">
      <c r="A87" s="450" t="s">
        <v>205</v>
      </c>
      <c r="B87" s="451" t="s">
        <v>205</v>
      </c>
      <c r="C87" s="439"/>
      <c r="D87" s="439"/>
    </row>
    <row r="88" spans="1:4">
      <c r="A88" s="441" t="s">
        <v>127</v>
      </c>
      <c r="B88" s="441"/>
      <c r="C88" s="441"/>
      <c r="D88" s="441"/>
    </row>
    <row r="89" spans="1:4">
      <c r="A89" s="439"/>
      <c r="B89" s="439"/>
      <c r="C89" s="439"/>
      <c r="D89" s="439"/>
    </row>
    <row r="90" spans="1:4">
      <c r="A90" s="144" t="s">
        <v>128</v>
      </c>
      <c r="B90" s="440" t="s">
        <v>1</v>
      </c>
      <c r="C90" s="440"/>
      <c r="D90" s="145" t="s">
        <v>117</v>
      </c>
    </row>
    <row r="91" spans="1:4">
      <c r="A91" s="146">
        <v>1</v>
      </c>
      <c r="B91" s="444" t="s">
        <v>129</v>
      </c>
      <c r="C91" s="444"/>
      <c r="D91" s="163">
        <f>SUM('2- Budynki Opis'!E89:E91)</f>
        <v>14532000</v>
      </c>
    </row>
    <row r="92" spans="1:4">
      <c r="A92" s="146">
        <v>3</v>
      </c>
      <c r="B92" s="444" t="s">
        <v>130</v>
      </c>
      <c r="C92" s="444"/>
      <c r="D92" s="163">
        <f>SUM('2- Budynki Opis'!E92:E94)</f>
        <v>1658886.1300000001</v>
      </c>
    </row>
    <row r="93" spans="1:4">
      <c r="A93" s="155"/>
      <c r="B93" s="154"/>
      <c r="C93" s="147"/>
      <c r="D93" s="156">
        <f>SUM(D91:D92)</f>
        <v>16190886.130000001</v>
      </c>
    </row>
    <row r="94" spans="1:4">
      <c r="A94" s="441" t="s">
        <v>126</v>
      </c>
      <c r="B94" s="441"/>
      <c r="C94" s="142" t="s">
        <v>30</v>
      </c>
      <c r="D94" s="143"/>
    </row>
    <row r="95" spans="1:4" ht="15" customHeight="1">
      <c r="A95" s="452" t="s">
        <v>1337</v>
      </c>
      <c r="B95" s="452" t="s">
        <v>206</v>
      </c>
      <c r="C95" s="439"/>
      <c r="D95" s="439"/>
    </row>
    <row r="96" spans="1:4">
      <c r="A96" s="441" t="s">
        <v>127</v>
      </c>
      <c r="B96" s="441"/>
      <c r="C96" s="441"/>
      <c r="D96" s="441"/>
    </row>
    <row r="97" spans="1:4">
      <c r="A97" s="439"/>
      <c r="B97" s="439"/>
      <c r="C97" s="439"/>
      <c r="D97" s="439"/>
    </row>
    <row r="98" spans="1:4">
      <c r="A98" s="144" t="s">
        <v>128</v>
      </c>
      <c r="B98" s="447" t="s">
        <v>1</v>
      </c>
      <c r="C98" s="447"/>
      <c r="D98" s="145" t="s">
        <v>117</v>
      </c>
    </row>
    <row r="99" spans="1:4">
      <c r="A99" s="146">
        <v>1</v>
      </c>
      <c r="B99" s="444" t="s">
        <v>129</v>
      </c>
      <c r="C99" s="444"/>
      <c r="D99" s="163">
        <f>SUM('2- Budynki Opis'!E99:E101)</f>
        <v>18921235.289999999</v>
      </c>
    </row>
    <row r="100" spans="1:4">
      <c r="A100" s="146">
        <v>3</v>
      </c>
      <c r="B100" s="444" t="s">
        <v>130</v>
      </c>
      <c r="C100" s="444"/>
      <c r="D100" s="163">
        <f>SUM('2- Budynki Opis'!E102:E103)</f>
        <v>1256514.8299999998</v>
      </c>
    </row>
    <row r="101" spans="1:4">
      <c r="A101" s="449"/>
      <c r="B101" s="449"/>
      <c r="C101" s="449"/>
      <c r="D101" s="181">
        <f>SUM(D99:D100)</f>
        <v>20177750.119999997</v>
      </c>
    </row>
    <row r="102" spans="1:4">
      <c r="A102" s="441" t="s">
        <v>126</v>
      </c>
      <c r="B102" s="441"/>
      <c r="C102" s="142" t="s">
        <v>30</v>
      </c>
      <c r="D102" s="143"/>
    </row>
    <row r="103" spans="1:4" ht="15" customHeight="1">
      <c r="A103" s="439" t="s">
        <v>207</v>
      </c>
      <c r="B103" s="439" t="s">
        <v>207</v>
      </c>
      <c r="C103" s="439"/>
      <c r="D103" s="439"/>
    </row>
    <row r="104" spans="1:4">
      <c r="A104" s="441" t="s">
        <v>127</v>
      </c>
      <c r="B104" s="441"/>
      <c r="C104" s="441"/>
      <c r="D104" s="441"/>
    </row>
    <row r="105" spans="1:4">
      <c r="A105" s="439"/>
      <c r="B105" s="439"/>
      <c r="C105" s="439"/>
      <c r="D105" s="439"/>
    </row>
    <row r="106" spans="1:4">
      <c r="A106" s="144" t="s">
        <v>128</v>
      </c>
      <c r="B106" s="447" t="s">
        <v>1</v>
      </c>
      <c r="C106" s="447"/>
      <c r="D106" s="145" t="s">
        <v>117</v>
      </c>
    </row>
    <row r="107" spans="1:4">
      <c r="A107" s="146">
        <v>1</v>
      </c>
      <c r="B107" s="444" t="s">
        <v>129</v>
      </c>
      <c r="C107" s="444"/>
      <c r="D107" s="161">
        <f>SUM('2- Budynki Opis'!E108:E118)</f>
        <v>28526650</v>
      </c>
    </row>
    <row r="108" spans="1:4">
      <c r="A108" s="146">
        <v>2</v>
      </c>
      <c r="B108" s="444" t="s">
        <v>130</v>
      </c>
      <c r="C108" s="444"/>
      <c r="D108" s="167">
        <f>SUM('2- Budynki Opis'!E119:E120)</f>
        <v>736258.27999999991</v>
      </c>
    </row>
    <row r="109" spans="1:4">
      <c r="A109" s="179"/>
      <c r="B109" s="179"/>
      <c r="C109" s="179"/>
      <c r="D109" s="181">
        <f>SUM(D107:D108)</f>
        <v>29262908.280000001</v>
      </c>
    </row>
    <row r="110" spans="1:4">
      <c r="A110" s="448" t="s">
        <v>126</v>
      </c>
      <c r="B110" s="448"/>
      <c r="C110" s="157" t="s">
        <v>30</v>
      </c>
      <c r="D110" s="148"/>
    </row>
    <row r="111" spans="1:4">
      <c r="A111" s="439" t="s">
        <v>208</v>
      </c>
      <c r="B111" s="439" t="s">
        <v>208</v>
      </c>
      <c r="C111" s="439"/>
      <c r="D111" s="439"/>
    </row>
    <row r="112" spans="1:4">
      <c r="A112" s="441" t="s">
        <v>127</v>
      </c>
      <c r="B112" s="441"/>
      <c r="C112" s="441"/>
      <c r="D112" s="441"/>
    </row>
    <row r="113" spans="1:6">
      <c r="A113" s="439"/>
      <c r="B113" s="439"/>
      <c r="C113" s="439"/>
      <c r="D113" s="439"/>
      <c r="F113" s="123"/>
    </row>
    <row r="114" spans="1:6">
      <c r="A114" s="144" t="s">
        <v>128</v>
      </c>
      <c r="B114" s="440" t="s">
        <v>1</v>
      </c>
      <c r="C114" s="440"/>
      <c r="D114" s="145" t="s">
        <v>117</v>
      </c>
      <c r="F114" s="123"/>
    </row>
    <row r="115" spans="1:6">
      <c r="A115" s="158">
        <v>1</v>
      </c>
      <c r="B115" s="444" t="s">
        <v>129</v>
      </c>
      <c r="C115" s="444"/>
      <c r="D115" s="162">
        <f>SUM('2- Budynki Opis'!E125:E127)</f>
        <v>10606342.629999999</v>
      </c>
      <c r="F115" s="123"/>
    </row>
    <row r="116" spans="1:6">
      <c r="A116" s="146">
        <v>2</v>
      </c>
      <c r="B116" s="444" t="s">
        <v>130</v>
      </c>
      <c r="C116" s="444"/>
      <c r="D116" s="161">
        <f>SUM('2- Budynki Opis'!E128:E130)</f>
        <v>671331.22</v>
      </c>
      <c r="F116" s="123"/>
    </row>
    <row r="117" spans="1:6">
      <c r="A117" s="159"/>
      <c r="B117" s="445"/>
      <c r="C117" s="445"/>
      <c r="D117" s="181">
        <f>SUM(D115:D116)</f>
        <v>11277673.85</v>
      </c>
      <c r="F117" s="123"/>
    </row>
    <row r="118" spans="1:6">
      <c r="A118" s="441" t="s">
        <v>126</v>
      </c>
      <c r="B118" s="441"/>
      <c r="C118" s="142" t="s">
        <v>30</v>
      </c>
      <c r="D118" s="143"/>
      <c r="F118" s="123"/>
    </row>
    <row r="119" spans="1:6" ht="15" customHeight="1">
      <c r="A119" s="442" t="s">
        <v>210</v>
      </c>
      <c r="B119" s="442" t="s">
        <v>1139</v>
      </c>
      <c r="C119" s="442" t="s">
        <v>1139</v>
      </c>
      <c r="D119" s="442" t="s">
        <v>1139</v>
      </c>
      <c r="F119" s="123"/>
    </row>
    <row r="120" spans="1:6">
      <c r="A120" s="441" t="s">
        <v>127</v>
      </c>
      <c r="B120" s="441"/>
      <c r="C120" s="441"/>
      <c r="D120" s="441"/>
      <c r="F120" s="123"/>
    </row>
    <row r="121" spans="1:6">
      <c r="A121" s="439"/>
      <c r="B121" s="439"/>
      <c r="C121" s="439"/>
      <c r="D121" s="439"/>
    </row>
    <row r="122" spans="1:6">
      <c r="A122" s="144" t="s">
        <v>128</v>
      </c>
      <c r="B122" s="440" t="s">
        <v>1</v>
      </c>
      <c r="C122" s="440"/>
      <c r="D122" s="145" t="s">
        <v>117</v>
      </c>
    </row>
    <row r="123" spans="1:6">
      <c r="A123" s="158">
        <v>1</v>
      </c>
      <c r="B123" s="444" t="s">
        <v>129</v>
      </c>
      <c r="C123" s="444"/>
      <c r="D123" s="162"/>
    </row>
    <row r="124" spans="1:6">
      <c r="A124" s="146">
        <v>2</v>
      </c>
      <c r="B124" s="444" t="s">
        <v>130</v>
      </c>
      <c r="C124" s="444"/>
      <c r="D124" s="388">
        <f>'2- Budynki Opis'!E142</f>
        <v>63031.28</v>
      </c>
    </row>
    <row r="125" spans="1:6">
      <c r="A125" s="151"/>
      <c r="B125" s="446"/>
      <c r="C125" s="446"/>
      <c r="D125" s="181"/>
    </row>
    <row r="126" spans="1:6">
      <c r="A126" s="441" t="s">
        <v>126</v>
      </c>
      <c r="B126" s="441"/>
      <c r="C126" s="142" t="s">
        <v>30</v>
      </c>
      <c r="D126" s="143"/>
    </row>
    <row r="127" spans="1:6" ht="15" customHeight="1">
      <c r="A127" s="442" t="s">
        <v>1139</v>
      </c>
      <c r="B127" s="442" t="s">
        <v>1139</v>
      </c>
      <c r="C127" s="442" t="s">
        <v>1139</v>
      </c>
      <c r="D127" s="442" t="s">
        <v>1139</v>
      </c>
    </row>
    <row r="128" spans="1:6">
      <c r="A128" s="441" t="s">
        <v>127</v>
      </c>
      <c r="B128" s="441"/>
      <c r="C128" s="441"/>
      <c r="D128" s="441"/>
    </row>
    <row r="129" spans="1:5">
      <c r="A129" s="439"/>
      <c r="B129" s="439"/>
      <c r="C129" s="439"/>
      <c r="D129" s="439"/>
    </row>
    <row r="130" spans="1:5">
      <c r="A130" s="144" t="s">
        <v>128</v>
      </c>
      <c r="B130" s="440" t="s">
        <v>1</v>
      </c>
      <c r="C130" s="440"/>
      <c r="D130" s="145" t="s">
        <v>117</v>
      </c>
    </row>
    <row r="131" spans="1:5">
      <c r="A131" s="158">
        <v>1</v>
      </c>
      <c r="B131" s="444" t="s">
        <v>129</v>
      </c>
      <c r="C131" s="444"/>
      <c r="D131" s="162">
        <f>SUM('2- Budynki Opis'!E148:E153)</f>
        <v>6233953.9400000004</v>
      </c>
    </row>
    <row r="132" spans="1:5" s="123" customFormat="1">
      <c r="A132" s="158">
        <v>2</v>
      </c>
      <c r="B132" s="444" t="s">
        <v>130</v>
      </c>
      <c r="C132" s="444"/>
      <c r="D132" s="162">
        <f>SUM('2- Budynki Opis'!E154:E157)</f>
        <v>313186.50999999995</v>
      </c>
    </row>
    <row r="133" spans="1:5">
      <c r="A133" s="160"/>
      <c r="B133" s="443"/>
      <c r="C133" s="443"/>
      <c r="D133" s="181">
        <f>SUM(D131:D132)</f>
        <v>6547140.4500000002</v>
      </c>
    </row>
    <row r="134" spans="1:5" ht="15" customHeight="1">
      <c r="A134" s="441" t="s">
        <v>126</v>
      </c>
      <c r="B134" s="441"/>
      <c r="C134" s="142" t="s">
        <v>30</v>
      </c>
      <c r="D134" s="143"/>
      <c r="E134" s="123"/>
    </row>
    <row r="135" spans="1:5">
      <c r="A135" s="461" t="str">
        <f>'1 - wykaz jednostek'!B12</f>
        <v>Zespół Szkół Elektronicznych im. Stanisława Staszica w Zduńskiej Woli</v>
      </c>
      <c r="B135" s="442" t="s">
        <v>1139</v>
      </c>
      <c r="C135" s="442" t="s">
        <v>1139</v>
      </c>
      <c r="D135" s="442" t="s">
        <v>1139</v>
      </c>
      <c r="E135" s="123"/>
    </row>
    <row r="136" spans="1:5" ht="15" customHeight="1">
      <c r="A136" s="441" t="s">
        <v>127</v>
      </c>
      <c r="B136" s="441"/>
      <c r="C136" s="441"/>
      <c r="D136" s="441"/>
      <c r="E136" s="123"/>
    </row>
    <row r="137" spans="1:5">
      <c r="A137" s="439"/>
      <c r="B137" s="439"/>
      <c r="C137" s="439"/>
      <c r="D137" s="439"/>
      <c r="E137" s="123"/>
    </row>
    <row r="138" spans="1:5">
      <c r="A138" s="392" t="s">
        <v>128</v>
      </c>
      <c r="B138" s="440" t="s">
        <v>1</v>
      </c>
      <c r="C138" s="440"/>
      <c r="D138" s="145" t="s">
        <v>117</v>
      </c>
      <c r="E138" s="123"/>
    </row>
    <row r="139" spans="1:5">
      <c r="A139" s="158">
        <v>1</v>
      </c>
      <c r="B139" s="444" t="s">
        <v>129</v>
      </c>
      <c r="C139" s="444"/>
      <c r="D139" s="162">
        <f>SUM('2- Budynki Opis'!E81)</f>
        <v>17325000</v>
      </c>
      <c r="E139" s="123"/>
    </row>
    <row r="140" spans="1:5">
      <c r="A140" s="158">
        <v>2</v>
      </c>
      <c r="B140" s="444" t="s">
        <v>130</v>
      </c>
      <c r="C140" s="444"/>
      <c r="D140" s="162">
        <f>SUM('2- Budynki Opis'!E82:E83)</f>
        <v>333940.5199999999</v>
      </c>
      <c r="E140" s="123"/>
    </row>
    <row r="141" spans="1:5">
      <c r="A141" s="160"/>
      <c r="B141" s="443"/>
      <c r="C141" s="443"/>
      <c r="D141" s="181">
        <f>SUM(D139:D140)</f>
        <v>17658940.52</v>
      </c>
      <c r="E141" s="123"/>
    </row>
    <row r="142" spans="1:5">
      <c r="A142" s="441" t="s">
        <v>126</v>
      </c>
      <c r="B142" s="441"/>
      <c r="C142" s="142" t="s">
        <v>30</v>
      </c>
      <c r="D142" s="143"/>
      <c r="E142" s="123"/>
    </row>
    <row r="143" spans="1:5">
      <c r="A143" s="461" t="s">
        <v>1957</v>
      </c>
      <c r="B143" s="442" t="s">
        <v>1139</v>
      </c>
      <c r="C143" s="442" t="s">
        <v>1139</v>
      </c>
      <c r="D143" s="442" t="s">
        <v>1139</v>
      </c>
    </row>
    <row r="144" spans="1:5">
      <c r="A144" s="441" t="s">
        <v>127</v>
      </c>
      <c r="B144" s="441"/>
      <c r="C144" s="441"/>
      <c r="D144" s="441"/>
    </row>
    <row r="145" spans="1:4">
      <c r="A145" s="439"/>
      <c r="B145" s="439"/>
      <c r="C145" s="439"/>
      <c r="D145" s="439"/>
    </row>
    <row r="146" spans="1:4">
      <c r="A146" s="392" t="s">
        <v>128</v>
      </c>
      <c r="B146" s="440" t="s">
        <v>1</v>
      </c>
      <c r="C146" s="440"/>
      <c r="D146" s="145" t="s">
        <v>117</v>
      </c>
    </row>
    <row r="147" spans="1:4">
      <c r="A147" s="158">
        <v>1</v>
      </c>
      <c r="B147" s="444" t="s">
        <v>129</v>
      </c>
      <c r="C147" s="444"/>
      <c r="D147" s="162"/>
    </row>
    <row r="148" spans="1:4">
      <c r="A148" s="158">
        <v>2</v>
      </c>
      <c r="B148" s="444" t="s">
        <v>130</v>
      </c>
      <c r="C148" s="444"/>
      <c r="D148" s="162">
        <f>'2- Budynki Opis'!E135</f>
        <v>18341.45</v>
      </c>
    </row>
    <row r="149" spans="1:4">
      <c r="A149" s="160"/>
      <c r="B149" s="443"/>
      <c r="C149" s="443"/>
      <c r="D149" s="181">
        <f>SUM(D147:D148)</f>
        <v>18341.45</v>
      </c>
    </row>
  </sheetData>
  <mergeCells count="132">
    <mergeCell ref="A143:D143"/>
    <mergeCell ref="A144:D144"/>
    <mergeCell ref="A145:D145"/>
    <mergeCell ref="B146:C146"/>
    <mergeCell ref="B147:C147"/>
    <mergeCell ref="B148:C148"/>
    <mergeCell ref="B149:C149"/>
    <mergeCell ref="A134:B134"/>
    <mergeCell ref="A135:D135"/>
    <mergeCell ref="A136:D136"/>
    <mergeCell ref="A137:D137"/>
    <mergeCell ref="B138:C138"/>
    <mergeCell ref="B139:C139"/>
    <mergeCell ref="B140:C140"/>
    <mergeCell ref="B141:C141"/>
    <mergeCell ref="A142:B142"/>
    <mergeCell ref="B42:C42"/>
    <mergeCell ref="B43:C43"/>
    <mergeCell ref="A46:B46"/>
    <mergeCell ref="B34:C34"/>
    <mergeCell ref="B35:C35"/>
    <mergeCell ref="A36:C36"/>
    <mergeCell ref="A37:B37"/>
    <mergeCell ref="A38:B38"/>
    <mergeCell ref="C38:D38"/>
    <mergeCell ref="A39:D39"/>
    <mergeCell ref="B41:C41"/>
    <mergeCell ref="A47:B47"/>
    <mergeCell ref="C47:D47"/>
    <mergeCell ref="A48:D48"/>
    <mergeCell ref="A49:D49"/>
    <mergeCell ref="B50:C50"/>
    <mergeCell ref="B51:C51"/>
    <mergeCell ref="B52:C52"/>
    <mergeCell ref="A2:C2"/>
    <mergeCell ref="A7:C7"/>
    <mergeCell ref="A21:B21"/>
    <mergeCell ref="A22:B22"/>
    <mergeCell ref="C22:D22"/>
    <mergeCell ref="A23:D23"/>
    <mergeCell ref="A30:B30"/>
    <mergeCell ref="C30:D30"/>
    <mergeCell ref="A31:D31"/>
    <mergeCell ref="A32:D32"/>
    <mergeCell ref="B33:C33"/>
    <mergeCell ref="A24:D24"/>
    <mergeCell ref="B25:C25"/>
    <mergeCell ref="B26:C26"/>
    <mergeCell ref="B27:C27"/>
    <mergeCell ref="A29:B29"/>
    <mergeCell ref="A40:D40"/>
    <mergeCell ref="A57:D57"/>
    <mergeCell ref="B58:C58"/>
    <mergeCell ref="B59:C59"/>
    <mergeCell ref="B60:C60"/>
    <mergeCell ref="A62:B62"/>
    <mergeCell ref="A63:B63"/>
    <mergeCell ref="C63:D63"/>
    <mergeCell ref="A54:B54"/>
    <mergeCell ref="A55:B55"/>
    <mergeCell ref="C55:D55"/>
    <mergeCell ref="A56:D56"/>
    <mergeCell ref="B68:C68"/>
    <mergeCell ref="A70:B70"/>
    <mergeCell ref="C71:D71"/>
    <mergeCell ref="A72:D72"/>
    <mergeCell ref="A73:D73"/>
    <mergeCell ref="B74:C74"/>
    <mergeCell ref="B75:C75"/>
    <mergeCell ref="B76:C76"/>
    <mergeCell ref="A64:D64"/>
    <mergeCell ref="A65:D65"/>
    <mergeCell ref="B66:C66"/>
    <mergeCell ref="B67:C67"/>
    <mergeCell ref="A78:B78"/>
    <mergeCell ref="A79:B79"/>
    <mergeCell ref="C79:D79"/>
    <mergeCell ref="A80:D80"/>
    <mergeCell ref="A81:D81"/>
    <mergeCell ref="B82:C82"/>
    <mergeCell ref="B83:C83"/>
    <mergeCell ref="B84:C84"/>
    <mergeCell ref="A86:B86"/>
    <mergeCell ref="A87:B87"/>
    <mergeCell ref="C87:D87"/>
    <mergeCell ref="A88:D88"/>
    <mergeCell ref="A89:D89"/>
    <mergeCell ref="B90:C90"/>
    <mergeCell ref="B91:C91"/>
    <mergeCell ref="B92:C92"/>
    <mergeCell ref="A94:B94"/>
    <mergeCell ref="A95:B95"/>
    <mergeCell ref="C95:D95"/>
    <mergeCell ref="A96:D96"/>
    <mergeCell ref="A97:D97"/>
    <mergeCell ref="B98:C98"/>
    <mergeCell ref="B99:C99"/>
    <mergeCell ref="B100:C100"/>
    <mergeCell ref="A101:C101"/>
    <mergeCell ref="A102:B102"/>
    <mergeCell ref="A103:B103"/>
    <mergeCell ref="C103:D103"/>
    <mergeCell ref="A104:D104"/>
    <mergeCell ref="A105:D105"/>
    <mergeCell ref="B106:C106"/>
    <mergeCell ref="B107:C107"/>
    <mergeCell ref="B108:C108"/>
    <mergeCell ref="A110:B110"/>
    <mergeCell ref="A111:B111"/>
    <mergeCell ref="C111:D111"/>
    <mergeCell ref="A112:D112"/>
    <mergeCell ref="A113:D113"/>
    <mergeCell ref="B114:C114"/>
    <mergeCell ref="A126:B126"/>
    <mergeCell ref="A127:D127"/>
    <mergeCell ref="A128:D128"/>
    <mergeCell ref="A129:D129"/>
    <mergeCell ref="B130:C130"/>
    <mergeCell ref="B133:C133"/>
    <mergeCell ref="B116:C116"/>
    <mergeCell ref="B117:C117"/>
    <mergeCell ref="A118:B118"/>
    <mergeCell ref="A119:D119"/>
    <mergeCell ref="A120:D120"/>
    <mergeCell ref="A121:D121"/>
    <mergeCell ref="B122:C122"/>
    <mergeCell ref="B124:C124"/>
    <mergeCell ref="B125:C125"/>
    <mergeCell ref="B132:C132"/>
    <mergeCell ref="B115:C115"/>
    <mergeCell ref="B123:C123"/>
    <mergeCell ref="B131:C13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27"/>
  <sheetViews>
    <sheetView zoomScaleNormal="100" workbookViewId="0">
      <pane ySplit="1" topLeftCell="A1202" activePane="bottomLeft" state="frozen"/>
      <selection pane="bottomLeft" activeCell="B1222" sqref="B1222"/>
    </sheetView>
  </sheetViews>
  <sheetFormatPr defaultRowHeight="14.25"/>
  <cols>
    <col min="1" max="1" width="6.5703125" style="32" customWidth="1"/>
    <col min="2" max="2" width="47.7109375" style="30" customWidth="1"/>
    <col min="3" max="3" width="37.28515625" style="28" customWidth="1"/>
    <col min="4" max="4" width="19.85546875" style="29" customWidth="1"/>
    <col min="5" max="5" width="7.85546875" style="29" customWidth="1"/>
    <col min="6" max="6" width="17.28515625" style="31" customWidth="1"/>
    <col min="7" max="7" width="18.5703125" style="138" customWidth="1"/>
    <col min="8" max="8" width="9.140625" style="5"/>
    <col min="9" max="9" width="16.28515625" style="5" bestFit="1" customWidth="1"/>
    <col min="10" max="10" width="14.7109375" style="5" customWidth="1"/>
    <col min="11" max="11" width="9.140625" style="5" customWidth="1"/>
    <col min="12" max="16384" width="9.140625" style="5"/>
  </cols>
  <sheetData>
    <row r="1" spans="1:30" s="25" customFormat="1" ht="55.5" customHeight="1" thickBot="1">
      <c r="A1" s="24" t="s">
        <v>0</v>
      </c>
      <c r="B1" s="24" t="s">
        <v>67</v>
      </c>
      <c r="C1" s="24" t="s">
        <v>68</v>
      </c>
      <c r="D1" s="24" t="s">
        <v>69</v>
      </c>
      <c r="E1" s="24" t="s">
        <v>70</v>
      </c>
      <c r="F1" s="317" t="s">
        <v>93</v>
      </c>
      <c r="G1" s="370" t="s">
        <v>63</v>
      </c>
    </row>
    <row r="2" spans="1:30" ht="15" thickTop="1">
      <c r="A2" s="64" t="s">
        <v>1893</v>
      </c>
      <c r="B2" s="130" t="s">
        <v>237</v>
      </c>
      <c r="C2" s="65"/>
      <c r="D2" s="238"/>
      <c r="E2" s="238"/>
      <c r="F2" s="239"/>
      <c r="G2" s="371"/>
    </row>
    <row r="3" spans="1:30" s="85" customFormat="1" ht="15">
      <c r="A3" s="82">
        <v>1</v>
      </c>
      <c r="B3" s="83" t="s">
        <v>241</v>
      </c>
      <c r="C3" s="86" t="s">
        <v>1373</v>
      </c>
      <c r="D3" s="86">
        <v>2014</v>
      </c>
      <c r="E3" s="82">
        <v>1</v>
      </c>
      <c r="F3" s="368" t="s">
        <v>72</v>
      </c>
      <c r="G3" s="387">
        <v>1697.4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85" customFormat="1" ht="15">
      <c r="A4" s="82">
        <v>2</v>
      </c>
      <c r="B4" s="83" t="s">
        <v>241</v>
      </c>
      <c r="C4" s="84" t="s">
        <v>1374</v>
      </c>
      <c r="D4" s="82">
        <v>2014</v>
      </c>
      <c r="E4" s="82">
        <v>1</v>
      </c>
      <c r="F4" s="368" t="s">
        <v>72</v>
      </c>
      <c r="G4" s="121">
        <v>1697.4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s="85" customFormat="1" ht="15">
      <c r="A5" s="82">
        <v>3</v>
      </c>
      <c r="B5" s="83" t="s">
        <v>241</v>
      </c>
      <c r="C5" s="84" t="s">
        <v>1375</v>
      </c>
      <c r="D5" s="82">
        <v>2014</v>
      </c>
      <c r="E5" s="82">
        <v>1</v>
      </c>
      <c r="F5" s="368" t="s">
        <v>72</v>
      </c>
      <c r="G5" s="121">
        <v>1697.4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s="85" customFormat="1" ht="15">
      <c r="A6" s="82">
        <v>4</v>
      </c>
      <c r="B6" s="83" t="s">
        <v>241</v>
      </c>
      <c r="C6" s="84" t="s">
        <v>1376</v>
      </c>
      <c r="D6" s="82">
        <v>2014</v>
      </c>
      <c r="E6" s="82">
        <v>1</v>
      </c>
      <c r="F6" s="368" t="s">
        <v>72</v>
      </c>
      <c r="G6" s="121">
        <v>1697.4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85" customFormat="1" ht="15">
      <c r="A7" s="82">
        <v>5</v>
      </c>
      <c r="B7" s="83" t="s">
        <v>241</v>
      </c>
      <c r="C7" s="84" t="s">
        <v>1377</v>
      </c>
      <c r="D7" s="82">
        <v>2014</v>
      </c>
      <c r="E7" s="82">
        <v>1</v>
      </c>
      <c r="F7" s="368" t="s">
        <v>72</v>
      </c>
      <c r="G7" s="121">
        <v>1697.4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s="85" customFormat="1" ht="15">
      <c r="A8" s="82">
        <v>6</v>
      </c>
      <c r="B8" s="83" t="s">
        <v>242</v>
      </c>
      <c r="C8" s="84" t="s">
        <v>1378</v>
      </c>
      <c r="D8" s="82">
        <v>2014</v>
      </c>
      <c r="E8" s="82">
        <v>1</v>
      </c>
      <c r="F8" s="368" t="s">
        <v>72</v>
      </c>
      <c r="G8" s="121">
        <v>3776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s="85" customFormat="1" ht="15">
      <c r="A9" s="82">
        <v>7</v>
      </c>
      <c r="B9" s="83" t="s">
        <v>243</v>
      </c>
      <c r="C9" s="84" t="s">
        <v>1379</v>
      </c>
      <c r="D9" s="82">
        <v>2014</v>
      </c>
      <c r="E9" s="82">
        <v>1</v>
      </c>
      <c r="F9" s="368" t="s">
        <v>72</v>
      </c>
      <c r="G9" s="121">
        <v>3100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85" customFormat="1" ht="15">
      <c r="A10" s="82">
        <v>8</v>
      </c>
      <c r="B10" s="83" t="s">
        <v>244</v>
      </c>
      <c r="C10" s="84" t="s">
        <v>1380</v>
      </c>
      <c r="D10" s="82">
        <v>2014</v>
      </c>
      <c r="E10" s="82">
        <v>1</v>
      </c>
      <c r="F10" s="368" t="s">
        <v>72</v>
      </c>
      <c r="G10" s="121">
        <v>4760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s="85" customFormat="1" ht="15">
      <c r="A11" s="82">
        <v>9</v>
      </c>
      <c r="B11" s="83" t="s">
        <v>245</v>
      </c>
      <c r="C11" s="84" t="s">
        <v>1381</v>
      </c>
      <c r="D11" s="82">
        <v>2014</v>
      </c>
      <c r="E11" s="82">
        <v>1</v>
      </c>
      <c r="F11" s="368" t="s">
        <v>72</v>
      </c>
      <c r="G11" s="121">
        <v>13825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s="85" customFormat="1" ht="15">
      <c r="A12" s="82">
        <v>10</v>
      </c>
      <c r="B12" s="83" t="s">
        <v>246</v>
      </c>
      <c r="C12" s="84" t="s">
        <v>1382</v>
      </c>
      <c r="D12" s="82">
        <v>2014</v>
      </c>
      <c r="E12" s="82">
        <v>1</v>
      </c>
      <c r="F12" s="368" t="s">
        <v>72</v>
      </c>
      <c r="G12" s="121">
        <v>3271.58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85" customFormat="1" ht="15">
      <c r="A13" s="82">
        <v>11</v>
      </c>
      <c r="B13" s="83" t="s">
        <v>247</v>
      </c>
      <c r="C13" s="84" t="s">
        <v>1383</v>
      </c>
      <c r="D13" s="82">
        <v>2014</v>
      </c>
      <c r="E13" s="82">
        <v>1</v>
      </c>
      <c r="F13" s="368" t="s">
        <v>72</v>
      </c>
      <c r="G13" s="121">
        <v>169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85" customFormat="1" ht="15">
      <c r="A14" s="82">
        <v>12</v>
      </c>
      <c r="B14" s="83" t="s">
        <v>247</v>
      </c>
      <c r="C14" s="84" t="s">
        <v>1384</v>
      </c>
      <c r="D14" s="82">
        <v>2014</v>
      </c>
      <c r="E14" s="82">
        <v>1</v>
      </c>
      <c r="F14" s="368" t="s">
        <v>72</v>
      </c>
      <c r="G14" s="121">
        <v>169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85" customFormat="1" ht="15">
      <c r="A15" s="82">
        <v>13</v>
      </c>
      <c r="B15" s="83" t="s">
        <v>248</v>
      </c>
      <c r="C15" s="84" t="s">
        <v>1385</v>
      </c>
      <c r="D15" s="82">
        <v>2015</v>
      </c>
      <c r="E15" s="82">
        <v>1</v>
      </c>
      <c r="F15" s="368" t="s">
        <v>72</v>
      </c>
      <c r="G15" s="121">
        <v>1911.05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85" customFormat="1" ht="15">
      <c r="A16" s="82">
        <v>14</v>
      </c>
      <c r="B16" s="83" t="s">
        <v>248</v>
      </c>
      <c r="C16" s="84" t="s">
        <v>1386</v>
      </c>
      <c r="D16" s="82">
        <v>2015</v>
      </c>
      <c r="E16" s="82">
        <v>1</v>
      </c>
      <c r="F16" s="368" t="s">
        <v>72</v>
      </c>
      <c r="G16" s="121">
        <v>1803.84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85" customFormat="1" ht="15">
      <c r="A17" s="82">
        <v>15</v>
      </c>
      <c r="B17" s="83" t="s">
        <v>248</v>
      </c>
      <c r="C17" s="86" t="s">
        <v>1387</v>
      </c>
      <c r="D17" s="86">
        <v>2015</v>
      </c>
      <c r="E17" s="82">
        <v>1</v>
      </c>
      <c r="F17" s="368" t="s">
        <v>72</v>
      </c>
      <c r="G17" s="387">
        <v>1803.85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85" customFormat="1" ht="15">
      <c r="A18" s="82">
        <v>16</v>
      </c>
      <c r="B18" s="83" t="s">
        <v>248</v>
      </c>
      <c r="C18" s="84" t="s">
        <v>1388</v>
      </c>
      <c r="D18" s="82">
        <v>2015</v>
      </c>
      <c r="E18" s="82">
        <v>1</v>
      </c>
      <c r="F18" s="368" t="s">
        <v>72</v>
      </c>
      <c r="G18" s="121">
        <v>1911.05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85" customFormat="1" ht="15">
      <c r="A19" s="82">
        <v>17</v>
      </c>
      <c r="B19" s="83" t="s">
        <v>248</v>
      </c>
      <c r="C19" s="84" t="s">
        <v>1389</v>
      </c>
      <c r="D19" s="82">
        <v>2015</v>
      </c>
      <c r="E19" s="82">
        <v>1</v>
      </c>
      <c r="F19" s="368" t="s">
        <v>72</v>
      </c>
      <c r="G19" s="121">
        <v>1911.05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85" customFormat="1" ht="15">
      <c r="A20" s="82">
        <v>18</v>
      </c>
      <c r="B20" s="83" t="s">
        <v>248</v>
      </c>
      <c r="C20" s="84" t="s">
        <v>1390</v>
      </c>
      <c r="D20" s="82">
        <v>2015</v>
      </c>
      <c r="E20" s="82">
        <v>1</v>
      </c>
      <c r="F20" s="368" t="s">
        <v>72</v>
      </c>
      <c r="G20" s="121">
        <v>1803.84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85" customFormat="1" ht="15">
      <c r="A21" s="82">
        <v>19</v>
      </c>
      <c r="B21" s="83" t="s">
        <v>248</v>
      </c>
      <c r="C21" s="84" t="s">
        <v>1391</v>
      </c>
      <c r="D21" s="82">
        <v>2015</v>
      </c>
      <c r="E21" s="82">
        <v>1</v>
      </c>
      <c r="F21" s="368" t="s">
        <v>72</v>
      </c>
      <c r="G21" s="121">
        <v>1803.84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85" customFormat="1" ht="15">
      <c r="A22" s="82">
        <v>20</v>
      </c>
      <c r="B22" s="83" t="s">
        <v>248</v>
      </c>
      <c r="C22" s="84" t="s">
        <v>1392</v>
      </c>
      <c r="D22" s="82">
        <v>2015</v>
      </c>
      <c r="E22" s="82">
        <v>1</v>
      </c>
      <c r="F22" s="368" t="s">
        <v>72</v>
      </c>
      <c r="G22" s="121">
        <v>1911.05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85" customFormat="1" ht="15">
      <c r="A23" s="82">
        <v>21</v>
      </c>
      <c r="B23" s="83" t="s">
        <v>248</v>
      </c>
      <c r="C23" s="84" t="s">
        <v>1393</v>
      </c>
      <c r="D23" s="82">
        <v>2015</v>
      </c>
      <c r="E23" s="82">
        <v>1</v>
      </c>
      <c r="F23" s="368" t="s">
        <v>72</v>
      </c>
      <c r="G23" s="121">
        <v>1911.05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85" customFormat="1" ht="15">
      <c r="A24" s="82">
        <v>22</v>
      </c>
      <c r="B24" s="83" t="s">
        <v>248</v>
      </c>
      <c r="C24" s="84" t="s">
        <v>1394</v>
      </c>
      <c r="D24" s="82">
        <v>2015</v>
      </c>
      <c r="E24" s="82">
        <v>1</v>
      </c>
      <c r="F24" s="368" t="s">
        <v>72</v>
      </c>
      <c r="G24" s="121">
        <v>1803.85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80" customFormat="1" ht="15">
      <c r="A25" s="82">
        <v>23</v>
      </c>
      <c r="B25" s="83" t="s">
        <v>248</v>
      </c>
      <c r="C25" s="84" t="s">
        <v>1395</v>
      </c>
      <c r="D25" s="82">
        <v>2015</v>
      </c>
      <c r="E25" s="82">
        <v>1</v>
      </c>
      <c r="F25" s="368" t="s">
        <v>72</v>
      </c>
      <c r="G25" s="121">
        <v>1911.05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</row>
    <row r="26" spans="1:30" s="80" customFormat="1" ht="15">
      <c r="A26" s="82">
        <v>24</v>
      </c>
      <c r="B26" s="83" t="s">
        <v>249</v>
      </c>
      <c r="C26" s="84" t="s">
        <v>1396</v>
      </c>
      <c r="D26" s="82">
        <v>2015</v>
      </c>
      <c r="E26" s="82">
        <v>1</v>
      </c>
      <c r="F26" s="368" t="s">
        <v>72</v>
      </c>
      <c r="G26" s="121">
        <v>3116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</row>
    <row r="27" spans="1:30" s="190" customFormat="1" ht="12.75">
      <c r="A27" s="82">
        <v>25</v>
      </c>
      <c r="B27" s="83" t="s">
        <v>249</v>
      </c>
      <c r="C27" s="84" t="s">
        <v>1397</v>
      </c>
      <c r="D27" s="82">
        <v>2015</v>
      </c>
      <c r="E27" s="82">
        <v>1</v>
      </c>
      <c r="F27" s="368" t="s">
        <v>72</v>
      </c>
      <c r="G27" s="121">
        <v>3116</v>
      </c>
    </row>
    <row r="28" spans="1:30" s="190" customFormat="1" ht="12.75">
      <c r="A28" s="82">
        <v>26</v>
      </c>
      <c r="B28" s="83" t="s">
        <v>250</v>
      </c>
      <c r="C28" s="84" t="s">
        <v>1398</v>
      </c>
      <c r="D28" s="82">
        <v>2015</v>
      </c>
      <c r="E28" s="82">
        <v>1</v>
      </c>
      <c r="F28" s="368" t="s">
        <v>72</v>
      </c>
      <c r="G28" s="121">
        <v>315</v>
      </c>
    </row>
    <row r="29" spans="1:30" s="190" customFormat="1" ht="12.75">
      <c r="A29" s="82">
        <v>27</v>
      </c>
      <c r="B29" s="83" t="s">
        <v>251</v>
      </c>
      <c r="C29" s="84" t="s">
        <v>1399</v>
      </c>
      <c r="D29" s="82">
        <v>2015</v>
      </c>
      <c r="E29" s="82">
        <v>1</v>
      </c>
      <c r="F29" s="368" t="s">
        <v>72</v>
      </c>
      <c r="G29" s="121">
        <v>3493.2</v>
      </c>
    </row>
    <row r="30" spans="1:30" s="190" customFormat="1" ht="12.75">
      <c r="A30" s="82">
        <v>28</v>
      </c>
      <c r="B30" s="83" t="s">
        <v>252</v>
      </c>
      <c r="C30" s="84" t="s">
        <v>1400</v>
      </c>
      <c r="D30" s="82">
        <v>2015</v>
      </c>
      <c r="E30" s="82">
        <v>1</v>
      </c>
      <c r="F30" s="368" t="s">
        <v>72</v>
      </c>
      <c r="G30" s="121">
        <v>1353</v>
      </c>
    </row>
    <row r="31" spans="1:30" s="190" customFormat="1" ht="12.75">
      <c r="A31" s="82">
        <v>29</v>
      </c>
      <c r="B31" s="83" t="s">
        <v>253</v>
      </c>
      <c r="C31" s="84" t="s">
        <v>1401</v>
      </c>
      <c r="D31" s="82">
        <v>2015</v>
      </c>
      <c r="E31" s="82">
        <v>1</v>
      </c>
      <c r="F31" s="368" t="s">
        <v>72</v>
      </c>
      <c r="G31" s="121">
        <v>1091.3399999999999</v>
      </c>
    </row>
    <row r="32" spans="1:30" s="190" customFormat="1" ht="12.75">
      <c r="A32" s="82">
        <v>30</v>
      </c>
      <c r="B32" s="83" t="s">
        <v>254</v>
      </c>
      <c r="C32" s="84" t="s">
        <v>1402</v>
      </c>
      <c r="D32" s="82">
        <v>2015</v>
      </c>
      <c r="E32" s="82">
        <v>1</v>
      </c>
      <c r="F32" s="368" t="s">
        <v>72</v>
      </c>
      <c r="G32" s="121">
        <v>1463.7</v>
      </c>
    </row>
    <row r="33" spans="1:7" s="190" customFormat="1" ht="12.75">
      <c r="A33" s="82">
        <v>31</v>
      </c>
      <c r="B33" s="83" t="s">
        <v>255</v>
      </c>
      <c r="C33" s="84" t="s">
        <v>1403</v>
      </c>
      <c r="D33" s="82">
        <v>2015</v>
      </c>
      <c r="E33" s="82">
        <v>1</v>
      </c>
      <c r="F33" s="368" t="s">
        <v>72</v>
      </c>
      <c r="G33" s="121">
        <v>3050.8</v>
      </c>
    </row>
    <row r="34" spans="1:7" s="190" customFormat="1" ht="12.75">
      <c r="A34" s="82">
        <v>32</v>
      </c>
      <c r="B34" s="83" t="s">
        <v>256</v>
      </c>
      <c r="C34" s="84" t="s">
        <v>1404</v>
      </c>
      <c r="D34" s="82">
        <v>2015</v>
      </c>
      <c r="E34" s="82">
        <v>1</v>
      </c>
      <c r="F34" s="368" t="s">
        <v>72</v>
      </c>
      <c r="G34" s="121">
        <v>187.84</v>
      </c>
    </row>
    <row r="35" spans="1:7" s="190" customFormat="1" ht="12.75">
      <c r="A35" s="82">
        <v>33</v>
      </c>
      <c r="B35" s="83" t="s">
        <v>257</v>
      </c>
      <c r="C35" s="84" t="s">
        <v>1405</v>
      </c>
      <c r="D35" s="82">
        <v>2015</v>
      </c>
      <c r="E35" s="82">
        <v>1</v>
      </c>
      <c r="F35" s="368" t="s">
        <v>72</v>
      </c>
      <c r="G35" s="121">
        <v>119</v>
      </c>
    </row>
    <row r="36" spans="1:7" s="190" customFormat="1" ht="12.75">
      <c r="A36" s="82">
        <v>34</v>
      </c>
      <c r="B36" s="83" t="s">
        <v>258</v>
      </c>
      <c r="C36" s="84" t="s">
        <v>1406</v>
      </c>
      <c r="D36" s="82">
        <v>2015</v>
      </c>
      <c r="E36" s="82">
        <v>1</v>
      </c>
      <c r="F36" s="368" t="s">
        <v>72</v>
      </c>
      <c r="G36" s="121">
        <v>109</v>
      </c>
    </row>
    <row r="37" spans="1:7" s="190" customFormat="1" ht="12.75">
      <c r="A37" s="82">
        <v>35</v>
      </c>
      <c r="B37" s="83" t="s">
        <v>258</v>
      </c>
      <c r="C37" s="84" t="s">
        <v>1407</v>
      </c>
      <c r="D37" s="82">
        <v>2015</v>
      </c>
      <c r="E37" s="82">
        <v>1</v>
      </c>
      <c r="F37" s="368" t="s">
        <v>72</v>
      </c>
      <c r="G37" s="121">
        <v>109</v>
      </c>
    </row>
    <row r="38" spans="1:7" s="190" customFormat="1" ht="12.75">
      <c r="A38" s="82">
        <v>36</v>
      </c>
      <c r="B38" s="83" t="s">
        <v>259</v>
      </c>
      <c r="C38" s="84" t="s">
        <v>1408</v>
      </c>
      <c r="D38" s="82">
        <v>2015</v>
      </c>
      <c r="E38" s="82">
        <v>1</v>
      </c>
      <c r="F38" s="368" t="s">
        <v>72</v>
      </c>
      <c r="G38" s="121">
        <v>199</v>
      </c>
    </row>
    <row r="39" spans="1:7" s="190" customFormat="1" ht="12.75">
      <c r="A39" s="82">
        <v>37</v>
      </c>
      <c r="B39" s="83" t="s">
        <v>259</v>
      </c>
      <c r="C39" s="84" t="s">
        <v>1409</v>
      </c>
      <c r="D39" s="82">
        <v>2015</v>
      </c>
      <c r="E39" s="82">
        <v>1</v>
      </c>
      <c r="F39" s="368" t="s">
        <v>72</v>
      </c>
      <c r="G39" s="121">
        <v>199</v>
      </c>
    </row>
    <row r="40" spans="1:7" s="190" customFormat="1" ht="12.75">
      <c r="A40" s="82">
        <v>38</v>
      </c>
      <c r="B40" s="83" t="s">
        <v>258</v>
      </c>
      <c r="C40" s="84" t="s">
        <v>1410</v>
      </c>
      <c r="D40" s="82">
        <v>2015</v>
      </c>
      <c r="E40" s="82">
        <v>1</v>
      </c>
      <c r="F40" s="368" t="s">
        <v>72</v>
      </c>
      <c r="G40" s="121">
        <v>119</v>
      </c>
    </row>
    <row r="41" spans="1:7" s="190" customFormat="1" ht="12.75">
      <c r="A41" s="82">
        <v>39</v>
      </c>
      <c r="B41" s="83" t="s">
        <v>260</v>
      </c>
      <c r="C41" s="84" t="s">
        <v>1411</v>
      </c>
      <c r="D41" s="82">
        <v>2015</v>
      </c>
      <c r="E41" s="82">
        <v>1</v>
      </c>
      <c r="F41" s="368" t="s">
        <v>72</v>
      </c>
      <c r="G41" s="121">
        <v>83.64</v>
      </c>
    </row>
    <row r="42" spans="1:7" s="190" customFormat="1" ht="12.75">
      <c r="A42" s="82">
        <v>40</v>
      </c>
      <c r="B42" s="83" t="s">
        <v>260</v>
      </c>
      <c r="C42" s="84" t="s">
        <v>1412</v>
      </c>
      <c r="D42" s="82">
        <v>2015</v>
      </c>
      <c r="E42" s="82">
        <v>1</v>
      </c>
      <c r="F42" s="368" t="s">
        <v>72</v>
      </c>
      <c r="G42" s="121">
        <v>83.64</v>
      </c>
    </row>
    <row r="43" spans="1:7" s="190" customFormat="1" ht="12.75">
      <c r="A43" s="82">
        <v>41</v>
      </c>
      <c r="B43" s="83" t="s">
        <v>261</v>
      </c>
      <c r="C43" s="84" t="s">
        <v>1413</v>
      </c>
      <c r="D43" s="82">
        <v>2016</v>
      </c>
      <c r="E43" s="82">
        <v>1</v>
      </c>
      <c r="F43" s="368" t="s">
        <v>72</v>
      </c>
      <c r="G43" s="121">
        <v>4221</v>
      </c>
    </row>
    <row r="44" spans="1:7" s="190" customFormat="1" ht="12.75">
      <c r="A44" s="82">
        <v>42</v>
      </c>
      <c r="B44" s="83" t="s">
        <v>261</v>
      </c>
      <c r="C44" s="84" t="s">
        <v>1414</v>
      </c>
      <c r="D44" s="82">
        <v>2016</v>
      </c>
      <c r="E44" s="82">
        <v>1</v>
      </c>
      <c r="F44" s="368" t="s">
        <v>72</v>
      </c>
      <c r="G44" s="121">
        <v>4221</v>
      </c>
    </row>
    <row r="45" spans="1:7" s="190" customFormat="1" ht="12.75">
      <c r="A45" s="82">
        <v>43</v>
      </c>
      <c r="B45" s="83" t="s">
        <v>109</v>
      </c>
      <c r="C45" s="84" t="s">
        <v>1415</v>
      </c>
      <c r="D45" s="82">
        <v>2016</v>
      </c>
      <c r="E45" s="82">
        <v>1</v>
      </c>
      <c r="F45" s="368" t="s">
        <v>72</v>
      </c>
      <c r="G45" s="121">
        <v>3198</v>
      </c>
    </row>
    <row r="46" spans="1:7" s="190" customFormat="1" ht="12.75">
      <c r="A46" s="82">
        <v>44</v>
      </c>
      <c r="B46" s="83" t="s">
        <v>243</v>
      </c>
      <c r="C46" s="84" t="s">
        <v>1416</v>
      </c>
      <c r="D46" s="82">
        <v>2016</v>
      </c>
      <c r="E46" s="82">
        <v>1</v>
      </c>
      <c r="F46" s="368" t="s">
        <v>72</v>
      </c>
      <c r="G46" s="121">
        <v>3198</v>
      </c>
    </row>
    <row r="47" spans="1:7" s="190" customFormat="1" ht="12.75">
      <c r="A47" s="82">
        <v>45</v>
      </c>
      <c r="B47" s="83" t="s">
        <v>262</v>
      </c>
      <c r="C47" s="84" t="s">
        <v>1417</v>
      </c>
      <c r="D47" s="82">
        <v>2016</v>
      </c>
      <c r="E47" s="82">
        <v>1</v>
      </c>
      <c r="F47" s="368" t="s">
        <v>72</v>
      </c>
      <c r="G47" s="121">
        <v>3489</v>
      </c>
    </row>
    <row r="48" spans="1:7" s="190" customFormat="1" ht="12.75">
      <c r="A48" s="82">
        <v>46</v>
      </c>
      <c r="B48" s="83" t="s">
        <v>245</v>
      </c>
      <c r="C48" s="84" t="s">
        <v>1418</v>
      </c>
      <c r="D48" s="82">
        <v>2016</v>
      </c>
      <c r="E48" s="82">
        <v>1</v>
      </c>
      <c r="F48" s="368" t="s">
        <v>72</v>
      </c>
      <c r="G48" s="121">
        <v>16000</v>
      </c>
    </row>
    <row r="49" spans="1:30" s="190" customFormat="1" ht="12.75">
      <c r="A49" s="82">
        <v>47</v>
      </c>
      <c r="B49" s="83" t="s">
        <v>263</v>
      </c>
      <c r="C49" s="84" t="s">
        <v>1419</v>
      </c>
      <c r="D49" s="82">
        <v>2016</v>
      </c>
      <c r="E49" s="82">
        <v>1</v>
      </c>
      <c r="F49" s="368" t="s">
        <v>72</v>
      </c>
      <c r="G49" s="121">
        <v>1647.78</v>
      </c>
    </row>
    <row r="50" spans="1:30" s="190" customFormat="1" ht="12.75">
      <c r="A50" s="82">
        <v>48</v>
      </c>
      <c r="B50" s="83" t="s">
        <v>264</v>
      </c>
      <c r="C50" s="84" t="s">
        <v>1420</v>
      </c>
      <c r="D50" s="82">
        <v>2016</v>
      </c>
      <c r="E50" s="82">
        <v>1</v>
      </c>
      <c r="F50" s="368" t="s">
        <v>72</v>
      </c>
      <c r="G50" s="121">
        <v>1521.44</v>
      </c>
    </row>
    <row r="51" spans="1:30" s="190" customFormat="1" ht="12.75">
      <c r="A51" s="82">
        <v>49</v>
      </c>
      <c r="B51" s="83" t="s">
        <v>265</v>
      </c>
      <c r="C51" s="84" t="s">
        <v>1421</v>
      </c>
      <c r="D51" s="82">
        <v>2016</v>
      </c>
      <c r="E51" s="82">
        <v>1</v>
      </c>
      <c r="F51" s="368" t="s">
        <v>72</v>
      </c>
      <c r="G51" s="121">
        <v>1546.36</v>
      </c>
    </row>
    <row r="52" spans="1:30" s="190" customFormat="1" ht="12.75">
      <c r="A52" s="82">
        <v>50</v>
      </c>
      <c r="B52" s="83" t="s">
        <v>266</v>
      </c>
      <c r="C52" s="84" t="s">
        <v>1422</v>
      </c>
      <c r="D52" s="82">
        <v>2016</v>
      </c>
      <c r="E52" s="82">
        <v>1</v>
      </c>
      <c r="F52" s="368" t="s">
        <v>72</v>
      </c>
      <c r="G52" s="121">
        <v>879.45</v>
      </c>
    </row>
    <row r="53" spans="1:30" s="80" customFormat="1" ht="15">
      <c r="A53" s="82">
        <v>51</v>
      </c>
      <c r="B53" s="83" t="s">
        <v>267</v>
      </c>
      <c r="C53" s="84" t="s">
        <v>1423</v>
      </c>
      <c r="D53" s="82">
        <v>2016</v>
      </c>
      <c r="E53" s="82">
        <v>1</v>
      </c>
      <c r="F53" s="368" t="s">
        <v>72</v>
      </c>
      <c r="G53" s="121">
        <v>897.9</v>
      </c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</row>
    <row r="54" spans="1:30" s="80" customFormat="1" ht="15">
      <c r="A54" s="82">
        <v>52</v>
      </c>
      <c r="B54" s="83" t="s">
        <v>268</v>
      </c>
      <c r="C54" s="84" t="s">
        <v>1424</v>
      </c>
      <c r="D54" s="82">
        <v>2016</v>
      </c>
      <c r="E54" s="82">
        <v>1</v>
      </c>
      <c r="F54" s="368" t="s">
        <v>72</v>
      </c>
      <c r="G54" s="121">
        <v>179</v>
      </c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</row>
    <row r="55" spans="1:30" s="85" customFormat="1" ht="15">
      <c r="A55" s="82">
        <v>53</v>
      </c>
      <c r="B55" s="83" t="s">
        <v>259</v>
      </c>
      <c r="C55" s="84" t="s">
        <v>1425</v>
      </c>
      <c r="D55" s="82">
        <v>2016</v>
      </c>
      <c r="E55" s="82">
        <v>1</v>
      </c>
      <c r="F55" s="368" t="s">
        <v>72</v>
      </c>
      <c r="G55" s="121">
        <v>199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s="85" customFormat="1" ht="15">
      <c r="A56" s="82">
        <v>54</v>
      </c>
      <c r="B56" s="83" t="s">
        <v>259</v>
      </c>
      <c r="C56" s="84" t="s">
        <v>1426</v>
      </c>
      <c r="D56" s="82">
        <v>2016</v>
      </c>
      <c r="E56" s="82">
        <v>1</v>
      </c>
      <c r="F56" s="368" t="s">
        <v>72</v>
      </c>
      <c r="G56" s="121">
        <v>199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s="85" customFormat="1" ht="15">
      <c r="A57" s="82">
        <v>55</v>
      </c>
      <c r="B57" s="83" t="s">
        <v>259</v>
      </c>
      <c r="C57" s="84" t="s">
        <v>1427</v>
      </c>
      <c r="D57" s="82">
        <v>2016</v>
      </c>
      <c r="E57" s="82">
        <v>1</v>
      </c>
      <c r="F57" s="368" t="s">
        <v>72</v>
      </c>
      <c r="G57" s="121">
        <v>199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s="85" customFormat="1" ht="15">
      <c r="A58" s="82">
        <v>56</v>
      </c>
      <c r="B58" s="83" t="s">
        <v>269</v>
      </c>
      <c r="C58" s="84" t="s">
        <v>1428</v>
      </c>
      <c r="D58" s="82">
        <v>2016</v>
      </c>
      <c r="E58" s="82">
        <v>1</v>
      </c>
      <c r="F58" s="368" t="s">
        <v>72</v>
      </c>
      <c r="G58" s="121">
        <v>118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s="85" customFormat="1" ht="15">
      <c r="A59" s="82">
        <v>57</v>
      </c>
      <c r="B59" s="83" t="s">
        <v>256</v>
      </c>
      <c r="C59" s="84" t="s">
        <v>1429</v>
      </c>
      <c r="D59" s="82">
        <v>2016</v>
      </c>
      <c r="E59" s="82">
        <v>1</v>
      </c>
      <c r="F59" s="368" t="s">
        <v>72</v>
      </c>
      <c r="G59" s="121">
        <v>199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s="85" customFormat="1" ht="15">
      <c r="A60" s="82">
        <v>58</v>
      </c>
      <c r="B60" s="83" t="s">
        <v>269</v>
      </c>
      <c r="C60" s="84" t="s">
        <v>1430</v>
      </c>
      <c r="D60" s="82">
        <v>2016</v>
      </c>
      <c r="E60" s="82">
        <v>1</v>
      </c>
      <c r="F60" s="368" t="s">
        <v>72</v>
      </c>
      <c r="G60" s="121">
        <v>118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s="85" customFormat="1" ht="15">
      <c r="A61" s="82">
        <v>59</v>
      </c>
      <c r="B61" s="83" t="s">
        <v>269</v>
      </c>
      <c r="C61" s="84" t="s">
        <v>1431</v>
      </c>
      <c r="D61" s="82">
        <v>2016</v>
      </c>
      <c r="E61" s="82">
        <v>1</v>
      </c>
      <c r="F61" s="368" t="s">
        <v>72</v>
      </c>
      <c r="G61" s="121">
        <v>118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s="85" customFormat="1" ht="15">
      <c r="A62" s="82">
        <v>60</v>
      </c>
      <c r="B62" s="83" t="s">
        <v>269</v>
      </c>
      <c r="C62" s="84" t="s">
        <v>1432</v>
      </c>
      <c r="D62" s="82">
        <v>2016</v>
      </c>
      <c r="E62" s="82">
        <v>1</v>
      </c>
      <c r="F62" s="368" t="s">
        <v>72</v>
      </c>
      <c r="G62" s="121">
        <v>118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s="85" customFormat="1" ht="15">
      <c r="A63" s="82">
        <v>61</v>
      </c>
      <c r="B63" s="83" t="s">
        <v>269</v>
      </c>
      <c r="C63" s="84" t="s">
        <v>1433</v>
      </c>
      <c r="D63" s="82">
        <v>2016</v>
      </c>
      <c r="E63" s="82">
        <v>1</v>
      </c>
      <c r="F63" s="368" t="s">
        <v>72</v>
      </c>
      <c r="G63" s="121">
        <v>118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s="85" customFormat="1" ht="15">
      <c r="A64" s="82">
        <v>62</v>
      </c>
      <c r="B64" s="83" t="s">
        <v>269</v>
      </c>
      <c r="C64" s="84" t="s">
        <v>1434</v>
      </c>
      <c r="D64" s="82">
        <v>2016</v>
      </c>
      <c r="E64" s="82">
        <v>1</v>
      </c>
      <c r="F64" s="368" t="s">
        <v>72</v>
      </c>
      <c r="G64" s="121">
        <v>118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s="85" customFormat="1" ht="15">
      <c r="A65" s="82">
        <v>63</v>
      </c>
      <c r="B65" s="83" t="s">
        <v>269</v>
      </c>
      <c r="C65" s="84" t="s">
        <v>1435</v>
      </c>
      <c r="D65" s="82">
        <v>2016</v>
      </c>
      <c r="E65" s="82">
        <v>1</v>
      </c>
      <c r="F65" s="368" t="s">
        <v>72</v>
      </c>
      <c r="G65" s="121">
        <v>118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s="85" customFormat="1" ht="15">
      <c r="A66" s="82">
        <v>64</v>
      </c>
      <c r="B66" s="83" t="s">
        <v>269</v>
      </c>
      <c r="C66" s="84" t="s">
        <v>1436</v>
      </c>
      <c r="D66" s="82">
        <v>2016</v>
      </c>
      <c r="E66" s="82">
        <v>1</v>
      </c>
      <c r="F66" s="368" t="s">
        <v>72</v>
      </c>
      <c r="G66" s="121">
        <v>118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s="85" customFormat="1" ht="15">
      <c r="A67" s="82">
        <v>65</v>
      </c>
      <c r="B67" s="83" t="s">
        <v>270</v>
      </c>
      <c r="C67" s="84" t="s">
        <v>1437</v>
      </c>
      <c r="D67" s="82">
        <v>2016</v>
      </c>
      <c r="E67" s="82">
        <v>1</v>
      </c>
      <c r="F67" s="368" t="s">
        <v>72</v>
      </c>
      <c r="G67" s="121">
        <v>118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s="85" customFormat="1" ht="15">
      <c r="A68" s="82">
        <v>66</v>
      </c>
      <c r="B68" s="83" t="s">
        <v>270</v>
      </c>
      <c r="C68" s="84" t="s">
        <v>1438</v>
      </c>
      <c r="D68" s="82">
        <v>2016</v>
      </c>
      <c r="E68" s="82">
        <v>1</v>
      </c>
      <c r="F68" s="368" t="s">
        <v>72</v>
      </c>
      <c r="G68" s="121">
        <v>118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s="85" customFormat="1" ht="15">
      <c r="A69" s="82">
        <v>67</v>
      </c>
      <c r="B69" s="83" t="s">
        <v>270</v>
      </c>
      <c r="C69" s="84" t="s">
        <v>1439</v>
      </c>
      <c r="D69" s="82">
        <v>2016</v>
      </c>
      <c r="E69" s="82">
        <v>1</v>
      </c>
      <c r="F69" s="368" t="s">
        <v>72</v>
      </c>
      <c r="G69" s="121">
        <v>118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s="85" customFormat="1" ht="15">
      <c r="A70" s="82">
        <v>68</v>
      </c>
      <c r="B70" s="83" t="s">
        <v>270</v>
      </c>
      <c r="C70" s="84" t="s">
        <v>1440</v>
      </c>
      <c r="D70" s="82">
        <v>2016</v>
      </c>
      <c r="E70" s="82">
        <v>1</v>
      </c>
      <c r="F70" s="368" t="s">
        <v>72</v>
      </c>
      <c r="G70" s="121">
        <v>118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s="85" customFormat="1" ht="15">
      <c r="A71" s="82">
        <v>69</v>
      </c>
      <c r="B71" s="83" t="s">
        <v>270</v>
      </c>
      <c r="C71" s="84" t="s">
        <v>1441</v>
      </c>
      <c r="D71" s="82">
        <v>2016</v>
      </c>
      <c r="E71" s="82">
        <v>1</v>
      </c>
      <c r="F71" s="368" t="s">
        <v>72</v>
      </c>
      <c r="G71" s="121">
        <v>118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s="85" customFormat="1" ht="15">
      <c r="A72" s="82">
        <v>70</v>
      </c>
      <c r="B72" s="83" t="s">
        <v>270</v>
      </c>
      <c r="C72" s="84" t="s">
        <v>1442</v>
      </c>
      <c r="D72" s="82">
        <v>2016</v>
      </c>
      <c r="E72" s="82">
        <v>1</v>
      </c>
      <c r="F72" s="368" t="s">
        <v>72</v>
      </c>
      <c r="G72" s="121">
        <v>118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s="85" customFormat="1" ht="15">
      <c r="A73" s="82">
        <v>71</v>
      </c>
      <c r="B73" s="83" t="s">
        <v>270</v>
      </c>
      <c r="C73" s="84" t="s">
        <v>1443</v>
      </c>
      <c r="D73" s="82">
        <v>2016</v>
      </c>
      <c r="E73" s="82">
        <v>1</v>
      </c>
      <c r="F73" s="368" t="s">
        <v>72</v>
      </c>
      <c r="G73" s="121">
        <v>118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s="85" customFormat="1" ht="15">
      <c r="A74" s="82">
        <v>72</v>
      </c>
      <c r="B74" s="83" t="s">
        <v>270</v>
      </c>
      <c r="C74" s="84" t="s">
        <v>1444</v>
      </c>
      <c r="D74" s="82">
        <v>2016</v>
      </c>
      <c r="E74" s="82">
        <v>1</v>
      </c>
      <c r="F74" s="368" t="s">
        <v>72</v>
      </c>
      <c r="G74" s="121">
        <v>118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:30" s="85" customFormat="1" ht="15">
      <c r="A75" s="82">
        <v>73</v>
      </c>
      <c r="B75" s="83" t="s">
        <v>270</v>
      </c>
      <c r="C75" s="84" t="s">
        <v>1445</v>
      </c>
      <c r="D75" s="82">
        <v>2016</v>
      </c>
      <c r="E75" s="82">
        <v>1</v>
      </c>
      <c r="F75" s="368" t="s">
        <v>72</v>
      </c>
      <c r="G75" s="121">
        <v>118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:30" s="85" customFormat="1" ht="15">
      <c r="A76" s="82">
        <v>74</v>
      </c>
      <c r="B76" s="83" t="s">
        <v>270</v>
      </c>
      <c r="C76" s="84" t="s">
        <v>1446</v>
      </c>
      <c r="D76" s="82">
        <v>2016</v>
      </c>
      <c r="E76" s="82">
        <v>1</v>
      </c>
      <c r="F76" s="368" t="s">
        <v>72</v>
      </c>
      <c r="G76" s="121">
        <v>118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:30" s="85" customFormat="1" ht="15">
      <c r="A77" s="82">
        <v>75</v>
      </c>
      <c r="B77" s="83" t="s">
        <v>270</v>
      </c>
      <c r="C77" s="84" t="s">
        <v>1447</v>
      </c>
      <c r="D77" s="82">
        <v>2016</v>
      </c>
      <c r="E77" s="82">
        <v>1</v>
      </c>
      <c r="F77" s="368" t="s">
        <v>72</v>
      </c>
      <c r="G77" s="121">
        <v>118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s="85" customFormat="1" ht="15">
      <c r="A78" s="82">
        <v>76</v>
      </c>
      <c r="B78" s="83" t="s">
        <v>271</v>
      </c>
      <c r="C78" s="84" t="s">
        <v>1448</v>
      </c>
      <c r="D78" s="82">
        <v>2017</v>
      </c>
      <c r="E78" s="82">
        <v>1</v>
      </c>
      <c r="F78" s="368" t="s">
        <v>72</v>
      </c>
      <c r="G78" s="121">
        <v>5458.74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s="85" customFormat="1" ht="15">
      <c r="A79" s="82">
        <v>77</v>
      </c>
      <c r="B79" s="83" t="s">
        <v>272</v>
      </c>
      <c r="C79" s="84" t="s">
        <v>1449</v>
      </c>
      <c r="D79" s="82">
        <v>2017</v>
      </c>
      <c r="E79" s="82">
        <v>1</v>
      </c>
      <c r="F79" s="368" t="s">
        <v>72</v>
      </c>
      <c r="G79" s="121">
        <v>3044.81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s="85" customFormat="1" ht="15">
      <c r="A80" s="82">
        <v>78</v>
      </c>
      <c r="B80" s="83" t="s">
        <v>272</v>
      </c>
      <c r="C80" s="84" t="s">
        <v>1450</v>
      </c>
      <c r="D80" s="82">
        <v>2017</v>
      </c>
      <c r="E80" s="82">
        <v>1</v>
      </c>
      <c r="F80" s="368" t="s">
        <v>72</v>
      </c>
      <c r="G80" s="121">
        <v>3048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s="85" customFormat="1" ht="15">
      <c r="A81" s="82">
        <v>79</v>
      </c>
      <c r="B81" s="83" t="s">
        <v>272</v>
      </c>
      <c r="C81" s="84" t="s">
        <v>1451</v>
      </c>
      <c r="D81" s="82">
        <v>2017</v>
      </c>
      <c r="E81" s="82">
        <v>1</v>
      </c>
      <c r="F81" s="368" t="s">
        <v>72</v>
      </c>
      <c r="G81" s="121">
        <v>3044.81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s="85" customFormat="1" ht="15">
      <c r="A82" s="82">
        <v>80</v>
      </c>
      <c r="B82" s="83" t="s">
        <v>272</v>
      </c>
      <c r="C82" s="84" t="s">
        <v>1452</v>
      </c>
      <c r="D82" s="82">
        <v>2017</v>
      </c>
      <c r="E82" s="82">
        <v>1</v>
      </c>
      <c r="F82" s="368" t="s">
        <v>72</v>
      </c>
      <c r="G82" s="121">
        <v>3048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s="85" customFormat="1" ht="15">
      <c r="A83" s="82">
        <v>81</v>
      </c>
      <c r="B83" s="83" t="s">
        <v>273</v>
      </c>
      <c r="C83" s="84" t="s">
        <v>1453</v>
      </c>
      <c r="D83" s="82">
        <v>2017</v>
      </c>
      <c r="E83" s="82">
        <v>1</v>
      </c>
      <c r="F83" s="368" t="s">
        <v>72</v>
      </c>
      <c r="G83" s="121">
        <v>16857.91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s="85" customFormat="1" ht="15">
      <c r="A84" s="82">
        <v>82</v>
      </c>
      <c r="B84" s="83" t="s">
        <v>274</v>
      </c>
      <c r="C84" s="84" t="s">
        <v>1454</v>
      </c>
      <c r="D84" s="82">
        <v>2017</v>
      </c>
      <c r="E84" s="82">
        <v>1</v>
      </c>
      <c r="F84" s="368" t="s">
        <v>72</v>
      </c>
      <c r="G84" s="121">
        <v>3214.73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s="85" customFormat="1" ht="15">
      <c r="A85" s="82">
        <v>83</v>
      </c>
      <c r="B85" s="83" t="s">
        <v>275</v>
      </c>
      <c r="C85" s="84" t="s">
        <v>1455</v>
      </c>
      <c r="D85" s="82">
        <v>2017</v>
      </c>
      <c r="E85" s="84">
        <v>1</v>
      </c>
      <c r="F85" s="368" t="s">
        <v>72</v>
      </c>
      <c r="G85" s="121">
        <v>3252.15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:30" s="85" customFormat="1" ht="15">
      <c r="A86" s="82">
        <v>84</v>
      </c>
      <c r="B86" s="83" t="s">
        <v>276</v>
      </c>
      <c r="C86" s="84" t="s">
        <v>1456</v>
      </c>
      <c r="D86" s="82">
        <v>2017</v>
      </c>
      <c r="E86" s="82">
        <v>1</v>
      </c>
      <c r="F86" s="368" t="s">
        <v>72</v>
      </c>
      <c r="G86" s="121">
        <v>1635.9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:30" s="85" customFormat="1" ht="15">
      <c r="A87" s="82">
        <v>85</v>
      </c>
      <c r="B87" s="83" t="s">
        <v>277</v>
      </c>
      <c r="C87" s="84" t="s">
        <v>1457</v>
      </c>
      <c r="D87" s="82">
        <v>2017</v>
      </c>
      <c r="E87" s="82">
        <v>1</v>
      </c>
      <c r="F87" s="368" t="s">
        <v>72</v>
      </c>
      <c r="G87" s="121">
        <v>3493.2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:30" s="85" customFormat="1" ht="15">
      <c r="A88" s="82">
        <v>86</v>
      </c>
      <c r="B88" s="83" t="s">
        <v>278</v>
      </c>
      <c r="C88" s="84" t="s">
        <v>1458</v>
      </c>
      <c r="D88" s="82">
        <v>2017</v>
      </c>
      <c r="E88" s="82">
        <v>1</v>
      </c>
      <c r="F88" s="368" t="s">
        <v>72</v>
      </c>
      <c r="G88" s="121">
        <v>1205.4000000000001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:30" s="85" customFormat="1" ht="15">
      <c r="A89" s="82">
        <v>87</v>
      </c>
      <c r="B89" s="83" t="s">
        <v>278</v>
      </c>
      <c r="C89" s="84" t="s">
        <v>1459</v>
      </c>
      <c r="D89" s="82">
        <v>2017</v>
      </c>
      <c r="E89" s="82">
        <v>1</v>
      </c>
      <c r="F89" s="368" t="s">
        <v>72</v>
      </c>
      <c r="G89" s="121">
        <v>1205.4000000000001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:30" s="85" customFormat="1" ht="15">
      <c r="A90" s="82">
        <v>88</v>
      </c>
      <c r="B90" s="83" t="s">
        <v>279</v>
      </c>
      <c r="C90" s="84" t="s">
        <v>1460</v>
      </c>
      <c r="D90" s="82">
        <v>2017</v>
      </c>
      <c r="E90" s="82">
        <v>1</v>
      </c>
      <c r="F90" s="368" t="s">
        <v>72</v>
      </c>
      <c r="G90" s="121">
        <v>1205.4000000000001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:30" s="85" customFormat="1" ht="15">
      <c r="A91" s="82">
        <v>89</v>
      </c>
      <c r="B91" s="83" t="s">
        <v>280</v>
      </c>
      <c r="C91" s="84" t="s">
        <v>1461</v>
      </c>
      <c r="D91" s="82">
        <v>2017</v>
      </c>
      <c r="E91" s="82">
        <v>1</v>
      </c>
      <c r="F91" s="368" t="s">
        <v>72</v>
      </c>
      <c r="G91" s="121">
        <v>1269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:30" s="85" customFormat="1" ht="15">
      <c r="A92" s="82">
        <v>90</v>
      </c>
      <c r="B92" s="83" t="s">
        <v>281</v>
      </c>
      <c r="C92" s="84" t="s">
        <v>1462</v>
      </c>
      <c r="D92" s="82">
        <v>2017</v>
      </c>
      <c r="E92" s="82">
        <v>1</v>
      </c>
      <c r="F92" s="368" t="s">
        <v>72</v>
      </c>
      <c r="G92" s="121">
        <v>3493.2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:30" s="85" customFormat="1" ht="15">
      <c r="A93" s="82">
        <v>91</v>
      </c>
      <c r="B93" s="83" t="s">
        <v>252</v>
      </c>
      <c r="C93" s="84" t="s">
        <v>1463</v>
      </c>
      <c r="D93" s="82">
        <v>2017</v>
      </c>
      <c r="E93" s="82">
        <v>1</v>
      </c>
      <c r="F93" s="368" t="s">
        <v>72</v>
      </c>
      <c r="G93" s="121">
        <v>836.4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:30" s="85" customFormat="1" ht="15">
      <c r="A94" s="82">
        <v>92</v>
      </c>
      <c r="B94" s="83" t="s">
        <v>282</v>
      </c>
      <c r="C94" s="84" t="s">
        <v>1464</v>
      </c>
      <c r="D94" s="82">
        <v>2017</v>
      </c>
      <c r="E94" s="82">
        <v>1</v>
      </c>
      <c r="F94" s="368" t="s">
        <v>72</v>
      </c>
      <c r="G94" s="121">
        <v>1291.5</v>
      </c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:30" s="85" customFormat="1" ht="15">
      <c r="A95" s="82">
        <v>93</v>
      </c>
      <c r="B95" s="83" t="s">
        <v>283</v>
      </c>
      <c r="C95" s="84" t="s">
        <v>1465</v>
      </c>
      <c r="D95" s="82">
        <v>2017</v>
      </c>
      <c r="E95" s="82">
        <v>1</v>
      </c>
      <c r="F95" s="368" t="s">
        <v>72</v>
      </c>
      <c r="G95" s="121">
        <v>60.27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s="85" customFormat="1" ht="15">
      <c r="A96" s="82">
        <v>94</v>
      </c>
      <c r="B96" s="83" t="s">
        <v>269</v>
      </c>
      <c r="C96" s="84" t="s">
        <v>1466</v>
      </c>
      <c r="D96" s="82">
        <v>2017</v>
      </c>
      <c r="E96" s="82">
        <v>1</v>
      </c>
      <c r="F96" s="368" t="s">
        <v>72</v>
      </c>
      <c r="G96" s="121">
        <v>119</v>
      </c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s="85" customFormat="1" ht="15">
      <c r="A97" s="82">
        <v>95</v>
      </c>
      <c r="B97" s="83" t="s">
        <v>269</v>
      </c>
      <c r="C97" s="84" t="s">
        <v>1467</v>
      </c>
      <c r="D97" s="82">
        <v>2017</v>
      </c>
      <c r="E97" s="82">
        <v>1</v>
      </c>
      <c r="F97" s="368" t="s">
        <v>72</v>
      </c>
      <c r="G97" s="121">
        <v>119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s="85" customFormat="1" ht="15">
      <c r="A98" s="82">
        <v>96</v>
      </c>
      <c r="B98" s="83" t="s">
        <v>269</v>
      </c>
      <c r="C98" s="84" t="s">
        <v>1468</v>
      </c>
      <c r="D98" s="82">
        <v>2017</v>
      </c>
      <c r="E98" s="82">
        <v>1</v>
      </c>
      <c r="F98" s="368" t="s">
        <v>72</v>
      </c>
      <c r="G98" s="121">
        <v>119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s="85" customFormat="1" ht="15">
      <c r="A99" s="82">
        <v>97</v>
      </c>
      <c r="B99" s="83" t="s">
        <v>284</v>
      </c>
      <c r="C99" s="84" t="s">
        <v>1469</v>
      </c>
      <c r="D99" s="82">
        <v>2017</v>
      </c>
      <c r="E99" s="82">
        <v>1</v>
      </c>
      <c r="F99" s="368" t="s">
        <v>72</v>
      </c>
      <c r="G99" s="121">
        <v>95.3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s="80" customFormat="1">
      <c r="A100" s="82">
        <v>98</v>
      </c>
      <c r="B100" s="27" t="s">
        <v>256</v>
      </c>
      <c r="C100" s="8" t="s">
        <v>1470</v>
      </c>
      <c r="D100" s="26">
        <v>2017</v>
      </c>
      <c r="E100" s="26">
        <v>1</v>
      </c>
      <c r="F100" s="368" t="s">
        <v>72</v>
      </c>
      <c r="G100" s="122">
        <v>199</v>
      </c>
    </row>
    <row r="101" spans="1:30" s="80" customFormat="1">
      <c r="A101" s="82">
        <v>99</v>
      </c>
      <c r="B101" s="27" t="s">
        <v>257</v>
      </c>
      <c r="C101" s="8" t="s">
        <v>1471</v>
      </c>
      <c r="D101" s="26">
        <v>2017</v>
      </c>
      <c r="E101" s="26">
        <v>1</v>
      </c>
      <c r="F101" s="368" t="s">
        <v>72</v>
      </c>
      <c r="G101" s="122">
        <v>119</v>
      </c>
    </row>
    <row r="102" spans="1:30" s="80" customFormat="1" ht="165.75">
      <c r="A102" s="82">
        <v>100</v>
      </c>
      <c r="B102" s="27" t="s">
        <v>285</v>
      </c>
      <c r="C102" s="8" t="s">
        <v>1472</v>
      </c>
      <c r="D102" s="26">
        <v>2018</v>
      </c>
      <c r="E102" s="26">
        <v>1</v>
      </c>
      <c r="F102" s="368" t="s">
        <v>72</v>
      </c>
      <c r="G102" s="122">
        <v>100166.82</v>
      </c>
    </row>
    <row r="103" spans="1:30" s="80" customFormat="1">
      <c r="A103" s="82">
        <v>101</v>
      </c>
      <c r="B103" s="27" t="s">
        <v>286</v>
      </c>
      <c r="C103" s="8" t="s">
        <v>1473</v>
      </c>
      <c r="D103" s="26">
        <v>2018</v>
      </c>
      <c r="E103" s="26">
        <v>1</v>
      </c>
      <c r="F103" s="368" t="s">
        <v>72</v>
      </c>
      <c r="G103" s="122">
        <v>3493.2</v>
      </c>
    </row>
    <row r="104" spans="1:30" s="80" customFormat="1">
      <c r="A104" s="82">
        <v>102</v>
      </c>
      <c r="B104" s="27" t="s">
        <v>287</v>
      </c>
      <c r="C104" s="8" t="s">
        <v>1474</v>
      </c>
      <c r="D104" s="26">
        <v>2018</v>
      </c>
      <c r="E104" s="26">
        <v>1</v>
      </c>
      <c r="F104" s="368" t="s">
        <v>72</v>
      </c>
      <c r="G104" s="122">
        <v>6100.8</v>
      </c>
    </row>
    <row r="105" spans="1:30" s="80" customFormat="1">
      <c r="A105" s="82">
        <v>103</v>
      </c>
      <c r="B105" s="27" t="s">
        <v>288</v>
      </c>
      <c r="C105" s="8" t="s">
        <v>1475</v>
      </c>
      <c r="D105" s="26">
        <v>2018</v>
      </c>
      <c r="E105" s="26">
        <v>1</v>
      </c>
      <c r="F105" s="368" t="s">
        <v>72</v>
      </c>
      <c r="G105" s="122">
        <v>2281.65</v>
      </c>
    </row>
    <row r="106" spans="1:30" s="80" customFormat="1">
      <c r="A106" s="82">
        <v>104</v>
      </c>
      <c r="B106" s="27" t="s">
        <v>289</v>
      </c>
      <c r="C106" s="8" t="s">
        <v>1476</v>
      </c>
      <c r="D106" s="26">
        <v>2018</v>
      </c>
      <c r="E106" s="26">
        <v>1</v>
      </c>
      <c r="F106" s="368" t="s">
        <v>72</v>
      </c>
      <c r="G106" s="122">
        <v>3936</v>
      </c>
    </row>
    <row r="107" spans="1:30" s="80" customFormat="1">
      <c r="A107" s="82">
        <v>105</v>
      </c>
      <c r="B107" s="27" t="s">
        <v>290</v>
      </c>
      <c r="C107" s="8" t="s">
        <v>1477</v>
      </c>
      <c r="D107" s="26">
        <v>2018</v>
      </c>
      <c r="E107" s="26">
        <v>1</v>
      </c>
      <c r="F107" s="368" t="s">
        <v>72</v>
      </c>
      <c r="G107" s="122">
        <v>1137.75</v>
      </c>
    </row>
    <row r="108" spans="1:30" s="80" customFormat="1">
      <c r="A108" s="82">
        <v>106</v>
      </c>
      <c r="B108" s="27" t="s">
        <v>278</v>
      </c>
      <c r="C108" s="8" t="s">
        <v>1478</v>
      </c>
      <c r="D108" s="26">
        <v>2018</v>
      </c>
      <c r="E108" s="26">
        <v>1</v>
      </c>
      <c r="F108" s="368" t="s">
        <v>72</v>
      </c>
      <c r="G108" s="122">
        <v>1254.5999999999999</v>
      </c>
    </row>
    <row r="109" spans="1:30" s="80" customFormat="1">
      <c r="A109" s="82">
        <v>107</v>
      </c>
      <c r="B109" s="27" t="s">
        <v>291</v>
      </c>
      <c r="C109" s="8" t="s">
        <v>1479</v>
      </c>
      <c r="D109" s="26">
        <v>2018</v>
      </c>
      <c r="E109" s="26">
        <v>1</v>
      </c>
      <c r="F109" s="368" t="s">
        <v>72</v>
      </c>
      <c r="G109" s="122">
        <v>3258.62</v>
      </c>
    </row>
    <row r="110" spans="1:30" s="80" customFormat="1">
      <c r="A110" s="82">
        <v>108</v>
      </c>
      <c r="B110" s="27" t="s">
        <v>292</v>
      </c>
      <c r="C110" s="8" t="s">
        <v>1480</v>
      </c>
      <c r="D110" s="26">
        <v>2018</v>
      </c>
      <c r="E110" s="26">
        <v>1</v>
      </c>
      <c r="F110" s="368" t="s">
        <v>72</v>
      </c>
      <c r="G110" s="122">
        <v>3881</v>
      </c>
    </row>
    <row r="111" spans="1:30" s="80" customFormat="1">
      <c r="A111" s="82">
        <v>109</v>
      </c>
      <c r="B111" s="27" t="s">
        <v>293</v>
      </c>
      <c r="C111" s="8" t="s">
        <v>1481</v>
      </c>
      <c r="D111" s="26">
        <v>2018</v>
      </c>
      <c r="E111" s="26">
        <v>1</v>
      </c>
      <c r="F111" s="368" t="s">
        <v>72</v>
      </c>
      <c r="G111" s="122">
        <v>3481.37</v>
      </c>
    </row>
    <row r="112" spans="1:30" s="80" customFormat="1">
      <c r="A112" s="82">
        <v>110</v>
      </c>
      <c r="B112" s="27" t="s">
        <v>293</v>
      </c>
      <c r="C112" s="8" t="s">
        <v>1482</v>
      </c>
      <c r="D112" s="26">
        <v>2018</v>
      </c>
      <c r="E112" s="26">
        <v>1</v>
      </c>
      <c r="F112" s="368" t="s">
        <v>72</v>
      </c>
      <c r="G112" s="122">
        <v>3487</v>
      </c>
    </row>
    <row r="113" spans="1:7" s="80" customFormat="1">
      <c r="A113" s="82">
        <v>111</v>
      </c>
      <c r="B113" s="27" t="s">
        <v>294</v>
      </c>
      <c r="C113" s="8" t="s">
        <v>1483</v>
      </c>
      <c r="D113" s="26">
        <v>2018</v>
      </c>
      <c r="E113" s="26">
        <v>1</v>
      </c>
      <c r="F113" s="368" t="s">
        <v>72</v>
      </c>
      <c r="G113" s="122">
        <v>1979.97</v>
      </c>
    </row>
    <row r="114" spans="1:7" s="80" customFormat="1">
      <c r="A114" s="82">
        <v>112</v>
      </c>
      <c r="B114" s="27" t="s">
        <v>295</v>
      </c>
      <c r="C114" s="8" t="s">
        <v>1484</v>
      </c>
      <c r="D114" s="26">
        <v>2018</v>
      </c>
      <c r="E114" s="26">
        <v>1</v>
      </c>
      <c r="F114" s="368" t="s">
        <v>72</v>
      </c>
      <c r="G114" s="122">
        <v>1257.3900000000001</v>
      </c>
    </row>
    <row r="115" spans="1:7" s="80" customFormat="1">
      <c r="A115" s="82">
        <v>113</v>
      </c>
      <c r="B115" s="27" t="s">
        <v>296</v>
      </c>
      <c r="C115" s="8" t="s">
        <v>1485</v>
      </c>
      <c r="D115" s="26">
        <v>2018</v>
      </c>
      <c r="E115" s="26">
        <v>1</v>
      </c>
      <c r="F115" s="368" t="s">
        <v>72</v>
      </c>
      <c r="G115" s="122">
        <v>2351</v>
      </c>
    </row>
    <row r="116" spans="1:7" s="80" customFormat="1">
      <c r="A116" s="82">
        <v>114</v>
      </c>
      <c r="B116" s="27" t="s">
        <v>297</v>
      </c>
      <c r="C116" s="8" t="s">
        <v>1486</v>
      </c>
      <c r="D116" s="26">
        <v>2018</v>
      </c>
      <c r="E116" s="26">
        <v>1</v>
      </c>
      <c r="F116" s="368" t="s">
        <v>72</v>
      </c>
      <c r="G116" s="122">
        <v>390</v>
      </c>
    </row>
    <row r="117" spans="1:7" s="80" customFormat="1">
      <c r="A117" s="82">
        <v>115</v>
      </c>
      <c r="B117" s="27" t="s">
        <v>298</v>
      </c>
      <c r="C117" s="8" t="s">
        <v>1487</v>
      </c>
      <c r="D117" s="26">
        <v>2018</v>
      </c>
      <c r="E117" s="26">
        <v>1</v>
      </c>
      <c r="F117" s="368" t="s">
        <v>72</v>
      </c>
      <c r="G117" s="122">
        <v>320</v>
      </c>
    </row>
    <row r="118" spans="1:7" s="80" customFormat="1">
      <c r="A118" s="82">
        <v>116</v>
      </c>
      <c r="B118" s="27" t="s">
        <v>299</v>
      </c>
      <c r="C118" s="8" t="s">
        <v>1488</v>
      </c>
      <c r="D118" s="26">
        <v>2018</v>
      </c>
      <c r="E118" s="26">
        <v>1</v>
      </c>
      <c r="F118" s="368" t="s">
        <v>72</v>
      </c>
      <c r="G118" s="122">
        <v>199</v>
      </c>
    </row>
    <row r="119" spans="1:7" s="80" customFormat="1">
      <c r="A119" s="82">
        <v>117</v>
      </c>
      <c r="B119" s="27" t="s">
        <v>256</v>
      </c>
      <c r="C119" s="8" t="s">
        <v>1489</v>
      </c>
      <c r="D119" s="26">
        <v>2018</v>
      </c>
      <c r="E119" s="26">
        <v>1</v>
      </c>
      <c r="F119" s="368" t="s">
        <v>72</v>
      </c>
      <c r="G119" s="122">
        <v>219</v>
      </c>
    </row>
    <row r="120" spans="1:7" s="80" customFormat="1">
      <c r="A120" s="82">
        <v>118</v>
      </c>
      <c r="B120" s="27" t="s">
        <v>256</v>
      </c>
      <c r="C120" s="8" t="s">
        <v>1490</v>
      </c>
      <c r="D120" s="26">
        <v>2018</v>
      </c>
      <c r="E120" s="26">
        <v>1</v>
      </c>
      <c r="F120" s="368" t="s">
        <v>72</v>
      </c>
      <c r="G120" s="122">
        <v>199</v>
      </c>
    </row>
    <row r="121" spans="1:7" s="80" customFormat="1">
      <c r="A121" s="82">
        <v>119</v>
      </c>
      <c r="B121" s="27" t="s">
        <v>269</v>
      </c>
      <c r="C121" s="8" t="s">
        <v>1491</v>
      </c>
      <c r="D121" s="26">
        <v>2018</v>
      </c>
      <c r="E121" s="26">
        <v>1</v>
      </c>
      <c r="F121" s="368" t="s">
        <v>72</v>
      </c>
      <c r="G121" s="122">
        <v>119</v>
      </c>
    </row>
    <row r="122" spans="1:7" s="80" customFormat="1">
      <c r="A122" s="82">
        <v>120</v>
      </c>
      <c r="B122" s="27" t="s">
        <v>278</v>
      </c>
      <c r="C122" s="8" t="s">
        <v>1492</v>
      </c>
      <c r="D122" s="26">
        <v>2019</v>
      </c>
      <c r="E122" s="26">
        <v>1</v>
      </c>
      <c r="F122" s="368" t="s">
        <v>72</v>
      </c>
      <c r="G122" s="122">
        <v>1105.1400000000001</v>
      </c>
    </row>
    <row r="123" spans="1:7" s="80" customFormat="1">
      <c r="A123" s="82">
        <v>121</v>
      </c>
      <c r="B123" s="27" t="s">
        <v>278</v>
      </c>
      <c r="C123" s="8" t="s">
        <v>1493</v>
      </c>
      <c r="D123" s="26">
        <v>2019</v>
      </c>
      <c r="E123" s="26">
        <v>1</v>
      </c>
      <c r="F123" s="368" t="s">
        <v>72</v>
      </c>
      <c r="G123" s="122">
        <v>1105.1400000000001</v>
      </c>
    </row>
    <row r="124" spans="1:7" s="80" customFormat="1">
      <c r="A124" s="82">
        <v>122</v>
      </c>
      <c r="B124" s="81" t="s">
        <v>300</v>
      </c>
      <c r="C124" s="77" t="s">
        <v>1494</v>
      </c>
      <c r="D124" s="26">
        <v>2019</v>
      </c>
      <c r="E124" s="26">
        <v>1</v>
      </c>
      <c r="F124" s="368" t="s">
        <v>72</v>
      </c>
      <c r="G124" s="122">
        <v>3493.2</v>
      </c>
    </row>
    <row r="125" spans="1:7" s="80" customFormat="1">
      <c r="A125" s="82">
        <v>123</v>
      </c>
      <c r="B125" s="81" t="s">
        <v>301</v>
      </c>
      <c r="C125" s="77" t="s">
        <v>1495</v>
      </c>
      <c r="D125" s="26">
        <v>2019</v>
      </c>
      <c r="E125" s="26">
        <v>1</v>
      </c>
      <c r="F125" s="368" t="s">
        <v>72</v>
      </c>
      <c r="G125" s="122">
        <v>2600</v>
      </c>
    </row>
    <row r="126" spans="1:7" s="80" customFormat="1">
      <c r="A126" s="82">
        <v>124</v>
      </c>
      <c r="B126" s="81" t="s">
        <v>278</v>
      </c>
      <c r="C126" s="77" t="s">
        <v>1496</v>
      </c>
      <c r="D126" s="26">
        <v>2019</v>
      </c>
      <c r="E126" s="26">
        <v>1</v>
      </c>
      <c r="F126" s="368" t="s">
        <v>72</v>
      </c>
      <c r="G126" s="122">
        <v>1199</v>
      </c>
    </row>
    <row r="127" spans="1:7" s="80" customFormat="1">
      <c r="A127" s="82">
        <v>125</v>
      </c>
      <c r="B127" s="81" t="s">
        <v>278</v>
      </c>
      <c r="C127" s="77" t="s">
        <v>1497</v>
      </c>
      <c r="D127" s="26">
        <v>2019</v>
      </c>
      <c r="E127" s="26">
        <v>1</v>
      </c>
      <c r="F127" s="368" t="s">
        <v>72</v>
      </c>
      <c r="G127" s="122">
        <v>1199</v>
      </c>
    </row>
    <row r="128" spans="1:7" s="80" customFormat="1">
      <c r="A128" s="82">
        <v>126</v>
      </c>
      <c r="B128" s="81" t="s">
        <v>278</v>
      </c>
      <c r="C128" s="77" t="s">
        <v>1498</v>
      </c>
      <c r="D128" s="26">
        <v>2019</v>
      </c>
      <c r="E128" s="26">
        <v>1</v>
      </c>
      <c r="F128" s="368" t="s">
        <v>72</v>
      </c>
      <c r="G128" s="122">
        <v>1045.5</v>
      </c>
    </row>
    <row r="129" spans="1:7" s="80" customFormat="1">
      <c r="A129" s="82">
        <v>127</v>
      </c>
      <c r="B129" s="81" t="s">
        <v>278</v>
      </c>
      <c r="C129" s="77" t="s">
        <v>1499</v>
      </c>
      <c r="D129" s="26">
        <v>2019</v>
      </c>
      <c r="E129" s="26">
        <v>1</v>
      </c>
      <c r="F129" s="368" t="s">
        <v>72</v>
      </c>
      <c r="G129" s="122">
        <v>1045.5</v>
      </c>
    </row>
    <row r="130" spans="1:7" s="80" customFormat="1">
      <c r="A130" s="82">
        <v>128</v>
      </c>
      <c r="B130" s="81" t="s">
        <v>301</v>
      </c>
      <c r="C130" s="77" t="s">
        <v>1500</v>
      </c>
      <c r="D130" s="26">
        <v>2019</v>
      </c>
      <c r="E130" s="26">
        <v>1</v>
      </c>
      <c r="F130" s="368" t="s">
        <v>72</v>
      </c>
      <c r="G130" s="122">
        <v>3487.32</v>
      </c>
    </row>
    <row r="131" spans="1:7" s="80" customFormat="1">
      <c r="A131" s="82">
        <v>129</v>
      </c>
      <c r="B131" s="81" t="s">
        <v>302</v>
      </c>
      <c r="C131" s="77" t="s">
        <v>1501</v>
      </c>
      <c r="D131" s="26">
        <v>2019</v>
      </c>
      <c r="E131" s="26">
        <v>1</v>
      </c>
      <c r="F131" s="368" t="s">
        <v>72</v>
      </c>
      <c r="G131" s="122">
        <v>3487.32</v>
      </c>
    </row>
    <row r="132" spans="1:7" s="80" customFormat="1">
      <c r="A132" s="82">
        <v>130</v>
      </c>
      <c r="B132" s="81" t="s">
        <v>278</v>
      </c>
      <c r="C132" s="77" t="s">
        <v>1502</v>
      </c>
      <c r="D132" s="26">
        <v>2019</v>
      </c>
      <c r="E132" s="26">
        <v>1</v>
      </c>
      <c r="F132" s="368" t="s">
        <v>72</v>
      </c>
      <c r="G132" s="122">
        <v>1114.96</v>
      </c>
    </row>
    <row r="133" spans="1:7" s="80" customFormat="1">
      <c r="A133" s="82">
        <v>131</v>
      </c>
      <c r="B133" s="81" t="s">
        <v>303</v>
      </c>
      <c r="C133" s="77" t="s">
        <v>1503</v>
      </c>
      <c r="D133" s="26">
        <v>2019</v>
      </c>
      <c r="E133" s="26">
        <v>1</v>
      </c>
      <c r="F133" s="368" t="s">
        <v>72</v>
      </c>
      <c r="G133" s="122">
        <v>1371.45</v>
      </c>
    </row>
    <row r="134" spans="1:7" s="80" customFormat="1">
      <c r="A134" s="82">
        <v>132</v>
      </c>
      <c r="B134" s="81" t="s">
        <v>304</v>
      </c>
      <c r="C134" s="77" t="s">
        <v>1504</v>
      </c>
      <c r="D134" s="26">
        <v>2019</v>
      </c>
      <c r="E134" s="26">
        <v>1</v>
      </c>
      <c r="F134" s="368" t="s">
        <v>72</v>
      </c>
      <c r="G134" s="122">
        <v>2435.4</v>
      </c>
    </row>
    <row r="135" spans="1:7" s="80" customFormat="1">
      <c r="A135" s="82">
        <v>133</v>
      </c>
      <c r="B135" s="81" t="s">
        <v>305</v>
      </c>
      <c r="C135" s="77" t="s">
        <v>1505</v>
      </c>
      <c r="D135" s="26">
        <v>2019</v>
      </c>
      <c r="E135" s="26">
        <v>1</v>
      </c>
      <c r="F135" s="368" t="s">
        <v>72</v>
      </c>
      <c r="G135" s="122">
        <v>2195.5500000000002</v>
      </c>
    </row>
    <row r="136" spans="1:7" s="80" customFormat="1">
      <c r="A136" s="82">
        <v>134</v>
      </c>
      <c r="B136" s="81" t="s">
        <v>306</v>
      </c>
      <c r="C136" s="77" t="s">
        <v>1506</v>
      </c>
      <c r="D136" s="26">
        <v>2019</v>
      </c>
      <c r="E136" s="26">
        <v>1</v>
      </c>
      <c r="F136" s="368" t="s">
        <v>72</v>
      </c>
      <c r="G136" s="122">
        <v>747.74</v>
      </c>
    </row>
    <row r="137" spans="1:7" s="80" customFormat="1">
      <c r="A137" s="82">
        <v>135</v>
      </c>
      <c r="B137" s="81" t="s">
        <v>307</v>
      </c>
      <c r="C137" s="77" t="s">
        <v>1507</v>
      </c>
      <c r="D137" s="26">
        <v>2019</v>
      </c>
      <c r="E137" s="26">
        <v>1</v>
      </c>
      <c r="F137" s="368" t="s">
        <v>72</v>
      </c>
      <c r="G137" s="122">
        <v>4071</v>
      </c>
    </row>
    <row r="138" spans="1:7" s="80" customFormat="1">
      <c r="A138" s="82">
        <v>136</v>
      </c>
      <c r="B138" s="81" t="s">
        <v>308</v>
      </c>
      <c r="C138" s="77" t="s">
        <v>1508</v>
      </c>
      <c r="D138" s="26">
        <v>2019</v>
      </c>
      <c r="E138" s="26">
        <v>1</v>
      </c>
      <c r="F138" s="368" t="s">
        <v>72</v>
      </c>
      <c r="G138" s="122">
        <v>6331</v>
      </c>
    </row>
    <row r="139" spans="1:7" s="80" customFormat="1">
      <c r="A139" s="82">
        <v>137</v>
      </c>
      <c r="B139" s="81" t="s">
        <v>309</v>
      </c>
      <c r="C139" s="77" t="s">
        <v>1509</v>
      </c>
      <c r="D139" s="26">
        <v>2019</v>
      </c>
      <c r="E139" s="26">
        <v>1</v>
      </c>
      <c r="F139" s="368" t="s">
        <v>72</v>
      </c>
      <c r="G139" s="122">
        <v>691.23</v>
      </c>
    </row>
    <row r="140" spans="1:7" s="80" customFormat="1">
      <c r="A140" s="82">
        <v>138</v>
      </c>
      <c r="B140" s="81" t="s">
        <v>309</v>
      </c>
      <c r="C140" s="77" t="s">
        <v>1510</v>
      </c>
      <c r="D140" s="26">
        <v>2019</v>
      </c>
      <c r="E140" s="26">
        <v>1</v>
      </c>
      <c r="F140" s="368" t="s">
        <v>72</v>
      </c>
      <c r="G140" s="122">
        <v>1384.99</v>
      </c>
    </row>
    <row r="141" spans="1:7" s="80" customFormat="1">
      <c r="A141" s="82">
        <v>139</v>
      </c>
      <c r="B141" s="81" t="s">
        <v>310</v>
      </c>
      <c r="C141" s="77" t="s">
        <v>1511</v>
      </c>
      <c r="D141" s="26">
        <v>2019</v>
      </c>
      <c r="E141" s="26">
        <v>1</v>
      </c>
      <c r="F141" s="368" t="s">
        <v>72</v>
      </c>
      <c r="G141" s="122">
        <v>1087.33</v>
      </c>
    </row>
    <row r="142" spans="1:7" s="80" customFormat="1">
      <c r="A142" s="82">
        <v>140</v>
      </c>
      <c r="B142" s="81" t="s">
        <v>310</v>
      </c>
      <c r="C142" s="77" t="s">
        <v>1512</v>
      </c>
      <c r="D142" s="26">
        <v>2019</v>
      </c>
      <c r="E142" s="26">
        <v>1</v>
      </c>
      <c r="F142" s="368" t="s">
        <v>72</v>
      </c>
      <c r="G142" s="122">
        <v>1387.32</v>
      </c>
    </row>
    <row r="143" spans="1:7" s="80" customFormat="1">
      <c r="A143" s="82">
        <v>141</v>
      </c>
      <c r="B143" s="81" t="s">
        <v>311</v>
      </c>
      <c r="C143" s="77" t="s">
        <v>1513</v>
      </c>
      <c r="D143" s="26">
        <v>2019</v>
      </c>
      <c r="E143" s="26">
        <v>1</v>
      </c>
      <c r="F143" s="368" t="s">
        <v>72</v>
      </c>
      <c r="G143" s="122">
        <v>2400</v>
      </c>
    </row>
    <row r="144" spans="1:7" s="80" customFormat="1">
      <c r="A144" s="82">
        <v>142</v>
      </c>
      <c r="B144" s="81" t="s">
        <v>256</v>
      </c>
      <c r="C144" s="77" t="s">
        <v>1514</v>
      </c>
      <c r="D144" s="26">
        <v>2019</v>
      </c>
      <c r="E144" s="26">
        <v>1</v>
      </c>
      <c r="F144" s="368" t="s">
        <v>72</v>
      </c>
      <c r="G144" s="122">
        <v>199</v>
      </c>
    </row>
    <row r="145" spans="1:7" s="80" customFormat="1">
      <c r="A145" s="82">
        <v>143</v>
      </c>
      <c r="B145" s="81" t="s">
        <v>256</v>
      </c>
      <c r="C145" s="77" t="s">
        <v>1515</v>
      </c>
      <c r="D145" s="26">
        <v>2019</v>
      </c>
      <c r="E145" s="26">
        <v>1</v>
      </c>
      <c r="F145" s="368" t="s">
        <v>72</v>
      </c>
      <c r="G145" s="122">
        <v>198.67</v>
      </c>
    </row>
    <row r="146" spans="1:7" s="80" customFormat="1">
      <c r="A146" s="82">
        <v>144</v>
      </c>
      <c r="B146" s="81" t="s">
        <v>312</v>
      </c>
      <c r="C146" s="77" t="s">
        <v>1516</v>
      </c>
      <c r="D146" s="26">
        <v>2019</v>
      </c>
      <c r="E146" s="26">
        <v>1</v>
      </c>
      <c r="F146" s="368" t="s">
        <v>72</v>
      </c>
      <c r="G146" s="122">
        <v>119.99</v>
      </c>
    </row>
    <row r="147" spans="1:7" s="80" customFormat="1">
      <c r="A147" s="82">
        <v>145</v>
      </c>
      <c r="B147" s="81" t="s">
        <v>313</v>
      </c>
      <c r="C147" s="77" t="s">
        <v>1517</v>
      </c>
      <c r="D147" s="26">
        <v>2020</v>
      </c>
      <c r="E147" s="26">
        <v>1</v>
      </c>
      <c r="F147" s="368" t="s">
        <v>72</v>
      </c>
      <c r="G147" s="122">
        <v>18081</v>
      </c>
    </row>
    <row r="148" spans="1:7" s="80" customFormat="1">
      <c r="A148" s="82">
        <v>146</v>
      </c>
      <c r="B148" s="81" t="s">
        <v>314</v>
      </c>
      <c r="C148" s="77" t="s">
        <v>1518</v>
      </c>
      <c r="D148" s="26">
        <v>2020</v>
      </c>
      <c r="E148" s="26">
        <v>1</v>
      </c>
      <c r="F148" s="368" t="s">
        <v>72</v>
      </c>
      <c r="G148" s="122">
        <v>19680</v>
      </c>
    </row>
    <row r="149" spans="1:7" s="80" customFormat="1">
      <c r="A149" s="82">
        <v>147</v>
      </c>
      <c r="B149" s="81" t="s">
        <v>313</v>
      </c>
      <c r="C149" s="77" t="s">
        <v>1519</v>
      </c>
      <c r="D149" s="26">
        <v>2020</v>
      </c>
      <c r="E149" s="26">
        <v>1</v>
      </c>
      <c r="F149" s="368" t="s">
        <v>72</v>
      </c>
      <c r="G149" s="122">
        <v>18081</v>
      </c>
    </row>
    <row r="150" spans="1:7" s="80" customFormat="1">
      <c r="A150" s="82">
        <v>148</v>
      </c>
      <c r="B150" s="81" t="s">
        <v>315</v>
      </c>
      <c r="C150" s="77" t="s">
        <v>1520</v>
      </c>
      <c r="D150" s="26">
        <v>2020</v>
      </c>
      <c r="E150" s="26">
        <v>1</v>
      </c>
      <c r="F150" s="368" t="s">
        <v>72</v>
      </c>
      <c r="G150" s="122">
        <v>1000</v>
      </c>
    </row>
    <row r="151" spans="1:7" s="80" customFormat="1">
      <c r="A151" s="82">
        <v>149</v>
      </c>
      <c r="B151" s="81" t="s">
        <v>316</v>
      </c>
      <c r="C151" s="77" t="s">
        <v>1521</v>
      </c>
      <c r="D151" s="26">
        <v>2020</v>
      </c>
      <c r="E151" s="26">
        <v>1</v>
      </c>
      <c r="F151" s="368" t="s">
        <v>72</v>
      </c>
      <c r="G151" s="122">
        <v>3315.41</v>
      </c>
    </row>
    <row r="152" spans="1:7" s="80" customFormat="1">
      <c r="A152" s="82">
        <v>150</v>
      </c>
      <c r="B152" s="81" t="s">
        <v>317</v>
      </c>
      <c r="C152" s="77" t="s">
        <v>1522</v>
      </c>
      <c r="D152" s="26">
        <v>2020</v>
      </c>
      <c r="E152" s="26">
        <v>1</v>
      </c>
      <c r="F152" s="368" t="s">
        <v>72</v>
      </c>
      <c r="G152" s="122">
        <v>1230</v>
      </c>
    </row>
    <row r="153" spans="1:7" s="80" customFormat="1">
      <c r="A153" s="82">
        <v>151</v>
      </c>
      <c r="B153" s="81" t="s">
        <v>317</v>
      </c>
      <c r="C153" s="77" t="s">
        <v>1523</v>
      </c>
      <c r="D153" s="26">
        <v>2020</v>
      </c>
      <c r="E153" s="26">
        <v>1</v>
      </c>
      <c r="F153" s="368" t="s">
        <v>72</v>
      </c>
      <c r="G153" s="122">
        <v>1230</v>
      </c>
    </row>
    <row r="154" spans="1:7" s="80" customFormat="1">
      <c r="A154" s="82">
        <v>152</v>
      </c>
      <c r="B154" s="81" t="s">
        <v>317</v>
      </c>
      <c r="C154" s="77" t="s">
        <v>1524</v>
      </c>
      <c r="D154" s="26">
        <v>2020</v>
      </c>
      <c r="E154" s="26">
        <v>1</v>
      </c>
      <c r="F154" s="368" t="s">
        <v>72</v>
      </c>
      <c r="G154" s="122">
        <v>1230</v>
      </c>
    </row>
    <row r="155" spans="1:7" s="80" customFormat="1">
      <c r="A155" s="82">
        <v>153</v>
      </c>
      <c r="B155" s="81" t="s">
        <v>318</v>
      </c>
      <c r="C155" s="77" t="s">
        <v>1525</v>
      </c>
      <c r="D155" s="26">
        <v>2020</v>
      </c>
      <c r="E155" s="26">
        <v>1</v>
      </c>
      <c r="F155" s="368" t="s">
        <v>72</v>
      </c>
      <c r="G155" s="122">
        <v>5289</v>
      </c>
    </row>
    <row r="156" spans="1:7" s="80" customFormat="1">
      <c r="A156" s="82">
        <v>154</v>
      </c>
      <c r="B156" s="81" t="s">
        <v>319</v>
      </c>
      <c r="C156" s="77" t="s">
        <v>1526</v>
      </c>
      <c r="D156" s="26">
        <v>2020</v>
      </c>
      <c r="E156" s="26">
        <v>1</v>
      </c>
      <c r="F156" s="368" t="s">
        <v>72</v>
      </c>
      <c r="G156" s="122">
        <v>5535</v>
      </c>
    </row>
    <row r="157" spans="1:7" s="80" customFormat="1">
      <c r="A157" s="82">
        <v>155</v>
      </c>
      <c r="B157" s="81" t="s">
        <v>278</v>
      </c>
      <c r="C157" s="77" t="s">
        <v>1527</v>
      </c>
      <c r="D157" s="26">
        <v>2020</v>
      </c>
      <c r="E157" s="26">
        <v>1</v>
      </c>
      <c r="F157" s="368" t="s">
        <v>72</v>
      </c>
      <c r="G157" s="122">
        <v>1107</v>
      </c>
    </row>
    <row r="158" spans="1:7" s="80" customFormat="1">
      <c r="A158" s="82">
        <v>156</v>
      </c>
      <c r="B158" s="81" t="s">
        <v>278</v>
      </c>
      <c r="C158" s="77" t="s">
        <v>1528</v>
      </c>
      <c r="D158" s="26">
        <v>2020</v>
      </c>
      <c r="E158" s="26">
        <v>1</v>
      </c>
      <c r="F158" s="368" t="s">
        <v>72</v>
      </c>
      <c r="G158" s="122">
        <v>1105.1400000000001</v>
      </c>
    </row>
    <row r="159" spans="1:7" s="80" customFormat="1">
      <c r="A159" s="82">
        <v>157</v>
      </c>
      <c r="B159" s="81" t="s">
        <v>320</v>
      </c>
      <c r="C159" s="77" t="s">
        <v>1529</v>
      </c>
      <c r="D159" s="26">
        <v>2020</v>
      </c>
      <c r="E159" s="26">
        <v>1</v>
      </c>
      <c r="F159" s="368" t="s">
        <v>72</v>
      </c>
      <c r="G159" s="122">
        <v>6351</v>
      </c>
    </row>
    <row r="160" spans="1:7" s="80" customFormat="1">
      <c r="A160" s="82">
        <v>158</v>
      </c>
      <c r="B160" s="81" t="s">
        <v>320</v>
      </c>
      <c r="C160" s="77" t="s">
        <v>1530</v>
      </c>
      <c r="D160" s="26">
        <v>2020</v>
      </c>
      <c r="E160" s="26">
        <v>1</v>
      </c>
      <c r="F160" s="368" t="s">
        <v>72</v>
      </c>
      <c r="G160" s="122">
        <v>6550</v>
      </c>
    </row>
    <row r="161" spans="1:7" s="80" customFormat="1">
      <c r="A161" s="82">
        <v>159</v>
      </c>
      <c r="B161" s="81" t="s">
        <v>320</v>
      </c>
      <c r="C161" s="77" t="s">
        <v>1531</v>
      </c>
      <c r="D161" s="26">
        <v>2020</v>
      </c>
      <c r="E161" s="26">
        <v>1</v>
      </c>
      <c r="F161" s="368" t="s">
        <v>72</v>
      </c>
      <c r="G161" s="122">
        <v>6542</v>
      </c>
    </row>
    <row r="162" spans="1:7" s="80" customFormat="1">
      <c r="A162" s="82">
        <v>160</v>
      </c>
      <c r="B162" s="81" t="s">
        <v>320</v>
      </c>
      <c r="C162" s="77" t="s">
        <v>1532</v>
      </c>
      <c r="D162" s="26">
        <v>2020</v>
      </c>
      <c r="E162" s="26">
        <v>1</v>
      </c>
      <c r="F162" s="368" t="s">
        <v>72</v>
      </c>
      <c r="G162" s="122">
        <v>6542</v>
      </c>
    </row>
    <row r="163" spans="1:7" s="80" customFormat="1">
      <c r="A163" s="82">
        <v>161</v>
      </c>
      <c r="B163" s="81" t="s">
        <v>321</v>
      </c>
      <c r="C163" s="77" t="s">
        <v>1533</v>
      </c>
      <c r="D163" s="26">
        <v>2020</v>
      </c>
      <c r="E163" s="26">
        <v>1</v>
      </c>
      <c r="F163" s="368" t="s">
        <v>72</v>
      </c>
      <c r="G163" s="122">
        <v>2829</v>
      </c>
    </row>
    <row r="164" spans="1:7" s="80" customFormat="1">
      <c r="A164" s="82">
        <v>162</v>
      </c>
      <c r="B164" s="81" t="s">
        <v>321</v>
      </c>
      <c r="C164" s="77" t="s">
        <v>1534</v>
      </c>
      <c r="D164" s="26">
        <v>2020</v>
      </c>
      <c r="E164" s="26">
        <v>1</v>
      </c>
      <c r="F164" s="368" t="s">
        <v>72</v>
      </c>
      <c r="G164" s="122">
        <v>2829</v>
      </c>
    </row>
    <row r="165" spans="1:7" s="80" customFormat="1">
      <c r="A165" s="82">
        <v>163</v>
      </c>
      <c r="B165" s="81" t="s">
        <v>321</v>
      </c>
      <c r="C165" s="77" t="s">
        <v>1535</v>
      </c>
      <c r="D165" s="26">
        <v>2020</v>
      </c>
      <c r="E165" s="26">
        <v>1</v>
      </c>
      <c r="F165" s="368" t="s">
        <v>72</v>
      </c>
      <c r="G165" s="122">
        <v>2829</v>
      </c>
    </row>
    <row r="166" spans="1:7" s="80" customFormat="1">
      <c r="A166" s="82">
        <v>164</v>
      </c>
      <c r="B166" s="81" t="s">
        <v>321</v>
      </c>
      <c r="C166" s="77" t="s">
        <v>1536</v>
      </c>
      <c r="D166" s="26">
        <v>2020</v>
      </c>
      <c r="E166" s="26">
        <v>1</v>
      </c>
      <c r="F166" s="368" t="s">
        <v>72</v>
      </c>
      <c r="G166" s="122">
        <v>2829</v>
      </c>
    </row>
    <row r="167" spans="1:7" s="80" customFormat="1">
      <c r="A167" s="82">
        <v>165</v>
      </c>
      <c r="B167" s="81" t="s">
        <v>321</v>
      </c>
      <c r="C167" s="77" t="s">
        <v>1537</v>
      </c>
      <c r="D167" s="26">
        <v>2020</v>
      </c>
      <c r="E167" s="26">
        <v>1</v>
      </c>
      <c r="F167" s="368" t="s">
        <v>72</v>
      </c>
      <c r="G167" s="122">
        <v>2829</v>
      </c>
    </row>
    <row r="168" spans="1:7" s="80" customFormat="1">
      <c r="A168" s="82">
        <v>166</v>
      </c>
      <c r="B168" s="81" t="s">
        <v>321</v>
      </c>
      <c r="C168" s="77" t="s">
        <v>1538</v>
      </c>
      <c r="D168" s="26">
        <v>2020</v>
      </c>
      <c r="E168" s="26">
        <v>1</v>
      </c>
      <c r="F168" s="368" t="s">
        <v>72</v>
      </c>
      <c r="G168" s="122">
        <v>2829</v>
      </c>
    </row>
    <row r="169" spans="1:7" s="80" customFormat="1">
      <c r="A169" s="82">
        <v>167</v>
      </c>
      <c r="B169" s="81" t="s">
        <v>321</v>
      </c>
      <c r="C169" s="77" t="s">
        <v>1539</v>
      </c>
      <c r="D169" s="26">
        <v>2020</v>
      </c>
      <c r="E169" s="26">
        <v>1</v>
      </c>
      <c r="F169" s="368" t="s">
        <v>72</v>
      </c>
      <c r="G169" s="122">
        <v>2829</v>
      </c>
    </row>
    <row r="170" spans="1:7" s="80" customFormat="1">
      <c r="A170" s="82">
        <v>168</v>
      </c>
      <c r="B170" s="81" t="s">
        <v>321</v>
      </c>
      <c r="C170" s="77" t="s">
        <v>1540</v>
      </c>
      <c r="D170" s="26">
        <v>2020</v>
      </c>
      <c r="E170" s="26">
        <v>1</v>
      </c>
      <c r="F170" s="368" t="s">
        <v>72</v>
      </c>
      <c r="G170" s="122">
        <v>2829</v>
      </c>
    </row>
    <row r="171" spans="1:7" s="80" customFormat="1">
      <c r="A171" s="82">
        <v>169</v>
      </c>
      <c r="B171" s="81" t="s">
        <v>321</v>
      </c>
      <c r="C171" s="77" t="s">
        <v>1541</v>
      </c>
      <c r="D171" s="26">
        <v>2020</v>
      </c>
      <c r="E171" s="26">
        <v>1</v>
      </c>
      <c r="F171" s="368" t="s">
        <v>72</v>
      </c>
      <c r="G171" s="122">
        <v>2829</v>
      </c>
    </row>
    <row r="172" spans="1:7" s="80" customFormat="1" ht="25.5">
      <c r="A172" s="82">
        <v>170</v>
      </c>
      <c r="B172" s="81" t="s">
        <v>322</v>
      </c>
      <c r="C172" s="77" t="s">
        <v>1542</v>
      </c>
      <c r="D172" s="26">
        <v>2020</v>
      </c>
      <c r="E172" s="26">
        <v>1</v>
      </c>
      <c r="F172" s="368" t="s">
        <v>72</v>
      </c>
      <c r="G172" s="122">
        <v>3167.25</v>
      </c>
    </row>
    <row r="173" spans="1:7" s="80" customFormat="1" ht="25.5">
      <c r="A173" s="82">
        <v>171</v>
      </c>
      <c r="B173" s="81" t="s">
        <v>322</v>
      </c>
      <c r="C173" s="77" t="s">
        <v>1543</v>
      </c>
      <c r="D173" s="26">
        <v>2020</v>
      </c>
      <c r="E173" s="26">
        <v>1</v>
      </c>
      <c r="F173" s="368" t="s">
        <v>72</v>
      </c>
      <c r="G173" s="122">
        <v>3167.25</v>
      </c>
    </row>
    <row r="174" spans="1:7" s="80" customFormat="1">
      <c r="A174" s="82">
        <v>172</v>
      </c>
      <c r="B174" s="81" t="s">
        <v>321</v>
      </c>
      <c r="C174" s="77" t="s">
        <v>1544</v>
      </c>
      <c r="D174" s="26">
        <v>2020</v>
      </c>
      <c r="E174" s="26">
        <v>1</v>
      </c>
      <c r="F174" s="368" t="s">
        <v>72</v>
      </c>
      <c r="G174" s="122">
        <v>2829</v>
      </c>
    </row>
    <row r="175" spans="1:7" s="80" customFormat="1">
      <c r="A175" s="82">
        <v>173</v>
      </c>
      <c r="B175" s="81" t="s">
        <v>321</v>
      </c>
      <c r="C175" s="77" t="s">
        <v>1545</v>
      </c>
      <c r="D175" s="26">
        <v>2020</v>
      </c>
      <c r="E175" s="26">
        <v>1</v>
      </c>
      <c r="F175" s="368" t="s">
        <v>72</v>
      </c>
      <c r="G175" s="122">
        <v>2829</v>
      </c>
    </row>
    <row r="176" spans="1:7" s="80" customFormat="1">
      <c r="A176" s="82">
        <v>174</v>
      </c>
      <c r="B176" s="81" t="s">
        <v>321</v>
      </c>
      <c r="C176" s="77" t="s">
        <v>1546</v>
      </c>
      <c r="D176" s="26">
        <v>2020</v>
      </c>
      <c r="E176" s="26">
        <v>1</v>
      </c>
      <c r="F176" s="368" t="s">
        <v>72</v>
      </c>
      <c r="G176" s="122">
        <v>2829</v>
      </c>
    </row>
    <row r="177" spans="1:31" s="80" customFormat="1">
      <c r="A177" s="82">
        <v>175</v>
      </c>
      <c r="B177" s="81" t="s">
        <v>321</v>
      </c>
      <c r="C177" s="77" t="s">
        <v>1547</v>
      </c>
      <c r="D177" s="26">
        <v>2020</v>
      </c>
      <c r="E177" s="26">
        <v>1</v>
      </c>
      <c r="F177" s="368" t="s">
        <v>72</v>
      </c>
      <c r="G177" s="122">
        <v>2829</v>
      </c>
    </row>
    <row r="178" spans="1:31" s="27" customFormat="1">
      <c r="A178" s="82">
        <v>176</v>
      </c>
      <c r="B178" s="27" t="s">
        <v>321</v>
      </c>
      <c r="C178" s="8" t="s">
        <v>1548</v>
      </c>
      <c r="D178" s="8">
        <v>2020</v>
      </c>
      <c r="E178" s="8">
        <v>1</v>
      </c>
      <c r="F178" s="368" t="s">
        <v>72</v>
      </c>
      <c r="G178" s="122">
        <v>2829</v>
      </c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</row>
    <row r="179" spans="1:31" s="27" customFormat="1">
      <c r="A179" s="82">
        <v>177</v>
      </c>
      <c r="B179" s="27" t="s">
        <v>321</v>
      </c>
      <c r="C179" s="8" t="s">
        <v>1549</v>
      </c>
      <c r="D179" s="8">
        <v>2020</v>
      </c>
      <c r="E179" s="8">
        <v>1</v>
      </c>
      <c r="F179" s="368" t="s">
        <v>72</v>
      </c>
      <c r="G179" s="122">
        <v>2829</v>
      </c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</row>
    <row r="180" spans="1:31" s="27" customFormat="1">
      <c r="A180" s="82">
        <v>178</v>
      </c>
      <c r="B180" s="27" t="s">
        <v>321</v>
      </c>
      <c r="C180" s="8" t="s">
        <v>1550</v>
      </c>
      <c r="D180" s="8">
        <v>2020</v>
      </c>
      <c r="E180" s="8">
        <v>1</v>
      </c>
      <c r="F180" s="368" t="s">
        <v>72</v>
      </c>
      <c r="G180" s="122">
        <v>2829</v>
      </c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</row>
    <row r="181" spans="1:31" s="27" customFormat="1">
      <c r="A181" s="82">
        <v>179</v>
      </c>
      <c r="B181" s="27" t="s">
        <v>321</v>
      </c>
      <c r="C181" s="8" t="s">
        <v>1551</v>
      </c>
      <c r="D181" s="8">
        <v>2020</v>
      </c>
      <c r="E181" s="8">
        <v>1</v>
      </c>
      <c r="F181" s="368" t="s">
        <v>72</v>
      </c>
      <c r="G181" s="122">
        <v>2829</v>
      </c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</row>
    <row r="182" spans="1:31" s="27" customFormat="1">
      <c r="A182" s="82">
        <v>180</v>
      </c>
      <c r="B182" s="27" t="s">
        <v>321</v>
      </c>
      <c r="C182" s="8" t="s">
        <v>1552</v>
      </c>
      <c r="D182" s="8">
        <v>2020</v>
      </c>
      <c r="E182" s="8">
        <v>1</v>
      </c>
      <c r="F182" s="368" t="s">
        <v>72</v>
      </c>
      <c r="G182" s="122">
        <v>2829</v>
      </c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</row>
    <row r="183" spans="1:31" s="27" customFormat="1">
      <c r="A183" s="82">
        <v>181</v>
      </c>
      <c r="B183" s="27" t="s">
        <v>321</v>
      </c>
      <c r="C183" s="8" t="s">
        <v>1553</v>
      </c>
      <c r="D183" s="8">
        <v>2020</v>
      </c>
      <c r="E183" s="8">
        <v>1</v>
      </c>
      <c r="F183" s="368" t="s">
        <v>72</v>
      </c>
      <c r="G183" s="122">
        <v>2829</v>
      </c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</row>
    <row r="184" spans="1:31" s="27" customFormat="1">
      <c r="A184" s="82">
        <v>182</v>
      </c>
      <c r="B184" s="27" t="s">
        <v>321</v>
      </c>
      <c r="C184" s="8" t="s">
        <v>1554</v>
      </c>
      <c r="D184" s="8">
        <v>2020</v>
      </c>
      <c r="E184" s="8">
        <v>1</v>
      </c>
      <c r="F184" s="368" t="s">
        <v>72</v>
      </c>
      <c r="G184" s="122">
        <v>2829</v>
      </c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</row>
    <row r="185" spans="1:31" s="27" customFormat="1">
      <c r="A185" s="82">
        <v>183</v>
      </c>
      <c r="B185" s="27" t="s">
        <v>321</v>
      </c>
      <c r="C185" s="8" t="s">
        <v>1555</v>
      </c>
      <c r="D185" s="8">
        <v>2020</v>
      </c>
      <c r="E185" s="8">
        <v>1</v>
      </c>
      <c r="F185" s="368" t="s">
        <v>72</v>
      </c>
      <c r="G185" s="122">
        <v>2829</v>
      </c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</row>
    <row r="186" spans="1:31" s="27" customFormat="1">
      <c r="A186" s="82">
        <v>184</v>
      </c>
      <c r="B186" s="27" t="s">
        <v>321</v>
      </c>
      <c r="C186" s="8" t="s">
        <v>1556</v>
      </c>
      <c r="D186" s="8">
        <v>2020</v>
      </c>
      <c r="E186" s="8">
        <v>1</v>
      </c>
      <c r="F186" s="368" t="s">
        <v>72</v>
      </c>
      <c r="G186" s="122">
        <v>2829</v>
      </c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</row>
    <row r="187" spans="1:31" s="27" customFormat="1">
      <c r="A187" s="82">
        <v>185</v>
      </c>
      <c r="B187" s="27" t="s">
        <v>321</v>
      </c>
      <c r="C187" s="8" t="s">
        <v>1557</v>
      </c>
      <c r="D187" s="8">
        <v>2020</v>
      </c>
      <c r="E187" s="8">
        <v>1</v>
      </c>
      <c r="F187" s="368" t="s">
        <v>72</v>
      </c>
      <c r="G187" s="122">
        <v>2829</v>
      </c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</row>
    <row r="188" spans="1:31" s="27" customFormat="1">
      <c r="A188" s="82">
        <v>186</v>
      </c>
      <c r="B188" s="27" t="s">
        <v>321</v>
      </c>
      <c r="C188" s="8" t="s">
        <v>1558</v>
      </c>
      <c r="D188" s="8">
        <v>2020</v>
      </c>
      <c r="E188" s="8">
        <v>1</v>
      </c>
      <c r="F188" s="368" t="s">
        <v>72</v>
      </c>
      <c r="G188" s="122">
        <v>2829</v>
      </c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</row>
    <row r="189" spans="1:31" s="27" customFormat="1">
      <c r="A189" s="82">
        <v>187</v>
      </c>
      <c r="B189" s="27" t="s">
        <v>321</v>
      </c>
      <c r="C189" s="8" t="s">
        <v>1559</v>
      </c>
      <c r="D189" s="8">
        <v>2020</v>
      </c>
      <c r="E189" s="8">
        <v>1</v>
      </c>
      <c r="F189" s="368" t="s">
        <v>72</v>
      </c>
      <c r="G189" s="122">
        <v>2829</v>
      </c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</row>
    <row r="190" spans="1:31" s="27" customFormat="1">
      <c r="A190" s="82">
        <v>188</v>
      </c>
      <c r="B190" s="27" t="s">
        <v>321</v>
      </c>
      <c r="C190" s="8" t="s">
        <v>1560</v>
      </c>
      <c r="D190" s="8">
        <v>2020</v>
      </c>
      <c r="E190" s="8">
        <v>1</v>
      </c>
      <c r="F190" s="368" t="s">
        <v>72</v>
      </c>
      <c r="G190" s="122">
        <v>2829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</row>
    <row r="191" spans="1:31" s="27" customFormat="1">
      <c r="A191" s="82">
        <v>189</v>
      </c>
      <c r="B191" s="27" t="s">
        <v>321</v>
      </c>
      <c r="C191" s="8" t="s">
        <v>1561</v>
      </c>
      <c r="D191" s="8">
        <v>2020</v>
      </c>
      <c r="E191" s="8">
        <v>1</v>
      </c>
      <c r="F191" s="368" t="s">
        <v>72</v>
      </c>
      <c r="G191" s="122">
        <v>2829</v>
      </c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</row>
    <row r="192" spans="1:31" s="27" customFormat="1">
      <c r="A192" s="82">
        <v>190</v>
      </c>
      <c r="B192" s="27" t="s">
        <v>321</v>
      </c>
      <c r="C192" s="8" t="s">
        <v>1562</v>
      </c>
      <c r="D192" s="8">
        <v>2020</v>
      </c>
      <c r="E192" s="8">
        <v>1</v>
      </c>
      <c r="F192" s="368" t="s">
        <v>72</v>
      </c>
      <c r="G192" s="122">
        <v>2829</v>
      </c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</row>
    <row r="193" spans="1:31" s="27" customFormat="1">
      <c r="A193" s="82">
        <v>191</v>
      </c>
      <c r="B193" s="27" t="s">
        <v>321</v>
      </c>
      <c r="C193" s="8" t="s">
        <v>1563</v>
      </c>
      <c r="D193" s="8">
        <v>2020</v>
      </c>
      <c r="E193" s="8">
        <v>1</v>
      </c>
      <c r="F193" s="368" t="s">
        <v>72</v>
      </c>
      <c r="G193" s="122">
        <v>2829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</row>
    <row r="194" spans="1:31" s="27" customFormat="1">
      <c r="A194" s="82">
        <v>192</v>
      </c>
      <c r="B194" s="27" t="s">
        <v>321</v>
      </c>
      <c r="C194" s="8" t="s">
        <v>1564</v>
      </c>
      <c r="D194" s="8">
        <v>2020</v>
      </c>
      <c r="E194" s="8">
        <v>1</v>
      </c>
      <c r="F194" s="368" t="s">
        <v>72</v>
      </c>
      <c r="G194" s="122">
        <v>2829</v>
      </c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</row>
    <row r="195" spans="1:31" s="27" customFormat="1">
      <c r="A195" s="82">
        <v>193</v>
      </c>
      <c r="B195" s="27" t="s">
        <v>321</v>
      </c>
      <c r="C195" s="8" t="s">
        <v>1565</v>
      </c>
      <c r="D195" s="8">
        <v>2020</v>
      </c>
      <c r="E195" s="8">
        <v>1</v>
      </c>
      <c r="F195" s="368" t="s">
        <v>72</v>
      </c>
      <c r="G195" s="122">
        <v>2829</v>
      </c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</row>
    <row r="196" spans="1:31" s="27" customFormat="1">
      <c r="A196" s="82">
        <v>194</v>
      </c>
      <c r="B196" s="27" t="s">
        <v>321</v>
      </c>
      <c r="C196" s="8" t="s">
        <v>1566</v>
      </c>
      <c r="D196" s="8">
        <v>2020</v>
      </c>
      <c r="E196" s="8">
        <v>1</v>
      </c>
      <c r="F196" s="368" t="s">
        <v>72</v>
      </c>
      <c r="G196" s="122">
        <v>2829</v>
      </c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</row>
    <row r="197" spans="1:31" s="27" customFormat="1">
      <c r="A197" s="82">
        <v>195</v>
      </c>
      <c r="B197" s="27" t="s">
        <v>321</v>
      </c>
      <c r="C197" s="8" t="s">
        <v>1567</v>
      </c>
      <c r="D197" s="8">
        <v>2020</v>
      </c>
      <c r="E197" s="8">
        <v>1</v>
      </c>
      <c r="F197" s="368" t="s">
        <v>72</v>
      </c>
      <c r="G197" s="122">
        <v>2829</v>
      </c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</row>
    <row r="198" spans="1:31" s="27" customFormat="1">
      <c r="A198" s="82">
        <v>196</v>
      </c>
      <c r="B198" s="27" t="s">
        <v>321</v>
      </c>
      <c r="C198" s="8" t="s">
        <v>1568</v>
      </c>
      <c r="D198" s="8">
        <v>2020</v>
      </c>
      <c r="E198" s="8">
        <v>1</v>
      </c>
      <c r="F198" s="368" t="s">
        <v>72</v>
      </c>
      <c r="G198" s="122">
        <v>2829</v>
      </c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</row>
    <row r="199" spans="1:31" s="27" customFormat="1">
      <c r="A199" s="82">
        <v>197</v>
      </c>
      <c r="B199" s="27" t="s">
        <v>321</v>
      </c>
      <c r="C199" s="8" t="s">
        <v>1569</v>
      </c>
      <c r="D199" s="8">
        <v>2020</v>
      </c>
      <c r="E199" s="8">
        <v>1</v>
      </c>
      <c r="F199" s="368" t="s">
        <v>72</v>
      </c>
      <c r="G199" s="122">
        <v>2829</v>
      </c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</row>
    <row r="200" spans="1:31" s="27" customFormat="1">
      <c r="A200" s="82">
        <v>198</v>
      </c>
      <c r="B200" s="27" t="s">
        <v>321</v>
      </c>
      <c r="C200" s="8" t="s">
        <v>1570</v>
      </c>
      <c r="D200" s="8">
        <v>2020</v>
      </c>
      <c r="E200" s="8">
        <v>1</v>
      </c>
      <c r="F200" s="368" t="s">
        <v>72</v>
      </c>
      <c r="G200" s="122">
        <v>2829</v>
      </c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</row>
    <row r="201" spans="1:31" s="27" customFormat="1">
      <c r="A201" s="82">
        <v>199</v>
      </c>
      <c r="B201" s="27" t="s">
        <v>321</v>
      </c>
      <c r="C201" s="8" t="s">
        <v>1571</v>
      </c>
      <c r="D201" s="8">
        <v>2020</v>
      </c>
      <c r="E201" s="8">
        <v>1</v>
      </c>
      <c r="F201" s="368" t="s">
        <v>72</v>
      </c>
      <c r="G201" s="122">
        <v>2829</v>
      </c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</row>
    <row r="202" spans="1:31" s="27" customFormat="1">
      <c r="A202" s="82">
        <v>200</v>
      </c>
      <c r="B202" s="27" t="s">
        <v>321</v>
      </c>
      <c r="C202" s="8" t="s">
        <v>1572</v>
      </c>
      <c r="D202" s="8">
        <v>2020</v>
      </c>
      <c r="E202" s="8">
        <v>1</v>
      </c>
      <c r="F202" s="368" t="s">
        <v>72</v>
      </c>
      <c r="G202" s="122">
        <v>2829</v>
      </c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</row>
    <row r="203" spans="1:31" s="27" customFormat="1">
      <c r="A203" s="82">
        <v>201</v>
      </c>
      <c r="B203" s="27" t="s">
        <v>321</v>
      </c>
      <c r="C203" s="8" t="s">
        <v>1573</v>
      </c>
      <c r="D203" s="8">
        <v>2020</v>
      </c>
      <c r="E203" s="8">
        <v>1</v>
      </c>
      <c r="F203" s="368" t="s">
        <v>72</v>
      </c>
      <c r="G203" s="122">
        <v>2829</v>
      </c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</row>
    <row r="204" spans="1:31" s="27" customFormat="1">
      <c r="A204" s="82">
        <v>202</v>
      </c>
      <c r="B204" s="27" t="s">
        <v>321</v>
      </c>
      <c r="C204" s="8" t="s">
        <v>1574</v>
      </c>
      <c r="D204" s="8">
        <v>2020</v>
      </c>
      <c r="E204" s="8">
        <v>1</v>
      </c>
      <c r="F204" s="368" t="s">
        <v>72</v>
      </c>
      <c r="G204" s="122">
        <v>2829</v>
      </c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</row>
    <row r="205" spans="1:31" s="27" customFormat="1" ht="25.5">
      <c r="A205" s="82">
        <v>203</v>
      </c>
      <c r="B205" s="27" t="s">
        <v>322</v>
      </c>
      <c r="C205" s="8" t="s">
        <v>1575</v>
      </c>
      <c r="D205" s="8">
        <v>2020</v>
      </c>
      <c r="E205" s="8">
        <v>1</v>
      </c>
      <c r="F205" s="368" t="s">
        <v>72</v>
      </c>
      <c r="G205" s="122">
        <v>3167.25</v>
      </c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</row>
    <row r="206" spans="1:31" s="27" customFormat="1" ht="25.5">
      <c r="A206" s="82">
        <v>204</v>
      </c>
      <c r="B206" s="27" t="s">
        <v>322</v>
      </c>
      <c r="C206" s="8" t="s">
        <v>1576</v>
      </c>
      <c r="D206" s="8">
        <v>2020</v>
      </c>
      <c r="E206" s="8">
        <v>1</v>
      </c>
      <c r="F206" s="368" t="s">
        <v>72</v>
      </c>
      <c r="G206" s="122">
        <v>3167.25</v>
      </c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</row>
    <row r="207" spans="1:31" s="27" customFormat="1" ht="25.5">
      <c r="A207" s="82">
        <v>205</v>
      </c>
      <c r="B207" s="27" t="s">
        <v>322</v>
      </c>
      <c r="C207" s="8" t="s">
        <v>1577</v>
      </c>
      <c r="D207" s="8">
        <v>2020</v>
      </c>
      <c r="E207" s="8">
        <v>1</v>
      </c>
      <c r="F207" s="368" t="s">
        <v>72</v>
      </c>
      <c r="G207" s="122">
        <v>3167.25</v>
      </c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</row>
    <row r="208" spans="1:31" s="27" customFormat="1">
      <c r="A208" s="82">
        <v>206</v>
      </c>
      <c r="B208" s="27" t="s">
        <v>323</v>
      </c>
      <c r="C208" s="8" t="s">
        <v>1578</v>
      </c>
      <c r="D208" s="8">
        <v>2020</v>
      </c>
      <c r="E208" s="8">
        <v>1</v>
      </c>
      <c r="F208" s="368" t="s">
        <v>72</v>
      </c>
      <c r="G208" s="122">
        <v>290</v>
      </c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</row>
    <row r="209" spans="1:31" s="27" customFormat="1">
      <c r="A209" s="82">
        <v>207</v>
      </c>
      <c r="B209" s="27" t="s">
        <v>323</v>
      </c>
      <c r="C209" s="8" t="s">
        <v>1579</v>
      </c>
      <c r="D209" s="8">
        <v>2020</v>
      </c>
      <c r="E209" s="8">
        <v>1</v>
      </c>
      <c r="F209" s="368" t="s">
        <v>72</v>
      </c>
      <c r="G209" s="122">
        <v>290</v>
      </c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</row>
    <row r="210" spans="1:31" s="27" customFormat="1">
      <c r="A210" s="82">
        <v>208</v>
      </c>
      <c r="B210" s="27" t="s">
        <v>324</v>
      </c>
      <c r="C210" s="8" t="s">
        <v>1580</v>
      </c>
      <c r="D210" s="8">
        <v>2020</v>
      </c>
      <c r="E210" s="8">
        <v>1</v>
      </c>
      <c r="F210" s="368" t="s">
        <v>72</v>
      </c>
      <c r="G210" s="122">
        <v>5330</v>
      </c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</row>
    <row r="211" spans="1:31" s="27" customFormat="1">
      <c r="A211" s="82">
        <v>209</v>
      </c>
      <c r="B211" s="27" t="s">
        <v>325</v>
      </c>
      <c r="C211" s="8" t="s">
        <v>1581</v>
      </c>
      <c r="D211" s="8">
        <v>2020</v>
      </c>
      <c r="E211" s="8">
        <v>1</v>
      </c>
      <c r="F211" s="368" t="s">
        <v>72</v>
      </c>
      <c r="G211" s="122">
        <v>25</v>
      </c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</row>
    <row r="212" spans="1:31" s="27" customFormat="1">
      <c r="A212" s="82">
        <v>210</v>
      </c>
      <c r="B212" s="27" t="s">
        <v>325</v>
      </c>
      <c r="C212" s="8" t="s">
        <v>1582</v>
      </c>
      <c r="D212" s="8">
        <v>2020</v>
      </c>
      <c r="E212" s="8">
        <v>1</v>
      </c>
      <c r="F212" s="368" t="s">
        <v>72</v>
      </c>
      <c r="G212" s="122">
        <v>25</v>
      </c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</row>
    <row r="213" spans="1:31" s="27" customFormat="1">
      <c r="A213" s="82">
        <v>211</v>
      </c>
      <c r="B213" s="27" t="s">
        <v>326</v>
      </c>
      <c r="C213" s="8" t="s">
        <v>1583</v>
      </c>
      <c r="D213" s="8">
        <v>2020</v>
      </c>
      <c r="E213" s="8">
        <v>1</v>
      </c>
      <c r="F213" s="368" t="s">
        <v>72</v>
      </c>
      <c r="G213" s="122">
        <v>219</v>
      </c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</row>
    <row r="214" spans="1:31" s="27" customFormat="1">
      <c r="A214" s="82">
        <v>212</v>
      </c>
      <c r="B214" s="27" t="s">
        <v>316</v>
      </c>
      <c r="C214" s="8" t="s">
        <v>1591</v>
      </c>
      <c r="D214" s="8">
        <v>2021</v>
      </c>
      <c r="E214" s="8">
        <v>1</v>
      </c>
      <c r="F214" s="368" t="s">
        <v>72</v>
      </c>
      <c r="G214" s="122">
        <v>3999</v>
      </c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</row>
    <row r="215" spans="1:31" s="27" customFormat="1">
      <c r="A215" s="82">
        <v>213</v>
      </c>
      <c r="B215" s="27" t="s">
        <v>327</v>
      </c>
      <c r="C215" s="8" t="s">
        <v>1584</v>
      </c>
      <c r="D215" s="8">
        <v>2021</v>
      </c>
      <c r="E215" s="8">
        <v>1</v>
      </c>
      <c r="F215" s="368" t="s">
        <v>72</v>
      </c>
      <c r="G215" s="122">
        <v>228.57</v>
      </c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</row>
    <row r="216" spans="1:31" s="27" customFormat="1">
      <c r="A216" s="82">
        <v>214</v>
      </c>
      <c r="B216" s="27" t="s">
        <v>328</v>
      </c>
      <c r="C216" s="8" t="s">
        <v>1585</v>
      </c>
      <c r="D216" s="8">
        <v>2021</v>
      </c>
      <c r="E216" s="8">
        <v>1</v>
      </c>
      <c r="F216" s="368" t="s">
        <v>72</v>
      </c>
      <c r="G216" s="122">
        <v>229</v>
      </c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</row>
    <row r="217" spans="1:31" s="27" customFormat="1">
      <c r="A217" s="82">
        <v>215</v>
      </c>
      <c r="B217" s="27" t="s">
        <v>329</v>
      </c>
      <c r="C217" s="8" t="s">
        <v>1586</v>
      </c>
      <c r="D217" s="8">
        <v>2021</v>
      </c>
      <c r="E217" s="8">
        <v>1</v>
      </c>
      <c r="F217" s="368" t="s">
        <v>72</v>
      </c>
      <c r="G217" s="122">
        <v>769</v>
      </c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</row>
    <row r="218" spans="1:31" s="27" customFormat="1">
      <c r="A218" s="82">
        <v>216</v>
      </c>
      <c r="B218" s="27" t="s">
        <v>259</v>
      </c>
      <c r="C218" s="8" t="s">
        <v>1587</v>
      </c>
      <c r="D218" s="8">
        <v>2021</v>
      </c>
      <c r="E218" s="8">
        <v>1</v>
      </c>
      <c r="F218" s="368" t="s">
        <v>72</v>
      </c>
      <c r="G218" s="122">
        <v>229</v>
      </c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</row>
    <row r="219" spans="1:31" s="27" customFormat="1">
      <c r="A219" s="82">
        <v>217</v>
      </c>
      <c r="B219" s="27" t="s">
        <v>330</v>
      </c>
      <c r="C219" s="8" t="s">
        <v>1588</v>
      </c>
      <c r="D219" s="8">
        <v>2021</v>
      </c>
      <c r="E219" s="8">
        <v>1</v>
      </c>
      <c r="F219" s="368" t="s">
        <v>72</v>
      </c>
      <c r="G219" s="122">
        <v>168</v>
      </c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</row>
    <row r="220" spans="1:31" s="27" customFormat="1">
      <c r="A220" s="82">
        <v>218</v>
      </c>
      <c r="B220" s="27" t="s">
        <v>330</v>
      </c>
      <c r="C220" s="8" t="s">
        <v>1589</v>
      </c>
      <c r="D220" s="8">
        <v>2021</v>
      </c>
      <c r="E220" s="8">
        <v>1</v>
      </c>
      <c r="F220" s="368" t="s">
        <v>72</v>
      </c>
      <c r="G220" s="122">
        <v>168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</row>
    <row r="221" spans="1:31" s="27" customFormat="1">
      <c r="A221" s="82">
        <v>219</v>
      </c>
      <c r="B221" s="27" t="s">
        <v>241</v>
      </c>
      <c r="C221" s="8" t="s">
        <v>1590</v>
      </c>
      <c r="D221" s="8" t="s">
        <v>360</v>
      </c>
      <c r="E221" s="8">
        <v>1</v>
      </c>
      <c r="F221" s="368" t="s">
        <v>72</v>
      </c>
      <c r="G221" s="122">
        <v>2509.1999999999998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</row>
    <row r="222" spans="1:31" s="27" customFormat="1" ht="51">
      <c r="A222" s="82">
        <v>220</v>
      </c>
      <c r="B222" s="27" t="s">
        <v>361</v>
      </c>
      <c r="C222" s="8" t="s">
        <v>391</v>
      </c>
      <c r="D222" s="8" t="s">
        <v>360</v>
      </c>
      <c r="E222" s="8" t="s">
        <v>82</v>
      </c>
      <c r="F222" s="368" t="s">
        <v>72</v>
      </c>
      <c r="G222" s="122">
        <v>16890</v>
      </c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</row>
    <row r="223" spans="1:31" s="27" customFormat="1">
      <c r="A223" s="82">
        <v>221</v>
      </c>
      <c r="B223" s="27" t="s">
        <v>105</v>
      </c>
      <c r="C223" s="8" t="s">
        <v>1592</v>
      </c>
      <c r="D223" s="8">
        <v>2014</v>
      </c>
      <c r="E223" s="8">
        <v>1</v>
      </c>
      <c r="F223" s="368" t="s">
        <v>71</v>
      </c>
      <c r="G223" s="122">
        <v>2591</v>
      </c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</row>
    <row r="224" spans="1:31" s="27" customFormat="1" ht="63.75">
      <c r="A224" s="82">
        <v>222</v>
      </c>
      <c r="B224" s="27" t="s">
        <v>331</v>
      </c>
      <c r="C224" s="8" t="s">
        <v>1593</v>
      </c>
      <c r="D224" s="8">
        <v>2014</v>
      </c>
      <c r="E224" s="8">
        <v>1</v>
      </c>
      <c r="F224" s="368" t="s">
        <v>71</v>
      </c>
      <c r="G224" s="122">
        <v>207040.98</v>
      </c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</row>
    <row r="225" spans="1:31" s="27" customFormat="1">
      <c r="A225" s="82">
        <v>223</v>
      </c>
      <c r="B225" s="27" t="s">
        <v>332</v>
      </c>
      <c r="C225" s="8" t="s">
        <v>1594</v>
      </c>
      <c r="D225" s="8">
        <v>2014</v>
      </c>
      <c r="E225" s="8">
        <v>1</v>
      </c>
      <c r="F225" s="368" t="s">
        <v>71</v>
      </c>
      <c r="G225" s="122">
        <v>2584.98</v>
      </c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</row>
    <row r="226" spans="1:31" s="27" customFormat="1">
      <c r="A226" s="82">
        <v>224</v>
      </c>
      <c r="B226" s="27" t="s">
        <v>333</v>
      </c>
      <c r="C226" s="8" t="s">
        <v>1595</v>
      </c>
      <c r="D226" s="8">
        <v>2014</v>
      </c>
      <c r="E226" s="8">
        <v>1</v>
      </c>
      <c r="F226" s="368" t="s">
        <v>71</v>
      </c>
      <c r="G226" s="122">
        <v>2704.77</v>
      </c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</row>
    <row r="227" spans="1:31" s="27" customFormat="1">
      <c r="A227" s="82">
        <v>225</v>
      </c>
      <c r="B227" s="27" t="s">
        <v>333</v>
      </c>
      <c r="C227" s="8" t="s">
        <v>1596</v>
      </c>
      <c r="D227" s="8">
        <v>2014</v>
      </c>
      <c r="E227" s="8">
        <v>1</v>
      </c>
      <c r="F227" s="368" t="s">
        <v>71</v>
      </c>
      <c r="G227" s="122">
        <v>2472.3000000000002</v>
      </c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</row>
    <row r="228" spans="1:31" s="27" customFormat="1">
      <c r="A228" s="82">
        <v>226</v>
      </c>
      <c r="B228" s="27" t="s">
        <v>333</v>
      </c>
      <c r="C228" s="8" t="s">
        <v>1597</v>
      </c>
      <c r="D228" s="8">
        <v>2014</v>
      </c>
      <c r="E228" s="8">
        <v>1</v>
      </c>
      <c r="F228" s="368" t="s">
        <v>71</v>
      </c>
      <c r="G228" s="122">
        <v>2472.3000000000002</v>
      </c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</row>
    <row r="229" spans="1:31" s="27" customFormat="1">
      <c r="A229" s="82">
        <v>227</v>
      </c>
      <c r="B229" s="27" t="s">
        <v>334</v>
      </c>
      <c r="C229" s="8" t="s">
        <v>1598</v>
      </c>
      <c r="D229" s="8">
        <v>2014</v>
      </c>
      <c r="E229" s="8">
        <v>1</v>
      </c>
      <c r="F229" s="368" t="s">
        <v>71</v>
      </c>
      <c r="G229" s="122">
        <v>1388.98</v>
      </c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</row>
    <row r="230" spans="1:31" s="27" customFormat="1">
      <c r="A230" s="82">
        <v>228</v>
      </c>
      <c r="B230" s="27" t="s">
        <v>335</v>
      </c>
      <c r="C230" s="8" t="s">
        <v>1599</v>
      </c>
      <c r="D230" s="8">
        <v>2014</v>
      </c>
      <c r="E230" s="8">
        <v>1</v>
      </c>
      <c r="F230" s="368" t="s">
        <v>71</v>
      </c>
      <c r="G230" s="122">
        <v>736.77</v>
      </c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</row>
    <row r="231" spans="1:31" s="27" customFormat="1">
      <c r="A231" s="82">
        <v>229</v>
      </c>
      <c r="B231" s="27" t="s">
        <v>336</v>
      </c>
      <c r="C231" s="8" t="s">
        <v>1600</v>
      </c>
      <c r="D231" s="8">
        <v>2015</v>
      </c>
      <c r="E231" s="8">
        <v>1</v>
      </c>
      <c r="F231" s="368" t="s">
        <v>71</v>
      </c>
      <c r="G231" s="122">
        <v>2525.98</v>
      </c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</row>
    <row r="232" spans="1:31" s="27" customFormat="1">
      <c r="A232" s="82">
        <v>230</v>
      </c>
      <c r="B232" s="27" t="s">
        <v>337</v>
      </c>
      <c r="C232" s="8" t="s">
        <v>1601</v>
      </c>
      <c r="D232" s="8">
        <v>2015</v>
      </c>
      <c r="E232" s="8">
        <v>1</v>
      </c>
      <c r="F232" s="368" t="s">
        <v>71</v>
      </c>
      <c r="G232" s="122">
        <v>2525.98</v>
      </c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</row>
    <row r="233" spans="1:31" s="27" customFormat="1">
      <c r="A233" s="82">
        <v>231</v>
      </c>
      <c r="B233" s="27" t="s">
        <v>338</v>
      </c>
      <c r="C233" s="8" t="s">
        <v>1602</v>
      </c>
      <c r="D233" s="8">
        <v>2015</v>
      </c>
      <c r="E233" s="8">
        <v>1</v>
      </c>
      <c r="F233" s="368" t="s">
        <v>71</v>
      </c>
      <c r="G233" s="122">
        <v>2525.98</v>
      </c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</row>
    <row r="234" spans="1:31" s="27" customFormat="1">
      <c r="A234" s="82">
        <v>232</v>
      </c>
      <c r="B234" s="27" t="s">
        <v>336</v>
      </c>
      <c r="C234" s="8" t="s">
        <v>1603</v>
      </c>
      <c r="D234" s="8">
        <v>2015</v>
      </c>
      <c r="E234" s="8">
        <v>1</v>
      </c>
      <c r="F234" s="368" t="s">
        <v>71</v>
      </c>
      <c r="G234" s="122">
        <v>2525.98</v>
      </c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</row>
    <row r="235" spans="1:31" s="27" customFormat="1">
      <c r="A235" s="82">
        <v>233</v>
      </c>
      <c r="B235" s="27" t="s">
        <v>106</v>
      </c>
      <c r="C235" s="8" t="s">
        <v>1604</v>
      </c>
      <c r="D235" s="8">
        <v>2016</v>
      </c>
      <c r="E235" s="8">
        <v>1</v>
      </c>
      <c r="F235" s="368" t="s">
        <v>71</v>
      </c>
      <c r="G235" s="122">
        <v>3495</v>
      </c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</row>
    <row r="236" spans="1:31" s="27" customFormat="1">
      <c r="A236" s="82">
        <v>234</v>
      </c>
      <c r="B236" s="27" t="s">
        <v>339</v>
      </c>
      <c r="C236" s="8" t="s">
        <v>1605</v>
      </c>
      <c r="D236" s="8">
        <v>2016</v>
      </c>
      <c r="E236" s="8">
        <v>1</v>
      </c>
      <c r="F236" s="368" t="s">
        <v>71</v>
      </c>
      <c r="G236" s="122">
        <v>2500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</row>
    <row r="237" spans="1:31" s="27" customFormat="1">
      <c r="A237" s="82">
        <v>235</v>
      </c>
      <c r="B237" s="27" t="s">
        <v>340</v>
      </c>
      <c r="C237" s="8" t="s">
        <v>1606</v>
      </c>
      <c r="D237" s="8">
        <v>2016</v>
      </c>
      <c r="E237" s="8">
        <v>1</v>
      </c>
      <c r="F237" s="368" t="s">
        <v>71</v>
      </c>
      <c r="G237" s="122">
        <v>1790</v>
      </c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</row>
    <row r="238" spans="1:31" s="27" customFormat="1">
      <c r="A238" s="82">
        <v>236</v>
      </c>
      <c r="B238" s="27" t="s">
        <v>341</v>
      </c>
      <c r="C238" s="8" t="s">
        <v>1607</v>
      </c>
      <c r="D238" s="8">
        <v>2016</v>
      </c>
      <c r="E238" s="8">
        <v>1</v>
      </c>
      <c r="F238" s="368" t="s">
        <v>71</v>
      </c>
      <c r="G238" s="122">
        <v>1878</v>
      </c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</row>
    <row r="239" spans="1:31" s="27" customFormat="1">
      <c r="A239" s="82">
        <v>237</v>
      </c>
      <c r="B239" s="27" t="s">
        <v>342</v>
      </c>
      <c r="C239" s="8" t="s">
        <v>1608</v>
      </c>
      <c r="D239" s="8">
        <v>2017</v>
      </c>
      <c r="E239" s="8">
        <v>1</v>
      </c>
      <c r="F239" s="368" t="s">
        <v>71</v>
      </c>
      <c r="G239" s="122">
        <v>3599</v>
      </c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</row>
    <row r="240" spans="1:31" s="27" customFormat="1" ht="25.5">
      <c r="A240" s="82">
        <v>238</v>
      </c>
      <c r="B240" s="27" t="s">
        <v>343</v>
      </c>
      <c r="C240" s="8" t="s">
        <v>1609</v>
      </c>
      <c r="D240" s="8">
        <v>2017</v>
      </c>
      <c r="E240" s="8">
        <v>1</v>
      </c>
      <c r="F240" s="368" t="s">
        <v>71</v>
      </c>
      <c r="G240" s="122">
        <v>7970.4</v>
      </c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</row>
    <row r="241" spans="1:31" s="27" customFormat="1">
      <c r="A241" s="82">
        <v>239</v>
      </c>
      <c r="B241" s="27" t="s">
        <v>344</v>
      </c>
      <c r="C241" s="8" t="s">
        <v>1610</v>
      </c>
      <c r="D241" s="8">
        <v>2017</v>
      </c>
      <c r="E241" s="8">
        <v>1</v>
      </c>
      <c r="F241" s="368" t="s">
        <v>71</v>
      </c>
      <c r="G241" s="122">
        <v>9225</v>
      </c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</row>
    <row r="242" spans="1:31" s="27" customFormat="1">
      <c r="A242" s="82">
        <v>240</v>
      </c>
      <c r="B242" s="27" t="s">
        <v>345</v>
      </c>
      <c r="C242" s="8" t="s">
        <v>1611</v>
      </c>
      <c r="D242" s="8">
        <v>2017</v>
      </c>
      <c r="E242" s="8">
        <v>1</v>
      </c>
      <c r="F242" s="368" t="s">
        <v>71</v>
      </c>
      <c r="G242" s="122">
        <v>7687.5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</row>
    <row r="243" spans="1:31" s="27" customFormat="1">
      <c r="A243" s="82">
        <v>241</v>
      </c>
      <c r="B243" s="27" t="s">
        <v>346</v>
      </c>
      <c r="C243" s="8" t="s">
        <v>1612</v>
      </c>
      <c r="D243" s="8">
        <v>2017</v>
      </c>
      <c r="E243" s="8">
        <v>1</v>
      </c>
      <c r="F243" s="368" t="s">
        <v>71</v>
      </c>
      <c r="G243" s="122">
        <v>2649</v>
      </c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</row>
    <row r="244" spans="1:31" s="27" customFormat="1">
      <c r="A244" s="82">
        <v>242</v>
      </c>
      <c r="B244" s="27" t="s">
        <v>347</v>
      </c>
      <c r="C244" s="8" t="s">
        <v>1613</v>
      </c>
      <c r="D244" s="8">
        <v>2017</v>
      </c>
      <c r="E244" s="8">
        <v>1</v>
      </c>
      <c r="F244" s="368" t="s">
        <v>71</v>
      </c>
      <c r="G244" s="122">
        <v>2152.5</v>
      </c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</row>
    <row r="245" spans="1:31" s="27" customFormat="1">
      <c r="A245" s="82">
        <v>243</v>
      </c>
      <c r="B245" s="27" t="s">
        <v>348</v>
      </c>
      <c r="C245" s="8" t="s">
        <v>1614</v>
      </c>
      <c r="D245" s="8">
        <v>2017</v>
      </c>
      <c r="E245" s="8">
        <v>1</v>
      </c>
      <c r="F245" s="368" t="s">
        <v>71</v>
      </c>
      <c r="G245" s="122">
        <v>207.87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</row>
    <row r="246" spans="1:31" s="27" customFormat="1">
      <c r="A246" s="82">
        <v>244</v>
      </c>
      <c r="B246" s="27" t="s">
        <v>349</v>
      </c>
      <c r="C246" s="8" t="s">
        <v>1615</v>
      </c>
      <c r="D246" s="8">
        <v>2017</v>
      </c>
      <c r="E246" s="8">
        <v>1</v>
      </c>
      <c r="F246" s="368" t="s">
        <v>71</v>
      </c>
      <c r="G246" s="122">
        <v>300</v>
      </c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</row>
    <row r="247" spans="1:31" s="27" customFormat="1">
      <c r="A247" s="82">
        <v>245</v>
      </c>
      <c r="B247" s="27" t="s">
        <v>348</v>
      </c>
      <c r="C247" s="8" t="s">
        <v>1616</v>
      </c>
      <c r="D247" s="8">
        <v>2017</v>
      </c>
      <c r="E247" s="8">
        <v>1</v>
      </c>
      <c r="F247" s="368" t="s">
        <v>71</v>
      </c>
      <c r="G247" s="122">
        <v>207.87</v>
      </c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</row>
    <row r="248" spans="1:31" s="27" customFormat="1">
      <c r="A248" s="82">
        <v>246</v>
      </c>
      <c r="B248" s="27" t="s">
        <v>348</v>
      </c>
      <c r="C248" s="8" t="s">
        <v>1617</v>
      </c>
      <c r="D248" s="8">
        <v>2017</v>
      </c>
      <c r="E248" s="8">
        <v>1</v>
      </c>
      <c r="F248" s="368" t="s">
        <v>71</v>
      </c>
      <c r="G248" s="122">
        <v>207.87</v>
      </c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</row>
    <row r="249" spans="1:31" s="27" customFormat="1" ht="229.5">
      <c r="A249" s="82">
        <v>247</v>
      </c>
      <c r="B249" s="27" t="s">
        <v>350</v>
      </c>
      <c r="C249" s="8" t="s">
        <v>1618</v>
      </c>
      <c r="D249" s="8">
        <v>2018</v>
      </c>
      <c r="E249" s="8">
        <v>1</v>
      </c>
      <c r="F249" s="368" t="s">
        <v>71</v>
      </c>
      <c r="G249" s="122">
        <v>95610</v>
      </c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</row>
    <row r="250" spans="1:31" s="27" customFormat="1">
      <c r="A250" s="82">
        <v>248</v>
      </c>
      <c r="B250" s="27" t="s">
        <v>351</v>
      </c>
      <c r="C250" s="8" t="s">
        <v>1619</v>
      </c>
      <c r="D250" s="8">
        <v>2018</v>
      </c>
      <c r="E250" s="8">
        <v>1</v>
      </c>
      <c r="F250" s="368" t="s">
        <v>71</v>
      </c>
      <c r="G250" s="122">
        <v>3399</v>
      </c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</row>
    <row r="251" spans="1:31" s="27" customFormat="1">
      <c r="A251" s="82">
        <v>249</v>
      </c>
      <c r="B251" s="27" t="s">
        <v>352</v>
      </c>
      <c r="C251" s="8" t="s">
        <v>1620</v>
      </c>
      <c r="D251" s="8">
        <v>2018</v>
      </c>
      <c r="E251" s="8">
        <v>1</v>
      </c>
      <c r="F251" s="368" t="s">
        <v>71</v>
      </c>
      <c r="G251" s="122">
        <v>1899.24</v>
      </c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</row>
    <row r="252" spans="1:31" s="27" customFormat="1">
      <c r="A252" s="82">
        <v>250</v>
      </c>
      <c r="B252" s="27" t="s">
        <v>353</v>
      </c>
      <c r="C252" s="8" t="s">
        <v>1621</v>
      </c>
      <c r="D252" s="8">
        <v>2019</v>
      </c>
      <c r="E252" s="8">
        <v>1</v>
      </c>
      <c r="F252" s="368" t="s">
        <v>71</v>
      </c>
      <c r="G252" s="122">
        <v>3200</v>
      </c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</row>
    <row r="253" spans="1:31" s="27" customFormat="1">
      <c r="A253" s="82">
        <v>251</v>
      </c>
      <c r="B253" s="27" t="s">
        <v>353</v>
      </c>
      <c r="C253" s="8" t="s">
        <v>1622</v>
      </c>
      <c r="D253" s="8">
        <v>2019</v>
      </c>
      <c r="E253" s="8">
        <v>1</v>
      </c>
      <c r="F253" s="368" t="s">
        <v>71</v>
      </c>
      <c r="G253" s="122">
        <v>3200</v>
      </c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</row>
    <row r="254" spans="1:31" s="27" customFormat="1">
      <c r="A254" s="82">
        <v>252</v>
      </c>
      <c r="B254" s="27" t="s">
        <v>354</v>
      </c>
      <c r="C254" s="8" t="s">
        <v>1623</v>
      </c>
      <c r="D254" s="8">
        <v>2020</v>
      </c>
      <c r="E254" s="8">
        <v>1</v>
      </c>
      <c r="F254" s="368" t="s">
        <v>71</v>
      </c>
      <c r="G254" s="122">
        <v>1268</v>
      </c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</row>
    <row r="255" spans="1:31" s="27" customFormat="1">
      <c r="A255" s="82">
        <v>253</v>
      </c>
      <c r="B255" s="27" t="s">
        <v>354</v>
      </c>
      <c r="C255" s="8" t="s">
        <v>1624</v>
      </c>
      <c r="D255" s="8">
        <v>2020</v>
      </c>
      <c r="E255" s="8">
        <v>1</v>
      </c>
      <c r="F255" s="368" t="s">
        <v>71</v>
      </c>
      <c r="G255" s="122">
        <v>1268</v>
      </c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</row>
    <row r="256" spans="1:31" s="27" customFormat="1">
      <c r="A256" s="82">
        <v>254</v>
      </c>
      <c r="B256" s="27" t="s">
        <v>354</v>
      </c>
      <c r="C256" s="8" t="s">
        <v>1625</v>
      </c>
      <c r="D256" s="8">
        <v>2020</v>
      </c>
      <c r="E256" s="8">
        <v>1</v>
      </c>
      <c r="F256" s="368" t="s">
        <v>71</v>
      </c>
      <c r="G256" s="122">
        <v>1268</v>
      </c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</row>
    <row r="257" spans="1:31" s="27" customFormat="1">
      <c r="A257" s="82">
        <v>255</v>
      </c>
      <c r="B257" s="27" t="s">
        <v>354</v>
      </c>
      <c r="C257" s="8" t="s">
        <v>1626</v>
      </c>
      <c r="D257" s="8">
        <v>2020</v>
      </c>
      <c r="E257" s="8">
        <v>1</v>
      </c>
      <c r="F257" s="368" t="s">
        <v>71</v>
      </c>
      <c r="G257" s="122">
        <v>1268</v>
      </c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</row>
    <row r="258" spans="1:31" s="27" customFormat="1">
      <c r="A258" s="82">
        <v>256</v>
      </c>
      <c r="B258" s="27" t="s">
        <v>354</v>
      </c>
      <c r="C258" s="8" t="s">
        <v>1627</v>
      </c>
      <c r="D258" s="8">
        <v>2020</v>
      </c>
      <c r="E258" s="8">
        <v>1</v>
      </c>
      <c r="F258" s="368" t="s">
        <v>71</v>
      </c>
      <c r="G258" s="122">
        <v>1268</v>
      </c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</row>
    <row r="259" spans="1:31" s="27" customFormat="1">
      <c r="A259" s="82">
        <v>257</v>
      </c>
      <c r="B259" s="27" t="s">
        <v>354</v>
      </c>
      <c r="C259" s="8" t="s">
        <v>1628</v>
      </c>
      <c r="D259" s="8">
        <v>2020</v>
      </c>
      <c r="E259" s="8">
        <v>1</v>
      </c>
      <c r="F259" s="368" t="s">
        <v>71</v>
      </c>
      <c r="G259" s="122">
        <v>1268</v>
      </c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</row>
    <row r="260" spans="1:31" s="80" customFormat="1">
      <c r="A260" s="82">
        <v>258</v>
      </c>
      <c r="B260" s="81" t="s">
        <v>354</v>
      </c>
      <c r="C260" s="77" t="s">
        <v>1629</v>
      </c>
      <c r="D260" s="26">
        <v>2020</v>
      </c>
      <c r="E260" s="26">
        <v>1</v>
      </c>
      <c r="F260" s="368" t="s">
        <v>71</v>
      </c>
      <c r="G260" s="122">
        <v>1268</v>
      </c>
    </row>
    <row r="261" spans="1:31" s="80" customFormat="1">
      <c r="A261" s="82">
        <v>259</v>
      </c>
      <c r="B261" s="81" t="s">
        <v>354</v>
      </c>
      <c r="C261" s="77" t="s">
        <v>1630</v>
      </c>
      <c r="D261" s="26">
        <v>2020</v>
      </c>
      <c r="E261" s="26">
        <v>1</v>
      </c>
      <c r="F261" s="368" t="s">
        <v>71</v>
      </c>
      <c r="G261" s="122">
        <v>1268</v>
      </c>
    </row>
    <row r="262" spans="1:31" s="80" customFormat="1">
      <c r="A262" s="82">
        <v>260</v>
      </c>
      <c r="B262" s="81" t="s">
        <v>354</v>
      </c>
      <c r="C262" s="77" t="s">
        <v>1631</v>
      </c>
      <c r="D262" s="26">
        <v>2020</v>
      </c>
      <c r="E262" s="26">
        <v>1</v>
      </c>
      <c r="F262" s="368" t="s">
        <v>71</v>
      </c>
      <c r="G262" s="122">
        <v>1268</v>
      </c>
    </row>
    <row r="263" spans="1:31" s="80" customFormat="1">
      <c r="A263" s="82">
        <v>261</v>
      </c>
      <c r="B263" s="81" t="s">
        <v>354</v>
      </c>
      <c r="C263" s="77" t="s">
        <v>1632</v>
      </c>
      <c r="D263" s="26">
        <v>2020</v>
      </c>
      <c r="E263" s="26">
        <v>1</v>
      </c>
      <c r="F263" s="368" t="s">
        <v>71</v>
      </c>
      <c r="G263" s="122">
        <v>1268</v>
      </c>
    </row>
    <row r="264" spans="1:31" s="80" customFormat="1">
      <c r="A264" s="82">
        <v>262</v>
      </c>
      <c r="B264" s="81" t="s">
        <v>354</v>
      </c>
      <c r="C264" s="77" t="s">
        <v>1633</v>
      </c>
      <c r="D264" s="26">
        <v>2020</v>
      </c>
      <c r="E264" s="26">
        <v>1</v>
      </c>
      <c r="F264" s="368" t="s">
        <v>71</v>
      </c>
      <c r="G264" s="122">
        <v>1268</v>
      </c>
    </row>
    <row r="265" spans="1:31" s="80" customFormat="1">
      <c r="A265" s="82">
        <v>263</v>
      </c>
      <c r="B265" s="81" t="s">
        <v>354</v>
      </c>
      <c r="C265" s="77" t="s">
        <v>1634</v>
      </c>
      <c r="D265" s="26">
        <v>2020</v>
      </c>
      <c r="E265" s="26">
        <v>1</v>
      </c>
      <c r="F265" s="368" t="s">
        <v>71</v>
      </c>
      <c r="G265" s="122">
        <v>1268</v>
      </c>
    </row>
    <row r="266" spans="1:31" s="80" customFormat="1">
      <c r="A266" s="82">
        <v>264</v>
      </c>
      <c r="B266" s="81" t="s">
        <v>354</v>
      </c>
      <c r="C266" s="77" t="s">
        <v>1635</v>
      </c>
      <c r="D266" s="26">
        <v>2020</v>
      </c>
      <c r="E266" s="26">
        <v>1</v>
      </c>
      <c r="F266" s="368" t="s">
        <v>71</v>
      </c>
      <c r="G266" s="122">
        <v>1268</v>
      </c>
    </row>
    <row r="267" spans="1:31" s="80" customFormat="1">
      <c r="A267" s="82">
        <v>265</v>
      </c>
      <c r="B267" s="81" t="s">
        <v>354</v>
      </c>
      <c r="C267" s="77" t="s">
        <v>1636</v>
      </c>
      <c r="D267" s="26">
        <v>2020</v>
      </c>
      <c r="E267" s="26">
        <v>1</v>
      </c>
      <c r="F267" s="368" t="s">
        <v>71</v>
      </c>
      <c r="G267" s="122">
        <v>1268</v>
      </c>
    </row>
    <row r="268" spans="1:31" s="80" customFormat="1">
      <c r="A268" s="82">
        <v>266</v>
      </c>
      <c r="B268" s="81" t="s">
        <v>354</v>
      </c>
      <c r="C268" s="77" t="s">
        <v>1637</v>
      </c>
      <c r="D268" s="26">
        <v>2020</v>
      </c>
      <c r="E268" s="26">
        <v>1</v>
      </c>
      <c r="F268" s="368" t="s">
        <v>71</v>
      </c>
      <c r="G268" s="122">
        <v>1268</v>
      </c>
    </row>
    <row r="269" spans="1:31" s="80" customFormat="1">
      <c r="A269" s="82">
        <v>267</v>
      </c>
      <c r="B269" s="81" t="s">
        <v>354</v>
      </c>
      <c r="C269" s="77" t="s">
        <v>1638</v>
      </c>
      <c r="D269" s="26">
        <v>2020</v>
      </c>
      <c r="E269" s="26">
        <v>1</v>
      </c>
      <c r="F269" s="368" t="s">
        <v>71</v>
      </c>
      <c r="G269" s="122">
        <v>1268</v>
      </c>
    </row>
    <row r="270" spans="1:31" s="80" customFormat="1">
      <c r="A270" s="82">
        <v>268</v>
      </c>
      <c r="B270" s="81" t="s">
        <v>354</v>
      </c>
      <c r="C270" s="77" t="s">
        <v>1639</v>
      </c>
      <c r="D270" s="26">
        <v>2020</v>
      </c>
      <c r="E270" s="26">
        <v>1</v>
      </c>
      <c r="F270" s="368" t="s">
        <v>71</v>
      </c>
      <c r="G270" s="122">
        <v>1268</v>
      </c>
    </row>
    <row r="271" spans="1:31" s="80" customFormat="1">
      <c r="A271" s="82">
        <v>269</v>
      </c>
      <c r="B271" s="81" t="s">
        <v>354</v>
      </c>
      <c r="C271" s="77" t="s">
        <v>1640</v>
      </c>
      <c r="D271" s="26">
        <v>2020</v>
      </c>
      <c r="E271" s="26">
        <v>1</v>
      </c>
      <c r="F271" s="368" t="s">
        <v>71</v>
      </c>
      <c r="G271" s="122">
        <v>1268</v>
      </c>
    </row>
    <row r="272" spans="1:31" s="80" customFormat="1">
      <c r="A272" s="82">
        <v>270</v>
      </c>
      <c r="B272" s="81" t="s">
        <v>354</v>
      </c>
      <c r="C272" s="77" t="s">
        <v>1641</v>
      </c>
      <c r="D272" s="26">
        <v>2020</v>
      </c>
      <c r="E272" s="26">
        <v>1</v>
      </c>
      <c r="F272" s="368" t="s">
        <v>71</v>
      </c>
      <c r="G272" s="122">
        <v>1268</v>
      </c>
    </row>
    <row r="273" spans="1:9" s="80" customFormat="1">
      <c r="A273" s="82">
        <v>271</v>
      </c>
      <c r="B273" s="81" t="s">
        <v>354</v>
      </c>
      <c r="C273" s="77" t="s">
        <v>1642</v>
      </c>
      <c r="D273" s="26">
        <v>2020</v>
      </c>
      <c r="E273" s="26">
        <v>1</v>
      </c>
      <c r="F273" s="368" t="s">
        <v>71</v>
      </c>
      <c r="G273" s="122">
        <v>1268</v>
      </c>
    </row>
    <row r="274" spans="1:9" s="80" customFormat="1">
      <c r="A274" s="82">
        <v>272</v>
      </c>
      <c r="B274" s="81" t="s">
        <v>354</v>
      </c>
      <c r="C274" s="77" t="s">
        <v>1643</v>
      </c>
      <c r="D274" s="26">
        <v>2020</v>
      </c>
      <c r="E274" s="26">
        <v>1</v>
      </c>
      <c r="F274" s="368" t="s">
        <v>71</v>
      </c>
      <c r="G274" s="122">
        <v>1268</v>
      </c>
    </row>
    <row r="275" spans="1:9" s="80" customFormat="1">
      <c r="A275" s="82">
        <v>273</v>
      </c>
      <c r="B275" s="81" t="s">
        <v>355</v>
      </c>
      <c r="C275" s="77" t="s">
        <v>1644</v>
      </c>
      <c r="D275" s="26">
        <v>2020</v>
      </c>
      <c r="E275" s="26">
        <v>1</v>
      </c>
      <c r="F275" s="368" t="s">
        <v>71</v>
      </c>
      <c r="G275" s="122">
        <v>3609</v>
      </c>
    </row>
    <row r="276" spans="1:9" s="80" customFormat="1">
      <c r="A276" s="82">
        <v>274</v>
      </c>
      <c r="B276" s="81" t="s">
        <v>356</v>
      </c>
      <c r="C276" s="77" t="s">
        <v>1645</v>
      </c>
      <c r="D276" s="26">
        <v>2020</v>
      </c>
      <c r="E276" s="26">
        <v>1</v>
      </c>
      <c r="F276" s="368" t="s">
        <v>71</v>
      </c>
      <c r="G276" s="122">
        <v>3450</v>
      </c>
    </row>
    <row r="277" spans="1:9" s="80" customFormat="1">
      <c r="A277" s="82">
        <v>275</v>
      </c>
      <c r="B277" s="81" t="s">
        <v>356</v>
      </c>
      <c r="C277" s="77" t="s">
        <v>1646</v>
      </c>
      <c r="D277" s="26">
        <v>2020</v>
      </c>
      <c r="E277" s="26">
        <v>1</v>
      </c>
      <c r="F277" s="368" t="s">
        <v>71</v>
      </c>
      <c r="G277" s="122">
        <v>3450</v>
      </c>
    </row>
    <row r="278" spans="1:9" s="80" customFormat="1" ht="25.5">
      <c r="A278" s="82">
        <v>276</v>
      </c>
      <c r="B278" s="81" t="s">
        <v>357</v>
      </c>
      <c r="C278" s="77" t="s">
        <v>1647</v>
      </c>
      <c r="D278" s="26">
        <v>2020</v>
      </c>
      <c r="E278" s="26">
        <v>1</v>
      </c>
      <c r="F278" s="368" t="s">
        <v>71</v>
      </c>
      <c r="G278" s="122">
        <v>3936</v>
      </c>
    </row>
    <row r="279" spans="1:9" s="80" customFormat="1" ht="25.5">
      <c r="A279" s="82">
        <v>277</v>
      </c>
      <c r="B279" s="81" t="s">
        <v>357</v>
      </c>
      <c r="C279" s="77" t="s">
        <v>1648</v>
      </c>
      <c r="D279" s="26">
        <v>2020</v>
      </c>
      <c r="E279" s="26">
        <v>1</v>
      </c>
      <c r="F279" s="368" t="s">
        <v>71</v>
      </c>
      <c r="G279" s="122">
        <v>3936</v>
      </c>
    </row>
    <row r="280" spans="1:9" s="80" customFormat="1" ht="25.5">
      <c r="A280" s="82">
        <v>278</v>
      </c>
      <c r="B280" s="81" t="s">
        <v>357</v>
      </c>
      <c r="C280" s="77" t="s">
        <v>1649</v>
      </c>
      <c r="D280" s="26">
        <v>2020</v>
      </c>
      <c r="E280" s="26">
        <v>1</v>
      </c>
      <c r="F280" s="368" t="s">
        <v>71</v>
      </c>
      <c r="G280" s="122">
        <v>3936</v>
      </c>
    </row>
    <row r="281" spans="1:9" s="80" customFormat="1" ht="25.5">
      <c r="A281" s="82">
        <v>279</v>
      </c>
      <c r="B281" s="81" t="s">
        <v>357</v>
      </c>
      <c r="C281" s="77" t="s">
        <v>1650</v>
      </c>
      <c r="D281" s="26">
        <v>2020</v>
      </c>
      <c r="E281" s="26">
        <v>1</v>
      </c>
      <c r="F281" s="368" t="s">
        <v>71</v>
      </c>
      <c r="G281" s="122">
        <v>3936</v>
      </c>
    </row>
    <row r="282" spans="1:9" s="80" customFormat="1" ht="25.5">
      <c r="A282" s="82">
        <v>280</v>
      </c>
      <c r="B282" s="81" t="s">
        <v>357</v>
      </c>
      <c r="C282" s="77" t="s">
        <v>1651</v>
      </c>
      <c r="D282" s="26">
        <v>2020</v>
      </c>
      <c r="E282" s="26">
        <v>1</v>
      </c>
      <c r="F282" s="368" t="s">
        <v>71</v>
      </c>
      <c r="G282" s="122">
        <v>3936</v>
      </c>
    </row>
    <row r="283" spans="1:9" s="80" customFormat="1">
      <c r="A283" s="82">
        <v>281</v>
      </c>
      <c r="B283" s="81" t="s">
        <v>358</v>
      </c>
      <c r="C283" s="77" t="s">
        <v>1652</v>
      </c>
      <c r="D283" s="26">
        <v>2020</v>
      </c>
      <c r="E283" s="26">
        <v>1</v>
      </c>
      <c r="F283" s="368" t="s">
        <v>71</v>
      </c>
      <c r="G283" s="122">
        <v>3500</v>
      </c>
    </row>
    <row r="284" spans="1:9" s="80" customFormat="1">
      <c r="A284" s="82">
        <v>282</v>
      </c>
      <c r="B284" s="81" t="s">
        <v>358</v>
      </c>
      <c r="C284" s="77" t="s">
        <v>1653</v>
      </c>
      <c r="D284" s="26">
        <v>2020</v>
      </c>
      <c r="E284" s="26">
        <v>1</v>
      </c>
      <c r="F284" s="368" t="s">
        <v>71</v>
      </c>
      <c r="G284" s="122">
        <v>3500</v>
      </c>
    </row>
    <row r="285" spans="1:9" s="80" customFormat="1">
      <c r="A285" s="82">
        <v>283</v>
      </c>
      <c r="B285" s="81" t="s">
        <v>359</v>
      </c>
      <c r="C285" s="77" t="s">
        <v>1654</v>
      </c>
      <c r="D285" s="26">
        <v>2020</v>
      </c>
      <c r="E285" s="26">
        <v>1</v>
      </c>
      <c r="F285" s="368" t="s">
        <v>71</v>
      </c>
      <c r="G285" s="122">
        <v>949</v>
      </c>
    </row>
    <row r="286" spans="1:9" s="80" customFormat="1">
      <c r="A286" s="82">
        <v>284</v>
      </c>
      <c r="B286" s="81" t="s">
        <v>105</v>
      </c>
      <c r="C286" s="77" t="s">
        <v>1655</v>
      </c>
      <c r="D286" s="26">
        <v>2014</v>
      </c>
      <c r="E286" s="26">
        <v>1</v>
      </c>
      <c r="F286" s="368" t="s">
        <v>71</v>
      </c>
      <c r="G286" s="122">
        <v>2097</v>
      </c>
      <c r="I286" s="229"/>
    </row>
    <row r="287" spans="1:9" s="80" customFormat="1" ht="25.5">
      <c r="A287" s="82">
        <v>285</v>
      </c>
      <c r="B287" s="81" t="s">
        <v>1920</v>
      </c>
      <c r="D287" s="26"/>
      <c r="E287" s="26">
        <v>3</v>
      </c>
      <c r="F287" s="381" t="s">
        <v>72</v>
      </c>
      <c r="G287" s="122">
        <f>3350*3</f>
        <v>10050</v>
      </c>
      <c r="I287" s="229"/>
    </row>
    <row r="288" spans="1:9" s="80" customFormat="1" ht="25.5">
      <c r="A288" s="82">
        <v>286</v>
      </c>
      <c r="B288" s="81" t="s">
        <v>1921</v>
      </c>
      <c r="C288" s="8"/>
      <c r="D288" s="26"/>
      <c r="E288" s="26">
        <v>2</v>
      </c>
      <c r="F288" s="381" t="s">
        <v>72</v>
      </c>
      <c r="G288" s="122">
        <f>3050*2</f>
        <v>6100</v>
      </c>
      <c r="I288" s="229"/>
    </row>
    <row r="289" spans="1:9" s="80" customFormat="1" ht="25.5">
      <c r="A289" s="82">
        <v>287</v>
      </c>
      <c r="B289" s="81" t="s">
        <v>1922</v>
      </c>
      <c r="C289" s="8"/>
      <c r="D289" s="26"/>
      <c r="E289" s="26">
        <v>2</v>
      </c>
      <c r="F289" s="381" t="s">
        <v>72</v>
      </c>
      <c r="G289" s="122">
        <f>3970*2</f>
        <v>7940</v>
      </c>
      <c r="I289" s="229"/>
    </row>
    <row r="290" spans="1:9" s="80" customFormat="1" ht="25.5">
      <c r="A290" s="82">
        <v>288</v>
      </c>
      <c r="B290" s="81" t="s">
        <v>1920</v>
      </c>
      <c r="C290" s="8"/>
      <c r="D290" s="26"/>
      <c r="E290" s="26">
        <v>1</v>
      </c>
      <c r="F290" s="381" t="s">
        <v>72</v>
      </c>
      <c r="G290" s="122">
        <v>5750</v>
      </c>
      <c r="I290" s="229"/>
    </row>
    <row r="291" spans="1:9" s="80" customFormat="1" ht="25.5">
      <c r="A291" s="82">
        <v>289</v>
      </c>
      <c r="B291" s="81" t="s">
        <v>1923</v>
      </c>
      <c r="C291" s="8"/>
      <c r="D291" s="26"/>
      <c r="E291" s="26">
        <v>1</v>
      </c>
      <c r="F291" s="381" t="s">
        <v>72</v>
      </c>
      <c r="G291" s="122">
        <v>6670</v>
      </c>
      <c r="I291" s="229"/>
    </row>
    <row r="292" spans="1:9" s="80" customFormat="1">
      <c r="A292" s="82">
        <v>290</v>
      </c>
      <c r="B292" s="81" t="s">
        <v>1924</v>
      </c>
      <c r="C292" s="8"/>
      <c r="D292" s="26"/>
      <c r="E292" s="26">
        <v>2</v>
      </c>
      <c r="F292" s="381" t="s">
        <v>72</v>
      </c>
      <c r="G292" s="122">
        <v>600</v>
      </c>
      <c r="I292" s="229"/>
    </row>
    <row r="293" spans="1:9" s="80" customFormat="1">
      <c r="A293" s="82">
        <v>291</v>
      </c>
      <c r="B293" s="81" t="s">
        <v>1925</v>
      </c>
      <c r="C293" s="8" t="s">
        <v>1929</v>
      </c>
      <c r="D293" s="26"/>
      <c r="E293" s="26">
        <v>1</v>
      </c>
      <c r="F293" s="381" t="s">
        <v>72</v>
      </c>
      <c r="G293" s="122">
        <v>11236.98</v>
      </c>
      <c r="I293" s="229"/>
    </row>
    <row r="294" spans="1:9" s="80" customFormat="1">
      <c r="A294" s="82">
        <v>292</v>
      </c>
      <c r="B294" s="81" t="s">
        <v>1926</v>
      </c>
      <c r="C294" s="8" t="s">
        <v>1930</v>
      </c>
      <c r="D294" s="26"/>
      <c r="E294" s="26">
        <v>1</v>
      </c>
      <c r="F294" s="381" t="s">
        <v>72</v>
      </c>
      <c r="G294" s="122">
        <v>17658.259999999998</v>
      </c>
      <c r="I294" s="229"/>
    </row>
    <row r="295" spans="1:9" s="80" customFormat="1">
      <c r="A295" s="82">
        <v>293</v>
      </c>
      <c r="B295" s="81" t="s">
        <v>1927</v>
      </c>
      <c r="C295" s="8" t="s">
        <v>1931</v>
      </c>
      <c r="D295" s="26"/>
      <c r="E295" s="26">
        <v>1</v>
      </c>
      <c r="F295" s="381" t="s">
        <v>72</v>
      </c>
      <c r="G295" s="122">
        <v>2906.04</v>
      </c>
      <c r="I295" s="229"/>
    </row>
    <row r="296" spans="1:9" s="80" customFormat="1">
      <c r="A296" s="82">
        <v>294</v>
      </c>
      <c r="B296" s="81" t="s">
        <v>1928</v>
      </c>
      <c r="C296" s="8" t="s">
        <v>1932</v>
      </c>
      <c r="D296" s="26"/>
      <c r="E296" s="26">
        <v>1</v>
      </c>
      <c r="F296" s="381" t="s">
        <v>72</v>
      </c>
      <c r="G296" s="122">
        <v>11358.2</v>
      </c>
      <c r="I296" s="229"/>
    </row>
    <row r="297" spans="1:9" s="80" customFormat="1">
      <c r="A297" s="379">
        <v>2</v>
      </c>
      <c r="B297" s="65" t="s">
        <v>197</v>
      </c>
      <c r="C297" s="65"/>
      <c r="D297" s="238"/>
      <c r="E297" s="64"/>
      <c r="F297" s="239"/>
      <c r="G297" s="372"/>
    </row>
    <row r="298" spans="1:9" s="80" customFormat="1">
      <c r="A298" s="82">
        <v>295</v>
      </c>
      <c r="B298" s="81" t="s">
        <v>110</v>
      </c>
      <c r="C298" s="77" t="s">
        <v>380</v>
      </c>
      <c r="D298" s="26">
        <v>2018</v>
      </c>
      <c r="E298" s="26">
        <v>1</v>
      </c>
      <c r="F298" s="368" t="s">
        <v>72</v>
      </c>
      <c r="G298" s="122">
        <v>2246</v>
      </c>
    </row>
    <row r="299" spans="1:9" s="80" customFormat="1">
      <c r="A299" s="82">
        <v>296</v>
      </c>
      <c r="B299" s="81" t="s">
        <v>378</v>
      </c>
      <c r="C299" s="77" t="s">
        <v>381</v>
      </c>
      <c r="D299" s="26">
        <v>2020</v>
      </c>
      <c r="E299" s="26">
        <v>1</v>
      </c>
      <c r="F299" s="368" t="s">
        <v>72</v>
      </c>
      <c r="G299" s="122">
        <v>9259</v>
      </c>
    </row>
    <row r="300" spans="1:9" s="80" customFormat="1">
      <c r="A300" s="82">
        <v>297</v>
      </c>
      <c r="B300" s="81" t="s">
        <v>103</v>
      </c>
      <c r="C300" s="77" t="s">
        <v>382</v>
      </c>
      <c r="D300" s="26">
        <v>2014</v>
      </c>
      <c r="E300" s="26">
        <v>1</v>
      </c>
      <c r="F300" s="368" t="s">
        <v>71</v>
      </c>
      <c r="G300" s="122">
        <v>2000</v>
      </c>
    </row>
    <row r="301" spans="1:9" s="80" customFormat="1">
      <c r="A301" s="82">
        <v>298</v>
      </c>
      <c r="B301" s="81" t="s">
        <v>379</v>
      </c>
      <c r="C301" s="77" t="s">
        <v>383</v>
      </c>
      <c r="D301" s="26">
        <v>2015</v>
      </c>
      <c r="E301" s="26">
        <v>1</v>
      </c>
      <c r="F301" s="368" t="s">
        <v>71</v>
      </c>
      <c r="G301" s="122">
        <v>170.97</v>
      </c>
    </row>
    <row r="302" spans="1:9" s="80" customFormat="1">
      <c r="A302" s="82">
        <v>299</v>
      </c>
      <c r="B302" s="81" t="s">
        <v>103</v>
      </c>
      <c r="C302" s="77" t="s">
        <v>384</v>
      </c>
      <c r="D302" s="26">
        <v>2019</v>
      </c>
      <c r="E302" s="26">
        <v>1</v>
      </c>
      <c r="F302" s="368" t="s">
        <v>71</v>
      </c>
      <c r="G302" s="122">
        <v>2069</v>
      </c>
    </row>
    <row r="303" spans="1:9" s="80" customFormat="1">
      <c r="A303" s="82">
        <v>300</v>
      </c>
      <c r="B303" s="81" t="s">
        <v>112</v>
      </c>
      <c r="C303" s="77" t="s">
        <v>385</v>
      </c>
      <c r="D303" s="26">
        <v>2020</v>
      </c>
      <c r="E303" s="26">
        <v>1</v>
      </c>
      <c r="F303" s="368" t="s">
        <v>71</v>
      </c>
      <c r="G303" s="122">
        <v>2968</v>
      </c>
    </row>
    <row r="304" spans="1:9" s="80" customFormat="1">
      <c r="A304" s="379">
        <v>3</v>
      </c>
      <c r="B304" s="65" t="s">
        <v>198</v>
      </c>
      <c r="C304" s="65"/>
      <c r="D304" s="238"/>
      <c r="E304" s="64"/>
      <c r="F304" s="239"/>
      <c r="G304" s="372"/>
    </row>
    <row r="305" spans="1:31" s="80" customFormat="1">
      <c r="A305" s="82">
        <v>301</v>
      </c>
      <c r="B305" s="81" t="s">
        <v>414</v>
      </c>
      <c r="C305" s="77" t="s">
        <v>415</v>
      </c>
      <c r="D305" s="26">
        <v>2014</v>
      </c>
      <c r="E305" s="26">
        <v>1</v>
      </c>
      <c r="F305" s="368" t="s">
        <v>72</v>
      </c>
      <c r="G305" s="122">
        <v>1697.4</v>
      </c>
    </row>
    <row r="306" spans="1:31" s="80" customFormat="1">
      <c r="A306" s="82">
        <v>302</v>
      </c>
      <c r="B306" s="81" t="s">
        <v>416</v>
      </c>
      <c r="C306" s="77" t="s">
        <v>417</v>
      </c>
      <c r="D306" s="26">
        <v>2015</v>
      </c>
      <c r="E306" s="26">
        <v>1</v>
      </c>
      <c r="F306" s="368" t="s">
        <v>72</v>
      </c>
      <c r="G306" s="122">
        <v>1911.05</v>
      </c>
    </row>
    <row r="307" spans="1:31" s="80" customFormat="1">
      <c r="A307" s="82">
        <v>303</v>
      </c>
      <c r="B307" s="81" t="s">
        <v>418</v>
      </c>
      <c r="C307" s="77" t="s">
        <v>419</v>
      </c>
      <c r="D307" s="26">
        <v>2017</v>
      </c>
      <c r="E307" s="26">
        <v>1</v>
      </c>
      <c r="F307" s="368" t="s">
        <v>72</v>
      </c>
      <c r="G307" s="122">
        <v>1722</v>
      </c>
    </row>
    <row r="308" spans="1:31" s="80" customFormat="1">
      <c r="A308" s="82">
        <v>304</v>
      </c>
      <c r="B308" s="81" t="s">
        <v>420</v>
      </c>
      <c r="C308" s="77" t="s">
        <v>421</v>
      </c>
      <c r="D308" s="26">
        <v>2017</v>
      </c>
      <c r="E308" s="26">
        <v>1</v>
      </c>
      <c r="F308" s="368" t="s">
        <v>72</v>
      </c>
      <c r="G308" s="122">
        <v>939.72</v>
      </c>
    </row>
    <row r="309" spans="1:31" s="80" customFormat="1">
      <c r="A309" s="82">
        <v>305</v>
      </c>
      <c r="B309" s="81" t="s">
        <v>422</v>
      </c>
      <c r="C309" s="77" t="s">
        <v>423</v>
      </c>
      <c r="D309" s="26">
        <v>2018</v>
      </c>
      <c r="E309" s="26">
        <v>1</v>
      </c>
      <c r="F309" s="368" t="s">
        <v>72</v>
      </c>
      <c r="G309" s="122">
        <v>429.27</v>
      </c>
    </row>
    <row r="310" spans="1:31" s="80" customFormat="1">
      <c r="A310" s="82">
        <v>306</v>
      </c>
      <c r="B310" s="81" t="s">
        <v>424</v>
      </c>
      <c r="C310" s="77" t="s">
        <v>425</v>
      </c>
      <c r="D310" s="26">
        <v>2019</v>
      </c>
      <c r="E310" s="26">
        <v>1</v>
      </c>
      <c r="F310" s="368" t="s">
        <v>72</v>
      </c>
      <c r="G310" s="122">
        <v>1517</v>
      </c>
    </row>
    <row r="311" spans="1:31" s="80" customFormat="1">
      <c r="A311" s="82">
        <v>307</v>
      </c>
      <c r="B311" s="81" t="s">
        <v>426</v>
      </c>
      <c r="C311" s="77" t="s">
        <v>427</v>
      </c>
      <c r="D311" s="26">
        <v>2019</v>
      </c>
      <c r="E311" s="26">
        <v>1</v>
      </c>
      <c r="F311" s="368" t="s">
        <v>72</v>
      </c>
      <c r="G311" s="122">
        <v>229.99</v>
      </c>
    </row>
    <row r="312" spans="1:31" s="80" customFormat="1">
      <c r="A312" s="82">
        <v>308</v>
      </c>
      <c r="B312" s="81" t="s">
        <v>428</v>
      </c>
      <c r="C312" s="77" t="s">
        <v>429</v>
      </c>
      <c r="D312" s="26">
        <v>2020</v>
      </c>
      <c r="E312" s="26">
        <v>1</v>
      </c>
      <c r="F312" s="368" t="s">
        <v>72</v>
      </c>
      <c r="G312" s="122">
        <v>379</v>
      </c>
    </row>
    <row r="313" spans="1:31" s="80" customFormat="1">
      <c r="A313" s="82">
        <v>309</v>
      </c>
      <c r="B313" s="81" t="s">
        <v>428</v>
      </c>
      <c r="C313" s="77" t="s">
        <v>430</v>
      </c>
      <c r="D313" s="26">
        <v>2020</v>
      </c>
      <c r="E313" s="26">
        <v>1</v>
      </c>
      <c r="F313" s="368" t="s">
        <v>72</v>
      </c>
      <c r="G313" s="122">
        <v>379</v>
      </c>
    </row>
    <row r="314" spans="1:31" s="80" customFormat="1">
      <c r="A314" s="82">
        <v>310</v>
      </c>
      <c r="B314" s="81" t="s">
        <v>428</v>
      </c>
      <c r="C314" s="77" t="s">
        <v>431</v>
      </c>
      <c r="D314" s="26">
        <v>2020</v>
      </c>
      <c r="E314" s="26">
        <v>1</v>
      </c>
      <c r="F314" s="368" t="s">
        <v>72</v>
      </c>
      <c r="G314" s="122">
        <v>379</v>
      </c>
    </row>
    <row r="315" spans="1:31" s="80" customFormat="1">
      <c r="A315" s="82">
        <v>311</v>
      </c>
      <c r="B315" s="81" t="s">
        <v>428</v>
      </c>
      <c r="C315" s="77" t="s">
        <v>432</v>
      </c>
      <c r="D315" s="26">
        <v>2020</v>
      </c>
      <c r="E315" s="26">
        <v>1</v>
      </c>
      <c r="F315" s="368" t="s">
        <v>72</v>
      </c>
      <c r="G315" s="122">
        <v>379</v>
      </c>
    </row>
    <row r="316" spans="1:31" s="80" customFormat="1">
      <c r="A316" s="82">
        <v>312</v>
      </c>
      <c r="B316" s="81" t="s">
        <v>434</v>
      </c>
      <c r="C316" s="77" t="s">
        <v>435</v>
      </c>
      <c r="D316" s="26">
        <v>2014</v>
      </c>
      <c r="E316" s="26">
        <v>1</v>
      </c>
      <c r="F316" s="368" t="s">
        <v>71</v>
      </c>
      <c r="G316" s="122">
        <v>439</v>
      </c>
    </row>
    <row r="317" spans="1:31" s="80" customFormat="1">
      <c r="A317" s="82">
        <v>313</v>
      </c>
      <c r="B317" s="81" t="s">
        <v>436</v>
      </c>
      <c r="C317" s="77" t="s">
        <v>437</v>
      </c>
      <c r="D317" s="26">
        <v>2018</v>
      </c>
      <c r="E317" s="26">
        <v>1</v>
      </c>
      <c r="F317" s="368" t="s">
        <v>71</v>
      </c>
      <c r="G317" s="122">
        <v>2399</v>
      </c>
    </row>
    <row r="318" spans="1:31" s="80" customFormat="1">
      <c r="A318" s="82">
        <v>314</v>
      </c>
      <c r="B318" s="81" t="s">
        <v>428</v>
      </c>
      <c r="C318" s="77" t="s">
        <v>438</v>
      </c>
      <c r="D318" s="26">
        <v>2020</v>
      </c>
      <c r="E318" s="26">
        <v>1</v>
      </c>
      <c r="F318" s="368" t="s">
        <v>71</v>
      </c>
      <c r="G318" s="122">
        <v>379</v>
      </c>
    </row>
    <row r="319" spans="1:31" s="68" customFormat="1">
      <c r="A319" s="379">
        <v>4</v>
      </c>
      <c r="B319" s="65" t="s">
        <v>199</v>
      </c>
      <c r="C319" s="65"/>
      <c r="D319" s="238"/>
      <c r="E319" s="238"/>
      <c r="F319" s="239"/>
      <c r="G319" s="37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</row>
    <row r="320" spans="1:31" s="80" customFormat="1">
      <c r="A320" s="82">
        <v>315</v>
      </c>
      <c r="B320" s="81" t="s">
        <v>398</v>
      </c>
      <c r="C320" s="77" t="s">
        <v>400</v>
      </c>
      <c r="D320" s="26">
        <v>2020</v>
      </c>
      <c r="E320" s="26">
        <v>1</v>
      </c>
      <c r="F320" s="368" t="s">
        <v>72</v>
      </c>
      <c r="G320" s="122">
        <v>2851</v>
      </c>
    </row>
    <row r="321" spans="1:31" s="80" customFormat="1">
      <c r="A321" s="82">
        <v>316</v>
      </c>
      <c r="B321" s="81" t="s">
        <v>399</v>
      </c>
      <c r="C321" s="77" t="s">
        <v>401</v>
      </c>
      <c r="D321" s="26">
        <v>2019</v>
      </c>
      <c r="E321" s="26">
        <v>1</v>
      </c>
      <c r="F321" s="368" t="s">
        <v>72</v>
      </c>
      <c r="G321" s="122">
        <v>610</v>
      </c>
    </row>
    <row r="322" spans="1:31" s="80" customFormat="1">
      <c r="A322" s="82">
        <v>317</v>
      </c>
      <c r="B322" s="81" t="s">
        <v>402</v>
      </c>
      <c r="C322" s="77" t="s">
        <v>404</v>
      </c>
      <c r="D322" s="26">
        <v>2014</v>
      </c>
      <c r="E322" s="26">
        <v>3</v>
      </c>
      <c r="F322" s="368" t="s">
        <v>71</v>
      </c>
      <c r="G322" s="122">
        <v>6270</v>
      </c>
    </row>
    <row r="323" spans="1:31" s="80" customFormat="1">
      <c r="A323" s="82">
        <v>318</v>
      </c>
      <c r="B323" s="81" t="s">
        <v>403</v>
      </c>
      <c r="C323" s="77" t="s">
        <v>405</v>
      </c>
      <c r="D323" s="26">
        <v>2017</v>
      </c>
      <c r="E323" s="26">
        <v>1</v>
      </c>
      <c r="F323" s="368" t="s">
        <v>71</v>
      </c>
      <c r="G323" s="122">
        <v>1722</v>
      </c>
    </row>
    <row r="324" spans="1:31" s="80" customFormat="1">
      <c r="A324" s="82">
        <v>319</v>
      </c>
      <c r="B324" s="81" t="s">
        <v>402</v>
      </c>
      <c r="C324" s="77" t="s">
        <v>406</v>
      </c>
      <c r="D324" s="26">
        <v>2019</v>
      </c>
      <c r="E324" s="26">
        <v>1</v>
      </c>
      <c r="F324" s="368" t="s">
        <v>71</v>
      </c>
      <c r="G324" s="122">
        <v>2399</v>
      </c>
    </row>
    <row r="325" spans="1:31" s="80" customFormat="1">
      <c r="A325" s="82">
        <v>320</v>
      </c>
      <c r="B325" s="81" t="s">
        <v>402</v>
      </c>
      <c r="C325" s="77" t="s">
        <v>407</v>
      </c>
      <c r="D325" s="26">
        <v>2020</v>
      </c>
      <c r="E325" s="26">
        <v>2</v>
      </c>
      <c r="F325" s="368" t="s">
        <v>71</v>
      </c>
      <c r="G325" s="122">
        <v>4798</v>
      </c>
    </row>
    <row r="326" spans="1:31" s="68" customFormat="1">
      <c r="A326" s="379">
        <v>5</v>
      </c>
      <c r="B326" s="65" t="s">
        <v>200</v>
      </c>
      <c r="C326" s="65"/>
      <c r="D326" s="238"/>
      <c r="E326" s="238"/>
      <c r="F326" s="239"/>
      <c r="G326" s="37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</row>
    <row r="327" spans="1:31" s="80" customFormat="1">
      <c r="A327" s="82">
        <v>321</v>
      </c>
      <c r="B327" s="81" t="s">
        <v>537</v>
      </c>
      <c r="C327" s="77">
        <v>3</v>
      </c>
      <c r="D327" s="26">
        <v>2017</v>
      </c>
      <c r="E327" s="26">
        <v>1</v>
      </c>
      <c r="F327" s="368" t="s">
        <v>72</v>
      </c>
      <c r="G327" s="122">
        <v>4290</v>
      </c>
    </row>
    <row r="328" spans="1:31" s="80" customFormat="1">
      <c r="A328" s="82">
        <v>322</v>
      </c>
      <c r="B328" s="81" t="s">
        <v>538</v>
      </c>
      <c r="C328" s="77">
        <v>4</v>
      </c>
      <c r="D328" s="26">
        <v>2017</v>
      </c>
      <c r="E328" s="26">
        <v>1</v>
      </c>
      <c r="F328" s="368" t="s">
        <v>72</v>
      </c>
      <c r="G328" s="122">
        <v>4290</v>
      </c>
    </row>
    <row r="329" spans="1:31" s="80" customFormat="1">
      <c r="A329" s="82">
        <v>323</v>
      </c>
      <c r="B329" s="81" t="s">
        <v>538</v>
      </c>
      <c r="C329" s="77">
        <v>5</v>
      </c>
      <c r="D329" s="26">
        <v>2017</v>
      </c>
      <c r="E329" s="26">
        <v>1</v>
      </c>
      <c r="F329" s="368" t="s">
        <v>72</v>
      </c>
      <c r="G329" s="122">
        <v>4290</v>
      </c>
    </row>
    <row r="330" spans="1:31" s="80" customFormat="1">
      <c r="A330" s="82">
        <v>324</v>
      </c>
      <c r="B330" s="81" t="s">
        <v>538</v>
      </c>
      <c r="C330" s="77">
        <v>6</v>
      </c>
      <c r="D330" s="26">
        <v>2017</v>
      </c>
      <c r="E330" s="26">
        <v>1</v>
      </c>
      <c r="F330" s="368" t="s">
        <v>72</v>
      </c>
      <c r="G330" s="122">
        <v>4290</v>
      </c>
    </row>
    <row r="331" spans="1:31" s="80" customFormat="1">
      <c r="A331" s="82">
        <v>325</v>
      </c>
      <c r="B331" s="81" t="s">
        <v>539</v>
      </c>
      <c r="C331" s="77">
        <v>1122</v>
      </c>
      <c r="D331" s="26">
        <v>2020</v>
      </c>
      <c r="E331" s="26">
        <v>1</v>
      </c>
      <c r="F331" s="368" t="s">
        <v>72</v>
      </c>
      <c r="G331" s="122">
        <v>760.88</v>
      </c>
    </row>
    <row r="332" spans="1:31" s="80" customFormat="1">
      <c r="A332" s="82">
        <v>326</v>
      </c>
      <c r="B332" s="81" t="s">
        <v>540</v>
      </c>
      <c r="C332" s="77">
        <v>1123</v>
      </c>
      <c r="D332" s="26">
        <v>2020</v>
      </c>
      <c r="E332" s="26">
        <v>1</v>
      </c>
      <c r="F332" s="368" t="s">
        <v>72</v>
      </c>
      <c r="G332" s="122">
        <v>952.07</v>
      </c>
    </row>
    <row r="333" spans="1:31" s="80" customFormat="1">
      <c r="A333" s="82">
        <v>327</v>
      </c>
      <c r="B333" s="81" t="s">
        <v>541</v>
      </c>
      <c r="C333" s="77">
        <v>932</v>
      </c>
      <c r="D333" s="26">
        <v>2017</v>
      </c>
      <c r="E333" s="26">
        <v>1</v>
      </c>
      <c r="F333" s="368" t="s">
        <v>72</v>
      </c>
      <c r="G333" s="122">
        <v>399</v>
      </c>
    </row>
    <row r="334" spans="1:31" s="80" customFormat="1">
      <c r="A334" s="82">
        <v>328</v>
      </c>
      <c r="B334" s="81" t="s">
        <v>542</v>
      </c>
      <c r="C334" s="77">
        <v>814</v>
      </c>
      <c r="D334" s="26">
        <v>2020</v>
      </c>
      <c r="E334" s="26">
        <v>1</v>
      </c>
      <c r="F334" s="368" t="s">
        <v>72</v>
      </c>
      <c r="G334" s="122">
        <v>2301.33</v>
      </c>
    </row>
    <row r="335" spans="1:31" s="80" customFormat="1">
      <c r="A335" s="82">
        <v>329</v>
      </c>
      <c r="B335" s="81" t="s">
        <v>543</v>
      </c>
      <c r="C335" s="77">
        <v>1001</v>
      </c>
      <c r="D335" s="26">
        <v>2018</v>
      </c>
      <c r="E335" s="26">
        <v>1</v>
      </c>
      <c r="F335" s="368" t="s">
        <v>72</v>
      </c>
      <c r="G335" s="122">
        <v>399</v>
      </c>
    </row>
    <row r="336" spans="1:31" s="80" customFormat="1">
      <c r="A336" s="82">
        <v>330</v>
      </c>
      <c r="B336" s="81" t="s">
        <v>544</v>
      </c>
      <c r="C336" s="77">
        <v>1062</v>
      </c>
      <c r="D336" s="26">
        <v>2019</v>
      </c>
      <c r="E336" s="26">
        <v>1</v>
      </c>
      <c r="F336" s="368" t="s">
        <v>72</v>
      </c>
      <c r="G336" s="122">
        <v>1749</v>
      </c>
    </row>
    <row r="337" spans="1:7" s="80" customFormat="1">
      <c r="A337" s="82">
        <v>331</v>
      </c>
      <c r="B337" s="81" t="s">
        <v>545</v>
      </c>
      <c r="C337" s="77">
        <v>1134</v>
      </c>
      <c r="D337" s="26">
        <v>2020</v>
      </c>
      <c r="E337" s="26">
        <v>1</v>
      </c>
      <c r="F337" s="368" t="s">
        <v>72</v>
      </c>
      <c r="G337" s="122">
        <v>100</v>
      </c>
    </row>
    <row r="338" spans="1:7" s="80" customFormat="1" ht="25.5">
      <c r="A338" s="82">
        <v>332</v>
      </c>
      <c r="B338" s="81" t="s">
        <v>546</v>
      </c>
      <c r="C338" s="77" t="s">
        <v>547</v>
      </c>
      <c r="D338" s="26">
        <v>2020</v>
      </c>
      <c r="E338" s="26">
        <v>10</v>
      </c>
      <c r="F338" s="368" t="s">
        <v>72</v>
      </c>
      <c r="G338" s="122">
        <v>2500</v>
      </c>
    </row>
    <row r="339" spans="1:7" s="80" customFormat="1">
      <c r="A339" s="82">
        <v>333</v>
      </c>
      <c r="B339" s="81" t="s">
        <v>548</v>
      </c>
      <c r="C339" s="77">
        <v>1137</v>
      </c>
      <c r="D339" s="26">
        <v>2020</v>
      </c>
      <c r="E339" s="26">
        <v>1</v>
      </c>
      <c r="F339" s="368" t="s">
        <v>72</v>
      </c>
      <c r="G339" s="122">
        <v>1500</v>
      </c>
    </row>
    <row r="340" spans="1:7" s="80" customFormat="1">
      <c r="A340" s="82">
        <v>334</v>
      </c>
      <c r="B340" s="81" t="s">
        <v>549</v>
      </c>
      <c r="C340" s="77">
        <v>1219</v>
      </c>
      <c r="D340" s="26">
        <v>2020</v>
      </c>
      <c r="E340" s="26">
        <v>1</v>
      </c>
      <c r="F340" s="368" t="s">
        <v>72</v>
      </c>
      <c r="G340" s="122">
        <v>4243.5</v>
      </c>
    </row>
    <row r="341" spans="1:7" s="80" customFormat="1">
      <c r="A341" s="82">
        <v>335</v>
      </c>
      <c r="B341" s="81" t="s">
        <v>550</v>
      </c>
      <c r="C341" s="77">
        <v>1188</v>
      </c>
      <c r="D341" s="26">
        <v>2020</v>
      </c>
      <c r="E341" s="26">
        <v>1</v>
      </c>
      <c r="F341" s="368" t="s">
        <v>72</v>
      </c>
      <c r="G341" s="122">
        <v>1729.99</v>
      </c>
    </row>
    <row r="342" spans="1:7" s="80" customFormat="1">
      <c r="A342" s="82">
        <v>336</v>
      </c>
      <c r="B342" s="81" t="s">
        <v>551</v>
      </c>
      <c r="C342" s="77">
        <v>1191</v>
      </c>
      <c r="D342" s="26">
        <v>2020</v>
      </c>
      <c r="E342" s="26">
        <v>1</v>
      </c>
      <c r="F342" s="368" t="s">
        <v>72</v>
      </c>
      <c r="G342" s="122">
        <v>2238.6</v>
      </c>
    </row>
    <row r="343" spans="1:7" s="80" customFormat="1">
      <c r="A343" s="82">
        <v>337</v>
      </c>
      <c r="B343" s="81" t="s">
        <v>552</v>
      </c>
      <c r="C343" s="77">
        <v>1194</v>
      </c>
      <c r="D343" s="26">
        <v>2020</v>
      </c>
      <c r="E343" s="26">
        <v>1</v>
      </c>
      <c r="F343" s="368" t="s">
        <v>72</v>
      </c>
      <c r="G343" s="122">
        <v>3500</v>
      </c>
    </row>
    <row r="344" spans="1:7" s="80" customFormat="1">
      <c r="A344" s="82">
        <v>338</v>
      </c>
      <c r="B344" s="81" t="s">
        <v>553</v>
      </c>
      <c r="C344" s="77">
        <v>1102</v>
      </c>
      <c r="D344" s="26">
        <v>2020</v>
      </c>
      <c r="E344" s="26">
        <v>1</v>
      </c>
      <c r="F344" s="368" t="s">
        <v>71</v>
      </c>
      <c r="G344" s="122">
        <v>100</v>
      </c>
    </row>
    <row r="345" spans="1:7" s="80" customFormat="1">
      <c r="A345" s="82">
        <v>339</v>
      </c>
      <c r="B345" s="81" t="s">
        <v>554</v>
      </c>
      <c r="C345" s="77">
        <v>1104</v>
      </c>
      <c r="D345" s="26">
        <v>2020</v>
      </c>
      <c r="E345" s="26">
        <v>1</v>
      </c>
      <c r="F345" s="368" t="s">
        <v>71</v>
      </c>
      <c r="G345" s="122">
        <v>500</v>
      </c>
    </row>
    <row r="346" spans="1:7" s="80" customFormat="1">
      <c r="A346" s="82">
        <v>340</v>
      </c>
      <c r="B346" s="81" t="s">
        <v>553</v>
      </c>
      <c r="C346" s="77">
        <v>1105</v>
      </c>
      <c r="D346" s="26">
        <v>2020</v>
      </c>
      <c r="E346" s="26">
        <v>1</v>
      </c>
      <c r="F346" s="368" t="s">
        <v>71</v>
      </c>
      <c r="G346" s="122">
        <v>100</v>
      </c>
    </row>
    <row r="347" spans="1:7" s="80" customFormat="1">
      <c r="A347" s="82">
        <v>341</v>
      </c>
      <c r="B347" s="191" t="s">
        <v>553</v>
      </c>
      <c r="C347" s="77">
        <v>1106</v>
      </c>
      <c r="D347" s="26">
        <v>2020</v>
      </c>
      <c r="E347" s="26">
        <v>1</v>
      </c>
      <c r="F347" s="368" t="s">
        <v>71</v>
      </c>
      <c r="G347" s="122">
        <v>100</v>
      </c>
    </row>
    <row r="348" spans="1:7" s="80" customFormat="1" ht="25.5">
      <c r="A348" s="82">
        <v>342</v>
      </c>
      <c r="B348" s="81" t="s">
        <v>555</v>
      </c>
      <c r="C348" s="77" t="s">
        <v>556</v>
      </c>
      <c r="D348" s="26">
        <v>2020</v>
      </c>
      <c r="E348" s="26">
        <v>10</v>
      </c>
      <c r="F348" s="368" t="s">
        <v>71</v>
      </c>
      <c r="G348" s="122">
        <v>100</v>
      </c>
    </row>
    <row r="349" spans="1:7" s="80" customFormat="1">
      <c r="A349" s="82">
        <v>343</v>
      </c>
      <c r="B349" s="81" t="s">
        <v>557</v>
      </c>
      <c r="C349" s="77" t="s">
        <v>558</v>
      </c>
      <c r="D349" s="26">
        <v>2020</v>
      </c>
      <c r="E349" s="26">
        <v>5</v>
      </c>
      <c r="F349" s="368" t="s">
        <v>71</v>
      </c>
      <c r="G349" s="122">
        <v>100</v>
      </c>
    </row>
    <row r="350" spans="1:7" s="80" customFormat="1">
      <c r="A350" s="82">
        <v>344</v>
      </c>
      <c r="B350" s="81" t="s">
        <v>559</v>
      </c>
      <c r="C350" s="77" t="s">
        <v>560</v>
      </c>
      <c r="D350" s="26">
        <v>2020</v>
      </c>
      <c r="E350" s="26">
        <v>3</v>
      </c>
      <c r="F350" s="368" t="s">
        <v>71</v>
      </c>
      <c r="G350" s="122">
        <v>7483</v>
      </c>
    </row>
    <row r="351" spans="1:7" s="80" customFormat="1">
      <c r="A351" s="82">
        <v>345</v>
      </c>
      <c r="B351" s="81" t="s">
        <v>561</v>
      </c>
      <c r="C351" s="77">
        <v>1136</v>
      </c>
      <c r="D351" s="26">
        <v>2020</v>
      </c>
      <c r="E351" s="26">
        <v>1</v>
      </c>
      <c r="F351" s="368" t="s">
        <v>71</v>
      </c>
      <c r="G351" s="122">
        <v>100</v>
      </c>
    </row>
    <row r="352" spans="1:7" s="80" customFormat="1">
      <c r="A352" s="82">
        <v>346</v>
      </c>
      <c r="B352" s="81" t="s">
        <v>559</v>
      </c>
      <c r="C352" s="77">
        <v>1163</v>
      </c>
      <c r="D352" s="26">
        <v>2020</v>
      </c>
      <c r="E352" s="26">
        <v>1</v>
      </c>
      <c r="F352" s="368" t="s">
        <v>71</v>
      </c>
      <c r="G352" s="122">
        <v>2494</v>
      </c>
    </row>
    <row r="353" spans="1:7" s="80" customFormat="1">
      <c r="A353" s="82">
        <v>347</v>
      </c>
      <c r="B353" s="81" t="s">
        <v>562</v>
      </c>
      <c r="C353" s="77">
        <v>1164</v>
      </c>
      <c r="D353" s="26">
        <v>2020</v>
      </c>
      <c r="E353" s="26">
        <v>1</v>
      </c>
      <c r="F353" s="368" t="s">
        <v>71</v>
      </c>
      <c r="G353" s="122">
        <v>2494</v>
      </c>
    </row>
    <row r="354" spans="1:7" s="80" customFormat="1">
      <c r="A354" s="82">
        <v>348</v>
      </c>
      <c r="B354" s="81" t="s">
        <v>559</v>
      </c>
      <c r="C354" s="77">
        <v>1165</v>
      </c>
      <c r="D354" s="26">
        <v>2020</v>
      </c>
      <c r="E354" s="26">
        <v>1</v>
      </c>
      <c r="F354" s="368" t="s">
        <v>71</v>
      </c>
      <c r="G354" s="122">
        <v>2494</v>
      </c>
    </row>
    <row r="355" spans="1:7" s="80" customFormat="1">
      <c r="A355" s="82">
        <v>349</v>
      </c>
      <c r="B355" s="81" t="s">
        <v>563</v>
      </c>
      <c r="C355" s="77">
        <v>1201</v>
      </c>
      <c r="D355" s="26">
        <v>2020</v>
      </c>
      <c r="E355" s="26">
        <v>1</v>
      </c>
      <c r="F355" s="368" t="s">
        <v>71</v>
      </c>
      <c r="G355" s="122">
        <v>2830</v>
      </c>
    </row>
    <row r="356" spans="1:7" s="80" customFormat="1">
      <c r="A356" s="82">
        <v>350</v>
      </c>
      <c r="B356" s="81" t="s">
        <v>563</v>
      </c>
      <c r="C356" s="77">
        <v>1202</v>
      </c>
      <c r="D356" s="26">
        <v>2020</v>
      </c>
      <c r="E356" s="26">
        <v>1</v>
      </c>
      <c r="F356" s="368" t="s">
        <v>71</v>
      </c>
      <c r="G356" s="122">
        <v>2830</v>
      </c>
    </row>
    <row r="357" spans="1:7" s="80" customFormat="1">
      <c r="A357" s="82">
        <v>351</v>
      </c>
      <c r="B357" s="81" t="s">
        <v>563</v>
      </c>
      <c r="C357" s="77">
        <v>1203</v>
      </c>
      <c r="D357" s="26">
        <v>2020</v>
      </c>
      <c r="E357" s="26">
        <v>1</v>
      </c>
      <c r="F357" s="368" t="s">
        <v>71</v>
      </c>
      <c r="G357" s="122">
        <v>2830</v>
      </c>
    </row>
    <row r="358" spans="1:7" s="80" customFormat="1">
      <c r="A358" s="379">
        <v>6</v>
      </c>
      <c r="B358" s="65" t="s">
        <v>201</v>
      </c>
      <c r="C358" s="65"/>
      <c r="D358" s="238"/>
      <c r="E358" s="238"/>
      <c r="F358" s="239"/>
      <c r="G358" s="371"/>
    </row>
    <row r="359" spans="1:7" s="80" customFormat="1">
      <c r="A359" s="82">
        <v>352</v>
      </c>
      <c r="B359" s="81" t="s">
        <v>595</v>
      </c>
      <c r="C359" s="77"/>
      <c r="D359" s="26">
        <v>2020</v>
      </c>
      <c r="E359" s="26">
        <v>8</v>
      </c>
      <c r="F359" s="368" t="s">
        <v>72</v>
      </c>
      <c r="G359" s="122">
        <v>44280</v>
      </c>
    </row>
    <row r="360" spans="1:7" s="80" customFormat="1">
      <c r="A360" s="82">
        <v>353</v>
      </c>
      <c r="B360" s="81" t="s">
        <v>595</v>
      </c>
      <c r="C360" s="77"/>
      <c r="D360" s="26">
        <v>2017</v>
      </c>
      <c r="E360" s="26">
        <v>17</v>
      </c>
      <c r="F360" s="368" t="s">
        <v>72</v>
      </c>
      <c r="G360" s="122">
        <v>76407.600000000006</v>
      </c>
    </row>
    <row r="361" spans="1:7" s="80" customFormat="1">
      <c r="A361" s="82">
        <v>354</v>
      </c>
      <c r="B361" s="81" t="s">
        <v>595</v>
      </c>
      <c r="C361" s="77"/>
      <c r="D361" s="26">
        <v>2016</v>
      </c>
      <c r="E361" s="26">
        <v>20</v>
      </c>
      <c r="F361" s="368" t="s">
        <v>72</v>
      </c>
      <c r="G361" s="122">
        <v>105534</v>
      </c>
    </row>
    <row r="362" spans="1:7" s="80" customFormat="1">
      <c r="A362" s="82">
        <v>355</v>
      </c>
      <c r="B362" s="81" t="s">
        <v>595</v>
      </c>
      <c r="C362" s="77"/>
      <c r="D362" s="26">
        <v>2015</v>
      </c>
      <c r="E362" s="26">
        <v>8</v>
      </c>
      <c r="F362" s="368" t="s">
        <v>72</v>
      </c>
      <c r="G362" s="122">
        <v>21500.400000000001</v>
      </c>
    </row>
    <row r="363" spans="1:7" s="80" customFormat="1">
      <c r="A363" s="82">
        <v>356</v>
      </c>
      <c r="B363" s="81" t="s">
        <v>1934</v>
      </c>
      <c r="C363" s="77"/>
      <c r="D363" s="26">
        <v>2019</v>
      </c>
      <c r="E363" s="26">
        <v>9</v>
      </c>
      <c r="F363" s="368" t="s">
        <v>72</v>
      </c>
      <c r="G363" s="122">
        <v>32951.699999999997</v>
      </c>
    </row>
    <row r="364" spans="1:7" s="80" customFormat="1">
      <c r="A364" s="82">
        <v>357</v>
      </c>
      <c r="B364" s="81" t="s">
        <v>588</v>
      </c>
      <c r="C364" s="77"/>
      <c r="D364" s="26">
        <v>2015</v>
      </c>
      <c r="E364" s="26">
        <v>2</v>
      </c>
      <c r="F364" s="368" t="s">
        <v>72</v>
      </c>
      <c r="G364" s="122">
        <v>4059</v>
      </c>
    </row>
    <row r="365" spans="1:7" s="80" customFormat="1">
      <c r="A365" s="82">
        <v>358</v>
      </c>
      <c r="B365" s="81" t="s">
        <v>591</v>
      </c>
      <c r="C365" s="77"/>
      <c r="D365" s="26">
        <v>2015</v>
      </c>
      <c r="E365" s="26">
        <v>4</v>
      </c>
      <c r="F365" s="368" t="s">
        <v>72</v>
      </c>
      <c r="G365" s="122">
        <v>22336.799999999999</v>
      </c>
    </row>
    <row r="366" spans="1:7" s="80" customFormat="1">
      <c r="A366" s="82">
        <v>359</v>
      </c>
      <c r="B366" s="81" t="s">
        <v>591</v>
      </c>
      <c r="C366" s="77"/>
      <c r="D366" s="26">
        <v>2017</v>
      </c>
      <c r="E366" s="26">
        <v>6</v>
      </c>
      <c r="F366" s="368" t="s">
        <v>72</v>
      </c>
      <c r="G366" s="122">
        <v>32613.45</v>
      </c>
    </row>
    <row r="367" spans="1:7" s="80" customFormat="1">
      <c r="A367" s="82">
        <v>360</v>
      </c>
      <c r="B367" s="81" t="s">
        <v>591</v>
      </c>
      <c r="C367" s="77"/>
      <c r="D367" s="26">
        <v>2018</v>
      </c>
      <c r="E367" s="26">
        <v>3</v>
      </c>
      <c r="F367" s="368" t="s">
        <v>72</v>
      </c>
      <c r="G367" s="122">
        <v>12548.46</v>
      </c>
    </row>
    <row r="368" spans="1:7" s="80" customFormat="1">
      <c r="A368" s="82">
        <v>361</v>
      </c>
      <c r="B368" s="81" t="s">
        <v>591</v>
      </c>
      <c r="C368" s="77"/>
      <c r="D368" s="26">
        <v>2019</v>
      </c>
      <c r="E368" s="26">
        <v>4</v>
      </c>
      <c r="F368" s="368" t="s">
        <v>72</v>
      </c>
      <c r="G368" s="122">
        <v>11703.45</v>
      </c>
    </row>
    <row r="369" spans="1:7" s="80" customFormat="1">
      <c r="A369" s="82">
        <v>362</v>
      </c>
      <c r="B369" s="81" t="s">
        <v>591</v>
      </c>
      <c r="C369" s="77"/>
      <c r="D369" s="26">
        <v>2020</v>
      </c>
      <c r="E369" s="26">
        <v>1</v>
      </c>
      <c r="F369" s="368" t="s">
        <v>72</v>
      </c>
      <c r="G369" s="122">
        <v>630</v>
      </c>
    </row>
    <row r="370" spans="1:7" s="80" customFormat="1">
      <c r="A370" s="82">
        <v>363</v>
      </c>
      <c r="B370" s="81" t="s">
        <v>590</v>
      </c>
      <c r="C370" s="77"/>
      <c r="D370" s="26">
        <v>2015</v>
      </c>
      <c r="E370" s="26">
        <v>8</v>
      </c>
      <c r="F370" s="368" t="s">
        <v>72</v>
      </c>
      <c r="G370" s="122">
        <v>4083.6</v>
      </c>
    </row>
    <row r="371" spans="1:7" s="80" customFormat="1">
      <c r="A371" s="82">
        <v>364</v>
      </c>
      <c r="B371" s="81" t="s">
        <v>590</v>
      </c>
      <c r="C371" s="77"/>
      <c r="D371" s="26">
        <v>2017</v>
      </c>
      <c r="E371" s="26">
        <v>2</v>
      </c>
      <c r="F371" s="368" t="s">
        <v>72</v>
      </c>
      <c r="G371" s="122">
        <v>1965.54</v>
      </c>
    </row>
    <row r="372" spans="1:7" s="80" customFormat="1">
      <c r="A372" s="82">
        <v>365</v>
      </c>
      <c r="B372" s="81" t="s">
        <v>589</v>
      </c>
      <c r="C372" s="77"/>
      <c r="D372" s="26">
        <v>2015</v>
      </c>
      <c r="E372" s="26">
        <v>3</v>
      </c>
      <c r="F372" s="368" t="s">
        <v>72</v>
      </c>
      <c r="G372" s="122">
        <v>11346.75</v>
      </c>
    </row>
    <row r="373" spans="1:7" s="80" customFormat="1">
      <c r="A373" s="82">
        <v>366</v>
      </c>
      <c r="B373" s="81" t="s">
        <v>589</v>
      </c>
      <c r="C373" s="77"/>
      <c r="D373" s="26">
        <v>2019</v>
      </c>
      <c r="E373" s="26">
        <v>10</v>
      </c>
      <c r="F373" s="368" t="s">
        <v>72</v>
      </c>
      <c r="G373" s="122">
        <v>14452.5</v>
      </c>
    </row>
    <row r="374" spans="1:7" s="80" customFormat="1">
      <c r="A374" s="82">
        <v>367</v>
      </c>
      <c r="B374" s="81" t="s">
        <v>1935</v>
      </c>
      <c r="C374" s="77"/>
      <c r="D374" s="26">
        <v>2017</v>
      </c>
      <c r="E374" s="26">
        <v>1</v>
      </c>
      <c r="F374" s="368" t="s">
        <v>72</v>
      </c>
      <c r="G374" s="122">
        <v>6380.01</v>
      </c>
    </row>
    <row r="375" spans="1:7" s="80" customFormat="1">
      <c r="A375" s="82">
        <v>368</v>
      </c>
      <c r="B375" s="81" t="s">
        <v>1936</v>
      </c>
      <c r="C375" s="77"/>
      <c r="D375" s="26">
        <v>2019</v>
      </c>
      <c r="E375" s="26">
        <v>1</v>
      </c>
      <c r="F375" s="368" t="s">
        <v>72</v>
      </c>
      <c r="G375" s="122">
        <v>19620.96</v>
      </c>
    </row>
    <row r="376" spans="1:7" s="80" customFormat="1">
      <c r="A376" s="82">
        <v>369</v>
      </c>
      <c r="B376" s="81" t="s">
        <v>584</v>
      </c>
      <c r="C376" s="77"/>
      <c r="D376" s="26">
        <v>2020</v>
      </c>
      <c r="E376" s="26">
        <v>1</v>
      </c>
      <c r="F376" s="368" t="s">
        <v>72</v>
      </c>
      <c r="G376" s="122">
        <v>10750.2</v>
      </c>
    </row>
    <row r="377" spans="1:7" s="80" customFormat="1">
      <c r="A377" s="82">
        <v>370</v>
      </c>
      <c r="B377" s="81" t="s">
        <v>585</v>
      </c>
      <c r="C377" s="77"/>
      <c r="D377" s="26">
        <v>2020</v>
      </c>
      <c r="E377" s="26">
        <v>5</v>
      </c>
      <c r="F377" s="368" t="s">
        <v>72</v>
      </c>
      <c r="G377" s="122">
        <v>5104.5</v>
      </c>
    </row>
    <row r="378" spans="1:7" s="80" customFormat="1">
      <c r="A378" s="82">
        <v>371</v>
      </c>
      <c r="B378" s="81" t="s">
        <v>581</v>
      </c>
      <c r="C378" s="77"/>
      <c r="D378" s="26">
        <v>2017</v>
      </c>
      <c r="E378" s="26">
        <v>4</v>
      </c>
      <c r="F378" s="368" t="s">
        <v>72</v>
      </c>
      <c r="G378" s="122">
        <v>1608.84</v>
      </c>
    </row>
    <row r="379" spans="1:7" s="80" customFormat="1">
      <c r="A379" s="82">
        <v>372</v>
      </c>
      <c r="B379" s="81" t="s">
        <v>587</v>
      </c>
      <c r="C379" s="77"/>
      <c r="D379" s="26">
        <v>2016</v>
      </c>
      <c r="E379" s="26">
        <v>1</v>
      </c>
      <c r="F379" s="368" t="s">
        <v>71</v>
      </c>
      <c r="G379" s="122">
        <v>369</v>
      </c>
    </row>
    <row r="380" spans="1:7" s="80" customFormat="1">
      <c r="A380" s="82">
        <v>373</v>
      </c>
      <c r="B380" s="81" t="s">
        <v>580</v>
      </c>
      <c r="C380" s="77"/>
      <c r="D380" s="26">
        <v>2016</v>
      </c>
      <c r="E380" s="26">
        <v>2</v>
      </c>
      <c r="F380" s="368" t="s">
        <v>72</v>
      </c>
      <c r="G380" s="122">
        <v>4870.8</v>
      </c>
    </row>
    <row r="381" spans="1:7" s="80" customFormat="1">
      <c r="A381" s="82">
        <v>374</v>
      </c>
      <c r="B381" s="81" t="s">
        <v>582</v>
      </c>
      <c r="C381" s="77"/>
      <c r="D381" s="26">
        <v>2017</v>
      </c>
      <c r="E381" s="26">
        <v>10</v>
      </c>
      <c r="F381" s="368" t="s">
        <v>72</v>
      </c>
      <c r="G381" s="122">
        <v>3013.4999999999995</v>
      </c>
    </row>
    <row r="382" spans="1:7" s="80" customFormat="1">
      <c r="A382" s="82">
        <v>375</v>
      </c>
      <c r="B382" s="81" t="s">
        <v>583</v>
      </c>
      <c r="C382" s="77"/>
      <c r="D382" s="26">
        <v>2019</v>
      </c>
      <c r="E382" s="26">
        <v>1</v>
      </c>
      <c r="F382" s="368" t="s">
        <v>72</v>
      </c>
      <c r="G382" s="122">
        <v>3075</v>
      </c>
    </row>
    <row r="383" spans="1:7" s="80" customFormat="1">
      <c r="A383" s="82">
        <v>376</v>
      </c>
      <c r="B383" s="81" t="s">
        <v>586</v>
      </c>
      <c r="C383" s="253"/>
      <c r="D383" s="35">
        <v>2020</v>
      </c>
      <c r="E383" s="35">
        <v>1</v>
      </c>
      <c r="F383" s="368" t="s">
        <v>72</v>
      </c>
      <c r="G383" s="122">
        <v>8954.4</v>
      </c>
    </row>
    <row r="384" spans="1:7" s="80" customFormat="1">
      <c r="A384" s="82">
        <v>377</v>
      </c>
      <c r="B384" s="81" t="s">
        <v>577</v>
      </c>
      <c r="C384" s="77"/>
      <c r="D384" s="26">
        <v>2015</v>
      </c>
      <c r="E384" s="26">
        <v>5</v>
      </c>
      <c r="F384" s="368" t="s">
        <v>72</v>
      </c>
      <c r="G384" s="122">
        <v>15006</v>
      </c>
    </row>
    <row r="385" spans="1:31" s="80" customFormat="1">
      <c r="A385" s="82">
        <v>378</v>
      </c>
      <c r="B385" s="81" t="s">
        <v>578</v>
      </c>
      <c r="C385" s="77"/>
      <c r="D385" s="26">
        <v>2015</v>
      </c>
      <c r="E385" s="26">
        <v>2</v>
      </c>
      <c r="F385" s="368" t="s">
        <v>72</v>
      </c>
      <c r="G385" s="122">
        <v>4226.28</v>
      </c>
    </row>
    <row r="386" spans="1:31" s="80" customFormat="1">
      <c r="A386" s="82">
        <v>379</v>
      </c>
      <c r="B386" s="81" t="s">
        <v>579</v>
      </c>
      <c r="C386" s="77"/>
      <c r="D386" s="26">
        <v>2015</v>
      </c>
      <c r="E386" s="26">
        <v>1</v>
      </c>
      <c r="F386" s="368" t="s">
        <v>72</v>
      </c>
      <c r="G386" s="122">
        <v>18248.37</v>
      </c>
    </row>
    <row r="387" spans="1:31" s="80" customFormat="1">
      <c r="A387" s="82">
        <v>380</v>
      </c>
      <c r="B387" s="81" t="s">
        <v>112</v>
      </c>
      <c r="C387" s="77"/>
      <c r="D387" s="26" t="s">
        <v>592</v>
      </c>
      <c r="E387" s="26">
        <v>12</v>
      </c>
      <c r="F387" s="368" t="s">
        <v>72</v>
      </c>
      <c r="G387" s="122">
        <v>53886.92</v>
      </c>
    </row>
    <row r="388" spans="1:31" s="80" customFormat="1" ht="25.5">
      <c r="A388" s="82">
        <v>381</v>
      </c>
      <c r="B388" s="81" t="s">
        <v>575</v>
      </c>
      <c r="C388" s="77"/>
      <c r="D388" s="26">
        <v>2014</v>
      </c>
      <c r="E388" s="26">
        <v>1</v>
      </c>
      <c r="F388" s="368" t="s">
        <v>72</v>
      </c>
      <c r="G388" s="122">
        <v>7378.5</v>
      </c>
      <c r="I388" s="254"/>
      <c r="J388" s="254"/>
    </row>
    <row r="389" spans="1:31" s="80" customFormat="1">
      <c r="A389" s="82">
        <v>382</v>
      </c>
      <c r="B389" s="81" t="s">
        <v>576</v>
      </c>
      <c r="C389" s="77"/>
      <c r="D389" s="26">
        <v>2014</v>
      </c>
      <c r="E389" s="26">
        <v>1</v>
      </c>
      <c r="F389" s="368" t="s">
        <v>72</v>
      </c>
      <c r="G389" s="122">
        <v>4491.96</v>
      </c>
    </row>
    <row r="390" spans="1:31" s="80" customFormat="1">
      <c r="A390" s="82">
        <v>383</v>
      </c>
      <c r="B390" s="81" t="s">
        <v>593</v>
      </c>
      <c r="C390" s="77"/>
      <c r="D390" s="26" t="s">
        <v>594</v>
      </c>
      <c r="E390" s="26">
        <v>8</v>
      </c>
      <c r="F390" s="368" t="s">
        <v>72</v>
      </c>
      <c r="G390" s="122">
        <v>2461.65</v>
      </c>
    </row>
    <row r="391" spans="1:31" s="80" customFormat="1">
      <c r="A391" s="379">
        <v>7</v>
      </c>
      <c r="B391" s="462" t="s">
        <v>202</v>
      </c>
      <c r="C391" s="462"/>
      <c r="D391" s="238"/>
      <c r="E391" s="238"/>
      <c r="F391" s="239"/>
      <c r="G391" s="371"/>
    </row>
    <row r="392" spans="1:31" s="80" customFormat="1">
      <c r="A392" s="82">
        <v>384</v>
      </c>
      <c r="B392" s="81" t="s">
        <v>618</v>
      </c>
      <c r="C392" s="77" t="s">
        <v>619</v>
      </c>
      <c r="D392" s="26">
        <v>2015</v>
      </c>
      <c r="E392" s="26">
        <v>1</v>
      </c>
      <c r="F392" s="368" t="s">
        <v>72</v>
      </c>
      <c r="G392" s="122">
        <v>214.29</v>
      </c>
    </row>
    <row r="393" spans="1:31" s="80" customFormat="1">
      <c r="A393" s="82">
        <v>385</v>
      </c>
      <c r="B393" s="81" t="s">
        <v>620</v>
      </c>
      <c r="C393" s="77" t="s">
        <v>621</v>
      </c>
      <c r="D393" s="26">
        <v>2015</v>
      </c>
      <c r="E393" s="26">
        <v>1</v>
      </c>
      <c r="F393" s="368" t="s">
        <v>72</v>
      </c>
      <c r="G393" s="122">
        <v>3000</v>
      </c>
    </row>
    <row r="394" spans="1:31" s="80" customFormat="1">
      <c r="A394" s="82">
        <v>386</v>
      </c>
      <c r="B394" s="81" t="s">
        <v>622</v>
      </c>
      <c r="C394" s="77" t="s">
        <v>623</v>
      </c>
      <c r="D394" s="26">
        <v>2016</v>
      </c>
      <c r="E394" s="26">
        <v>1</v>
      </c>
      <c r="F394" s="368" t="s">
        <v>72</v>
      </c>
      <c r="G394" s="122">
        <v>3491.97</v>
      </c>
    </row>
    <row r="395" spans="1:31" s="80" customFormat="1">
      <c r="A395" s="82">
        <v>387</v>
      </c>
      <c r="B395" s="81" t="s">
        <v>624</v>
      </c>
      <c r="C395" s="77" t="s">
        <v>623</v>
      </c>
      <c r="D395" s="26">
        <v>2016</v>
      </c>
      <c r="E395" s="26">
        <v>1</v>
      </c>
      <c r="F395" s="368" t="s">
        <v>72</v>
      </c>
      <c r="G395" s="122">
        <v>1415.73</v>
      </c>
    </row>
    <row r="396" spans="1:31" s="80" customFormat="1">
      <c r="A396" s="82">
        <v>388</v>
      </c>
      <c r="B396" s="81" t="s">
        <v>625</v>
      </c>
      <c r="C396" s="77" t="s">
        <v>626</v>
      </c>
      <c r="D396" s="26">
        <v>2017</v>
      </c>
      <c r="E396" s="26">
        <v>1</v>
      </c>
      <c r="F396" s="368" t="s">
        <v>72</v>
      </c>
      <c r="G396" s="122">
        <v>2499.9899999999998</v>
      </c>
    </row>
    <row r="397" spans="1:31" s="80" customFormat="1">
      <c r="A397" s="82">
        <v>389</v>
      </c>
      <c r="B397" s="81" t="s">
        <v>627</v>
      </c>
      <c r="C397" s="77" t="s">
        <v>628</v>
      </c>
      <c r="D397" s="77">
        <v>2017</v>
      </c>
      <c r="E397" s="77">
        <v>1</v>
      </c>
      <c r="F397" s="368" t="s">
        <v>72</v>
      </c>
      <c r="G397" s="122">
        <v>10750</v>
      </c>
    </row>
    <row r="398" spans="1:31" s="80" customFormat="1">
      <c r="A398" s="82">
        <v>390</v>
      </c>
      <c r="B398" s="81" t="s">
        <v>629</v>
      </c>
      <c r="C398" s="77" t="s">
        <v>630</v>
      </c>
      <c r="D398" s="77">
        <v>2017</v>
      </c>
      <c r="E398" s="77">
        <v>1</v>
      </c>
      <c r="F398" s="368" t="s">
        <v>72</v>
      </c>
      <c r="G398" s="122">
        <v>1828</v>
      </c>
    </row>
    <row r="399" spans="1:31" s="80" customFormat="1">
      <c r="A399" s="82">
        <v>391</v>
      </c>
      <c r="B399" s="81" t="s">
        <v>631</v>
      </c>
      <c r="C399" s="77" t="s">
        <v>632</v>
      </c>
      <c r="D399" s="77">
        <v>2019</v>
      </c>
      <c r="E399" s="77">
        <v>1</v>
      </c>
      <c r="F399" s="368" t="s">
        <v>72</v>
      </c>
      <c r="G399" s="122">
        <v>2680</v>
      </c>
    </row>
    <row r="400" spans="1:31" s="68" customFormat="1">
      <c r="A400" s="82">
        <v>392</v>
      </c>
      <c r="B400" s="81" t="s">
        <v>633</v>
      </c>
      <c r="C400" s="77" t="s">
        <v>634</v>
      </c>
      <c r="D400" s="77">
        <v>2019</v>
      </c>
      <c r="E400" s="77">
        <v>1</v>
      </c>
      <c r="F400" s="368" t="s">
        <v>72</v>
      </c>
      <c r="G400" s="122">
        <v>1899</v>
      </c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</row>
    <row r="401" spans="1:7" s="80" customFormat="1">
      <c r="A401" s="82">
        <v>393</v>
      </c>
      <c r="B401" s="81" t="s">
        <v>635</v>
      </c>
      <c r="C401" s="77" t="s">
        <v>623</v>
      </c>
      <c r="D401" s="77">
        <v>2019</v>
      </c>
      <c r="E401" s="77">
        <v>1</v>
      </c>
      <c r="F401" s="368" t="s">
        <v>72</v>
      </c>
      <c r="G401" s="122">
        <v>1399</v>
      </c>
    </row>
    <row r="402" spans="1:7" s="80" customFormat="1">
      <c r="A402" s="82">
        <v>394</v>
      </c>
      <c r="B402" s="81" t="s">
        <v>636</v>
      </c>
      <c r="C402" s="77" t="s">
        <v>637</v>
      </c>
      <c r="D402" s="77">
        <v>2020</v>
      </c>
      <c r="E402" s="77">
        <v>1</v>
      </c>
      <c r="F402" s="368" t="s">
        <v>72</v>
      </c>
      <c r="G402" s="122">
        <v>2199</v>
      </c>
    </row>
    <row r="403" spans="1:7" s="80" customFormat="1">
      <c r="A403" s="82">
        <v>395</v>
      </c>
      <c r="B403" s="81" t="s">
        <v>636</v>
      </c>
      <c r="C403" s="77" t="s">
        <v>638</v>
      </c>
      <c r="D403" s="77">
        <v>2020</v>
      </c>
      <c r="E403" s="77">
        <v>1</v>
      </c>
      <c r="F403" s="368" t="s">
        <v>72</v>
      </c>
      <c r="G403" s="122">
        <v>2199</v>
      </c>
    </row>
    <row r="404" spans="1:7" s="80" customFormat="1">
      <c r="A404" s="82">
        <v>396</v>
      </c>
      <c r="B404" s="81" t="s">
        <v>639</v>
      </c>
      <c r="C404" s="77" t="s">
        <v>640</v>
      </c>
      <c r="D404" s="77">
        <v>2015</v>
      </c>
      <c r="E404" s="77">
        <v>14</v>
      </c>
      <c r="F404" s="368" t="s">
        <v>71</v>
      </c>
      <c r="G404" s="122">
        <v>12040</v>
      </c>
    </row>
    <row r="405" spans="1:7" s="80" customFormat="1">
      <c r="A405" s="82">
        <v>397</v>
      </c>
      <c r="B405" s="81" t="s">
        <v>641</v>
      </c>
      <c r="C405" s="77" t="s">
        <v>642</v>
      </c>
      <c r="D405" s="77">
        <v>2015</v>
      </c>
      <c r="E405" s="26">
        <v>1</v>
      </c>
      <c r="F405" s="368" t="s">
        <v>71</v>
      </c>
      <c r="G405" s="122">
        <v>1689</v>
      </c>
    </row>
    <row r="406" spans="1:7" s="80" customFormat="1">
      <c r="A406" s="82">
        <v>398</v>
      </c>
      <c r="B406" s="81" t="s">
        <v>643</v>
      </c>
      <c r="C406" s="77" t="s">
        <v>644</v>
      </c>
      <c r="D406" s="77">
        <v>2015</v>
      </c>
      <c r="E406" s="26">
        <v>1</v>
      </c>
      <c r="F406" s="368" t="s">
        <v>71</v>
      </c>
      <c r="G406" s="122">
        <v>1500</v>
      </c>
    </row>
    <row r="407" spans="1:7" s="80" customFormat="1">
      <c r="A407" s="82">
        <v>399</v>
      </c>
      <c r="B407" s="81" t="s">
        <v>645</v>
      </c>
      <c r="C407" s="77" t="s">
        <v>628</v>
      </c>
      <c r="D407" s="77">
        <v>2017</v>
      </c>
      <c r="E407" s="26">
        <v>1</v>
      </c>
      <c r="F407" s="368" t="s">
        <v>71</v>
      </c>
      <c r="G407" s="122">
        <v>3800</v>
      </c>
    </row>
    <row r="408" spans="1:7" s="80" customFormat="1">
      <c r="A408" s="82">
        <v>400</v>
      </c>
      <c r="B408" s="81" t="s">
        <v>646</v>
      </c>
      <c r="C408" s="77" t="s">
        <v>628</v>
      </c>
      <c r="D408" s="26">
        <v>2017</v>
      </c>
      <c r="E408" s="26">
        <v>1</v>
      </c>
      <c r="F408" s="368" t="s">
        <v>71</v>
      </c>
      <c r="G408" s="122">
        <v>1800</v>
      </c>
    </row>
    <row r="409" spans="1:7" s="80" customFormat="1">
      <c r="A409" s="82">
        <v>401</v>
      </c>
      <c r="B409" s="81" t="s">
        <v>647</v>
      </c>
      <c r="C409" s="77" t="s">
        <v>648</v>
      </c>
      <c r="D409" s="26">
        <v>2018</v>
      </c>
      <c r="E409" s="26">
        <v>1</v>
      </c>
      <c r="F409" s="368" t="s">
        <v>71</v>
      </c>
      <c r="G409" s="122">
        <v>2599</v>
      </c>
    </row>
    <row r="410" spans="1:7" s="80" customFormat="1">
      <c r="A410" s="82">
        <v>402</v>
      </c>
      <c r="B410" s="81" t="s">
        <v>649</v>
      </c>
      <c r="C410" s="77" t="s">
        <v>623</v>
      </c>
      <c r="D410" s="26">
        <v>2018</v>
      </c>
      <c r="E410" s="26">
        <v>2</v>
      </c>
      <c r="F410" s="368" t="s">
        <v>71</v>
      </c>
      <c r="G410" s="122">
        <v>578</v>
      </c>
    </row>
    <row r="411" spans="1:7" s="80" customFormat="1">
      <c r="A411" s="82">
        <v>403</v>
      </c>
      <c r="B411" s="81" t="s">
        <v>650</v>
      </c>
      <c r="C411" s="77" t="s">
        <v>651</v>
      </c>
      <c r="D411" s="26">
        <v>2020</v>
      </c>
      <c r="E411" s="26">
        <v>3</v>
      </c>
      <c r="F411" s="368" t="s">
        <v>71</v>
      </c>
      <c r="G411" s="122">
        <v>1317</v>
      </c>
    </row>
    <row r="412" spans="1:7" s="80" customFormat="1">
      <c r="A412" s="82">
        <v>404</v>
      </c>
      <c r="B412" s="81" t="s">
        <v>652</v>
      </c>
      <c r="C412" s="77" t="s">
        <v>653</v>
      </c>
      <c r="D412" s="26">
        <v>2020</v>
      </c>
      <c r="E412" s="26">
        <v>6</v>
      </c>
      <c r="F412" s="368" t="s">
        <v>71</v>
      </c>
      <c r="G412" s="122">
        <v>14996.16</v>
      </c>
    </row>
    <row r="413" spans="1:7" s="80" customFormat="1" ht="25.5">
      <c r="A413" s="82">
        <v>405</v>
      </c>
      <c r="B413" s="81" t="s">
        <v>654</v>
      </c>
      <c r="C413" s="77" t="s">
        <v>655</v>
      </c>
      <c r="D413" s="26">
        <v>2020</v>
      </c>
      <c r="E413" s="26">
        <v>6</v>
      </c>
      <c r="F413" s="368" t="s">
        <v>71</v>
      </c>
      <c r="G413" s="122">
        <v>17500.02</v>
      </c>
    </row>
    <row r="414" spans="1:7" s="80" customFormat="1" ht="25.5">
      <c r="A414" s="82">
        <v>406</v>
      </c>
      <c r="B414" s="81" t="s">
        <v>654</v>
      </c>
      <c r="C414" s="77" t="s">
        <v>655</v>
      </c>
      <c r="D414" s="26">
        <v>2020</v>
      </c>
      <c r="E414" s="26">
        <v>2</v>
      </c>
      <c r="F414" s="368" t="s">
        <v>71</v>
      </c>
      <c r="G414" s="122">
        <v>5998</v>
      </c>
    </row>
    <row r="415" spans="1:7" s="80" customFormat="1" ht="25.5">
      <c r="A415" s="82">
        <v>407</v>
      </c>
      <c r="B415" s="81" t="s">
        <v>654</v>
      </c>
      <c r="C415" s="77" t="s">
        <v>655</v>
      </c>
      <c r="D415" s="26">
        <v>2020</v>
      </c>
      <c r="E415" s="26">
        <v>6</v>
      </c>
      <c r="F415" s="368" t="s">
        <v>71</v>
      </c>
      <c r="G415" s="122">
        <v>17958.22</v>
      </c>
    </row>
    <row r="416" spans="1:7" s="80" customFormat="1">
      <c r="A416" s="82">
        <v>408</v>
      </c>
      <c r="B416" s="81" t="s">
        <v>656</v>
      </c>
      <c r="C416" s="77"/>
      <c r="D416" s="26"/>
      <c r="E416" s="26">
        <v>1</v>
      </c>
      <c r="F416" s="368" t="s">
        <v>71</v>
      </c>
      <c r="G416" s="122">
        <v>3023.84</v>
      </c>
    </row>
    <row r="417" spans="1:7" s="80" customFormat="1">
      <c r="A417" s="379">
        <v>8</v>
      </c>
      <c r="B417" s="462" t="s">
        <v>203</v>
      </c>
      <c r="C417" s="462"/>
      <c r="D417" s="238"/>
      <c r="E417" s="238"/>
      <c r="F417" s="239"/>
      <c r="G417" s="371"/>
    </row>
    <row r="418" spans="1:7" s="80" customFormat="1">
      <c r="A418" s="82">
        <v>409</v>
      </c>
      <c r="B418" s="81" t="s">
        <v>1656</v>
      </c>
      <c r="C418" s="77" t="s">
        <v>682</v>
      </c>
      <c r="D418" s="357">
        <v>42193</v>
      </c>
      <c r="E418" s="26">
        <v>1</v>
      </c>
      <c r="F418" s="368" t="s">
        <v>72</v>
      </c>
      <c r="G418" s="122">
        <v>1968</v>
      </c>
    </row>
    <row r="419" spans="1:7" s="80" customFormat="1">
      <c r="A419" s="82">
        <v>410</v>
      </c>
      <c r="B419" s="81" t="s">
        <v>1657</v>
      </c>
      <c r="C419" s="77" t="s">
        <v>683</v>
      </c>
      <c r="D419" s="357">
        <v>42277</v>
      </c>
      <c r="E419" s="26">
        <v>1</v>
      </c>
      <c r="F419" s="368" t="s">
        <v>72</v>
      </c>
      <c r="G419" s="122">
        <v>346</v>
      </c>
    </row>
    <row r="420" spans="1:7" s="80" customFormat="1">
      <c r="A420" s="82">
        <v>411</v>
      </c>
      <c r="B420" s="81" t="s">
        <v>1658</v>
      </c>
      <c r="C420" s="77" t="s">
        <v>684</v>
      </c>
      <c r="D420" s="357">
        <v>42277</v>
      </c>
      <c r="E420" s="26">
        <v>1</v>
      </c>
      <c r="F420" s="368" t="s">
        <v>72</v>
      </c>
      <c r="G420" s="122">
        <v>9000</v>
      </c>
    </row>
    <row r="421" spans="1:7" s="80" customFormat="1">
      <c r="A421" s="82">
        <v>412</v>
      </c>
      <c r="B421" s="81" t="s">
        <v>1659</v>
      </c>
      <c r="C421" s="77" t="s">
        <v>685</v>
      </c>
      <c r="D421" s="357">
        <v>42277</v>
      </c>
      <c r="E421" s="26">
        <v>1</v>
      </c>
      <c r="F421" s="368" t="s">
        <v>72</v>
      </c>
      <c r="G421" s="122">
        <v>3498.96</v>
      </c>
    </row>
    <row r="422" spans="1:7" s="80" customFormat="1">
      <c r="A422" s="82">
        <v>413</v>
      </c>
      <c r="B422" s="81" t="s">
        <v>1660</v>
      </c>
      <c r="C422" s="77" t="s">
        <v>686</v>
      </c>
      <c r="D422" s="357">
        <v>42277</v>
      </c>
      <c r="E422" s="26">
        <v>1</v>
      </c>
      <c r="F422" s="368" t="s">
        <v>72</v>
      </c>
      <c r="G422" s="122">
        <v>346</v>
      </c>
    </row>
    <row r="423" spans="1:7" s="80" customFormat="1">
      <c r="A423" s="82">
        <v>414</v>
      </c>
      <c r="B423" s="81" t="s">
        <v>1661</v>
      </c>
      <c r="C423" s="77" t="s">
        <v>687</v>
      </c>
      <c r="D423" s="357">
        <v>42277</v>
      </c>
      <c r="E423" s="26">
        <v>1</v>
      </c>
      <c r="F423" s="368" t="s">
        <v>72</v>
      </c>
      <c r="G423" s="122">
        <v>495</v>
      </c>
    </row>
    <row r="424" spans="1:7" s="80" customFormat="1">
      <c r="A424" s="82">
        <v>415</v>
      </c>
      <c r="B424" s="81" t="s">
        <v>1662</v>
      </c>
      <c r="C424" s="77" t="s">
        <v>688</v>
      </c>
      <c r="D424" s="357">
        <v>42277</v>
      </c>
      <c r="E424" s="26">
        <v>1</v>
      </c>
      <c r="F424" s="368" t="s">
        <v>72</v>
      </c>
      <c r="G424" s="122">
        <v>379</v>
      </c>
    </row>
    <row r="425" spans="1:7" s="80" customFormat="1">
      <c r="A425" s="82">
        <v>416</v>
      </c>
      <c r="B425" s="81" t="s">
        <v>1663</v>
      </c>
      <c r="C425" s="77" t="s">
        <v>689</v>
      </c>
      <c r="D425" s="357">
        <v>42668</v>
      </c>
      <c r="E425" s="26">
        <v>1</v>
      </c>
      <c r="F425" s="368" t="s">
        <v>72</v>
      </c>
      <c r="G425" s="122">
        <v>5100</v>
      </c>
    </row>
    <row r="426" spans="1:7" s="80" customFormat="1">
      <c r="A426" s="82">
        <v>417</v>
      </c>
      <c r="B426" s="81" t="s">
        <v>1664</v>
      </c>
      <c r="C426" s="77" t="s">
        <v>690</v>
      </c>
      <c r="D426" s="357">
        <v>42724</v>
      </c>
      <c r="E426" s="26">
        <v>1</v>
      </c>
      <c r="F426" s="368" t="s">
        <v>72</v>
      </c>
      <c r="G426" s="122">
        <v>542</v>
      </c>
    </row>
    <row r="427" spans="1:7" s="80" customFormat="1" ht="25.5">
      <c r="A427" s="82">
        <v>418</v>
      </c>
      <c r="B427" s="81" t="s">
        <v>1665</v>
      </c>
      <c r="C427" s="77" t="s">
        <v>691</v>
      </c>
      <c r="D427" s="357">
        <v>42748</v>
      </c>
      <c r="E427" s="26">
        <v>1</v>
      </c>
      <c r="F427" s="368" t="s">
        <v>72</v>
      </c>
      <c r="G427" s="122">
        <v>1550</v>
      </c>
    </row>
    <row r="428" spans="1:7" s="80" customFormat="1">
      <c r="A428" s="82">
        <v>419</v>
      </c>
      <c r="B428" s="81" t="s">
        <v>1666</v>
      </c>
      <c r="C428" s="77" t="s">
        <v>692</v>
      </c>
      <c r="D428" s="357">
        <v>42944</v>
      </c>
      <c r="E428" s="26">
        <v>1</v>
      </c>
      <c r="F428" s="368" t="s">
        <v>72</v>
      </c>
      <c r="G428" s="122">
        <v>2750</v>
      </c>
    </row>
    <row r="429" spans="1:7" s="80" customFormat="1">
      <c r="A429" s="82">
        <v>420</v>
      </c>
      <c r="B429" s="81" t="s">
        <v>1667</v>
      </c>
      <c r="C429" s="77" t="s">
        <v>693</v>
      </c>
      <c r="D429" s="357">
        <v>42944</v>
      </c>
      <c r="E429" s="26">
        <v>1</v>
      </c>
      <c r="F429" s="368" t="s">
        <v>72</v>
      </c>
      <c r="G429" s="122">
        <v>1550</v>
      </c>
    </row>
    <row r="430" spans="1:7" s="80" customFormat="1" ht="25.5">
      <c r="A430" s="82">
        <v>421</v>
      </c>
      <c r="B430" s="81" t="s">
        <v>1668</v>
      </c>
      <c r="C430" s="77" t="s">
        <v>694</v>
      </c>
      <c r="D430" s="357">
        <v>42997</v>
      </c>
      <c r="E430" s="26">
        <v>1</v>
      </c>
      <c r="F430" s="368" t="s">
        <v>72</v>
      </c>
      <c r="G430" s="122">
        <v>900</v>
      </c>
    </row>
    <row r="431" spans="1:7" s="80" customFormat="1" ht="25.5">
      <c r="A431" s="82">
        <v>422</v>
      </c>
      <c r="B431" s="81" t="s">
        <v>1668</v>
      </c>
      <c r="C431" s="77" t="s">
        <v>695</v>
      </c>
      <c r="D431" s="357">
        <v>42997</v>
      </c>
      <c r="E431" s="26">
        <v>1</v>
      </c>
      <c r="F431" s="368" t="s">
        <v>72</v>
      </c>
      <c r="G431" s="122">
        <v>900</v>
      </c>
    </row>
    <row r="432" spans="1:7" s="80" customFormat="1" ht="25.5">
      <c r="A432" s="82">
        <v>423</v>
      </c>
      <c r="B432" s="81" t="s">
        <v>1668</v>
      </c>
      <c r="C432" s="77" t="s">
        <v>696</v>
      </c>
      <c r="D432" s="357">
        <v>42997</v>
      </c>
      <c r="E432" s="26">
        <v>1</v>
      </c>
      <c r="F432" s="368" t="s">
        <v>72</v>
      </c>
      <c r="G432" s="122">
        <v>900</v>
      </c>
    </row>
    <row r="433" spans="1:7" s="80" customFormat="1" ht="25.5">
      <c r="A433" s="82">
        <v>424</v>
      </c>
      <c r="B433" s="81" t="s">
        <v>1668</v>
      </c>
      <c r="C433" s="77" t="s">
        <v>697</v>
      </c>
      <c r="D433" s="357">
        <v>42997</v>
      </c>
      <c r="E433" s="26">
        <v>1</v>
      </c>
      <c r="F433" s="368" t="s">
        <v>72</v>
      </c>
      <c r="G433" s="122">
        <v>900</v>
      </c>
    </row>
    <row r="434" spans="1:7" s="80" customFormat="1" ht="25.5">
      <c r="A434" s="82">
        <v>425</v>
      </c>
      <c r="B434" s="81" t="s">
        <v>1668</v>
      </c>
      <c r="C434" s="77" t="s">
        <v>698</v>
      </c>
      <c r="D434" s="357">
        <v>42997</v>
      </c>
      <c r="E434" s="26">
        <v>1</v>
      </c>
      <c r="F434" s="368" t="s">
        <v>72</v>
      </c>
      <c r="G434" s="122">
        <v>900</v>
      </c>
    </row>
    <row r="435" spans="1:7" s="80" customFormat="1">
      <c r="A435" s="82">
        <v>426</v>
      </c>
      <c r="B435" s="81" t="s">
        <v>1669</v>
      </c>
      <c r="C435" s="77" t="s">
        <v>699</v>
      </c>
      <c r="D435" s="357">
        <v>43202</v>
      </c>
      <c r="E435" s="26">
        <v>1</v>
      </c>
      <c r="F435" s="368" t="s">
        <v>72</v>
      </c>
      <c r="G435" s="122">
        <v>454</v>
      </c>
    </row>
    <row r="436" spans="1:7" s="80" customFormat="1" ht="38.25">
      <c r="A436" s="82">
        <v>427</v>
      </c>
      <c r="B436" s="81" t="s">
        <v>1670</v>
      </c>
      <c r="C436" s="77" t="s">
        <v>700</v>
      </c>
      <c r="D436" s="357">
        <v>43245</v>
      </c>
      <c r="E436" s="26">
        <v>5</v>
      </c>
      <c r="F436" s="368" t="s">
        <v>72</v>
      </c>
      <c r="G436" s="122">
        <f>5*1419</f>
        <v>7095</v>
      </c>
    </row>
    <row r="437" spans="1:7" s="80" customFormat="1">
      <c r="A437" s="82">
        <v>428</v>
      </c>
      <c r="B437" s="81" t="s">
        <v>1671</v>
      </c>
      <c r="C437" s="77" t="s">
        <v>701</v>
      </c>
      <c r="D437" s="357">
        <v>43383</v>
      </c>
      <c r="E437" s="26">
        <v>1</v>
      </c>
      <c r="F437" s="368" t="s">
        <v>72</v>
      </c>
      <c r="G437" s="122">
        <v>1077.03</v>
      </c>
    </row>
    <row r="438" spans="1:7" s="80" customFormat="1">
      <c r="A438" s="82">
        <v>429</v>
      </c>
      <c r="B438" s="81" t="s">
        <v>1672</v>
      </c>
      <c r="C438" s="77" t="s">
        <v>702</v>
      </c>
      <c r="D438" s="357">
        <v>43570</v>
      </c>
      <c r="E438" s="26">
        <v>1</v>
      </c>
      <c r="F438" s="368" t="s">
        <v>72</v>
      </c>
      <c r="G438" s="122">
        <f>1700+270</f>
        <v>1970</v>
      </c>
    </row>
    <row r="439" spans="1:7" s="80" customFormat="1">
      <c r="A439" s="82">
        <v>430</v>
      </c>
      <c r="B439" s="81" t="s">
        <v>1673</v>
      </c>
      <c r="C439" s="77" t="s">
        <v>703</v>
      </c>
      <c r="D439" s="357">
        <v>43570</v>
      </c>
      <c r="E439" s="26">
        <v>1</v>
      </c>
      <c r="F439" s="368" t="s">
        <v>72</v>
      </c>
      <c r="G439" s="122">
        <f>1700+250</f>
        <v>1950</v>
      </c>
    </row>
    <row r="440" spans="1:7" s="80" customFormat="1" ht="25.5">
      <c r="A440" s="82">
        <v>431</v>
      </c>
      <c r="B440" s="81" t="s">
        <v>1674</v>
      </c>
      <c r="C440" s="77" t="s">
        <v>704</v>
      </c>
      <c r="D440" s="357">
        <v>43719</v>
      </c>
      <c r="E440" s="26">
        <v>1</v>
      </c>
      <c r="F440" s="368" t="s">
        <v>72</v>
      </c>
      <c r="G440" s="122">
        <v>599</v>
      </c>
    </row>
    <row r="441" spans="1:7" s="80" customFormat="1">
      <c r="A441" s="82">
        <v>432</v>
      </c>
      <c r="B441" s="81" t="s">
        <v>1675</v>
      </c>
      <c r="C441" s="77" t="s">
        <v>705</v>
      </c>
      <c r="D441" s="357">
        <v>43782</v>
      </c>
      <c r="E441" s="26">
        <v>1</v>
      </c>
      <c r="F441" s="368" t="s">
        <v>72</v>
      </c>
      <c r="G441" s="122">
        <v>3000</v>
      </c>
    </row>
    <row r="442" spans="1:7" s="80" customFormat="1">
      <c r="A442" s="82">
        <v>433</v>
      </c>
      <c r="B442" s="81" t="s">
        <v>1676</v>
      </c>
      <c r="C442" s="77" t="s">
        <v>706</v>
      </c>
      <c r="D442" s="357">
        <v>44034</v>
      </c>
      <c r="E442" s="26">
        <v>1</v>
      </c>
      <c r="F442" s="368" t="s">
        <v>72</v>
      </c>
      <c r="G442" s="122">
        <v>8333</v>
      </c>
    </row>
    <row r="443" spans="1:7" s="80" customFormat="1">
      <c r="A443" s="82">
        <v>434</v>
      </c>
      <c r="B443" s="81" t="s">
        <v>1677</v>
      </c>
      <c r="C443" s="77" t="s">
        <v>707</v>
      </c>
      <c r="D443" s="357">
        <v>44130</v>
      </c>
      <c r="E443" s="26">
        <v>1</v>
      </c>
      <c r="F443" s="368" t="s">
        <v>72</v>
      </c>
      <c r="G443" s="122">
        <v>679</v>
      </c>
    </row>
    <row r="444" spans="1:7" s="80" customFormat="1">
      <c r="A444" s="82">
        <v>435</v>
      </c>
      <c r="B444" s="81" t="s">
        <v>708</v>
      </c>
      <c r="C444" s="77" t="s">
        <v>709</v>
      </c>
      <c r="D444" s="357">
        <v>41985</v>
      </c>
      <c r="E444" s="26">
        <v>1</v>
      </c>
      <c r="F444" s="368" t="s">
        <v>71</v>
      </c>
      <c r="G444" s="122">
        <v>2043.91</v>
      </c>
    </row>
    <row r="445" spans="1:7" s="80" customFormat="1">
      <c r="A445" s="82">
        <v>436</v>
      </c>
      <c r="B445" s="81" t="s">
        <v>708</v>
      </c>
      <c r="C445" s="77" t="s">
        <v>710</v>
      </c>
      <c r="D445" s="357">
        <v>42002</v>
      </c>
      <c r="E445" s="26">
        <v>1</v>
      </c>
      <c r="F445" s="368" t="s">
        <v>71</v>
      </c>
      <c r="G445" s="122">
        <v>2033.91</v>
      </c>
    </row>
    <row r="446" spans="1:7" s="80" customFormat="1">
      <c r="A446" s="82">
        <v>437</v>
      </c>
      <c r="B446" s="81" t="s">
        <v>1678</v>
      </c>
      <c r="C446" s="77" t="s">
        <v>711</v>
      </c>
      <c r="D446" s="357">
        <v>42122</v>
      </c>
      <c r="E446" s="26">
        <v>1</v>
      </c>
      <c r="F446" s="368" t="s">
        <v>71</v>
      </c>
      <c r="G446" s="122">
        <v>289</v>
      </c>
    </row>
    <row r="447" spans="1:7" s="80" customFormat="1">
      <c r="A447" s="82">
        <v>438</v>
      </c>
      <c r="B447" s="81" t="s">
        <v>1678</v>
      </c>
      <c r="C447" s="77" t="s">
        <v>712</v>
      </c>
      <c r="D447" s="357">
        <v>42122</v>
      </c>
      <c r="E447" s="26">
        <v>2</v>
      </c>
      <c r="F447" s="368" t="s">
        <v>71</v>
      </c>
      <c r="G447" s="122">
        <f>2*299.99</f>
        <v>599.98</v>
      </c>
    </row>
    <row r="448" spans="1:7" s="80" customFormat="1">
      <c r="A448" s="82">
        <v>439</v>
      </c>
      <c r="B448" s="81" t="s">
        <v>1679</v>
      </c>
      <c r="C448" s="77" t="s">
        <v>713</v>
      </c>
      <c r="D448" s="357">
        <v>42277</v>
      </c>
      <c r="E448" s="26">
        <v>1</v>
      </c>
      <c r="F448" s="368" t="s">
        <v>71</v>
      </c>
      <c r="G448" s="122">
        <v>1799.99</v>
      </c>
    </row>
    <row r="449" spans="1:7" s="80" customFormat="1" ht="38.25">
      <c r="A449" s="82">
        <v>440</v>
      </c>
      <c r="B449" s="81" t="s">
        <v>1680</v>
      </c>
      <c r="C449" s="77" t="s">
        <v>714</v>
      </c>
      <c r="D449" s="357">
        <v>42338</v>
      </c>
      <c r="E449" s="26">
        <v>1</v>
      </c>
      <c r="F449" s="368" t="s">
        <v>71</v>
      </c>
      <c r="G449" s="122">
        <v>384.95</v>
      </c>
    </row>
    <row r="450" spans="1:7" s="80" customFormat="1" ht="25.5">
      <c r="A450" s="82">
        <v>441</v>
      </c>
      <c r="B450" s="81" t="s">
        <v>1681</v>
      </c>
      <c r="C450" s="77" t="s">
        <v>715</v>
      </c>
      <c r="D450" s="357">
        <v>42341</v>
      </c>
      <c r="E450" s="26">
        <v>2</v>
      </c>
      <c r="F450" s="368" t="s">
        <v>71</v>
      </c>
      <c r="G450" s="122">
        <f>2*2338.99</f>
        <v>4677.9799999999996</v>
      </c>
    </row>
    <row r="451" spans="1:7" s="80" customFormat="1">
      <c r="A451" s="82">
        <v>442</v>
      </c>
      <c r="B451" s="81" t="s">
        <v>1682</v>
      </c>
      <c r="C451" s="77" t="s">
        <v>716</v>
      </c>
      <c r="D451" s="357">
        <v>42713</v>
      </c>
      <c r="E451" s="26">
        <v>1</v>
      </c>
      <c r="F451" s="368" t="s">
        <v>71</v>
      </c>
      <c r="G451" s="122">
        <v>899</v>
      </c>
    </row>
    <row r="452" spans="1:7" s="80" customFormat="1">
      <c r="A452" s="82">
        <v>443</v>
      </c>
      <c r="B452" s="81" t="s">
        <v>1683</v>
      </c>
      <c r="C452" s="77" t="s">
        <v>717</v>
      </c>
      <c r="D452" s="357">
        <v>43802</v>
      </c>
      <c r="E452" s="26">
        <v>1</v>
      </c>
      <c r="F452" s="368" t="s">
        <v>71</v>
      </c>
      <c r="G452" s="122">
        <v>1999.98</v>
      </c>
    </row>
    <row r="453" spans="1:7" s="80" customFormat="1">
      <c r="A453" s="82">
        <v>444</v>
      </c>
      <c r="B453" s="81" t="s">
        <v>1684</v>
      </c>
      <c r="C453" s="77" t="s">
        <v>718</v>
      </c>
      <c r="D453" s="357">
        <v>43805</v>
      </c>
      <c r="E453" s="26">
        <v>1</v>
      </c>
      <c r="F453" s="368" t="s">
        <v>71</v>
      </c>
      <c r="G453" s="122">
        <v>3899</v>
      </c>
    </row>
    <row r="454" spans="1:7" s="80" customFormat="1">
      <c r="A454" s="82">
        <v>445</v>
      </c>
      <c r="B454" s="81" t="s">
        <v>719</v>
      </c>
      <c r="C454" s="77" t="s">
        <v>720</v>
      </c>
      <c r="D454" s="357">
        <v>43938</v>
      </c>
      <c r="E454" s="26">
        <v>6</v>
      </c>
      <c r="F454" s="368" t="s">
        <v>71</v>
      </c>
      <c r="G454" s="122">
        <f>6*2499.36</f>
        <v>14996.16</v>
      </c>
    </row>
    <row r="455" spans="1:7" s="80" customFormat="1">
      <c r="A455" s="82">
        <v>446</v>
      </c>
      <c r="B455" s="81" t="s">
        <v>1685</v>
      </c>
      <c r="C455" s="77" t="s">
        <v>721</v>
      </c>
      <c r="D455" s="357">
        <v>44034</v>
      </c>
      <c r="E455" s="26">
        <v>1</v>
      </c>
      <c r="F455" s="368" t="s">
        <v>71</v>
      </c>
      <c r="G455" s="122">
        <v>2706</v>
      </c>
    </row>
    <row r="456" spans="1:7" s="80" customFormat="1">
      <c r="A456" s="82">
        <v>447</v>
      </c>
      <c r="B456" s="81" t="s">
        <v>722</v>
      </c>
      <c r="C456" s="77" t="s">
        <v>723</v>
      </c>
      <c r="D456" s="357">
        <v>44034</v>
      </c>
      <c r="E456" s="26">
        <v>1</v>
      </c>
      <c r="F456" s="368" t="s">
        <v>71</v>
      </c>
      <c r="G456" s="122">
        <v>861</v>
      </c>
    </row>
    <row r="457" spans="1:7" s="80" customFormat="1">
      <c r="A457" s="82">
        <v>448</v>
      </c>
      <c r="B457" s="81" t="s">
        <v>1686</v>
      </c>
      <c r="C457" s="77" t="s">
        <v>724</v>
      </c>
      <c r="D457" s="357">
        <v>44040</v>
      </c>
      <c r="E457" s="26">
        <v>4</v>
      </c>
      <c r="F457" s="368" t="s">
        <v>71</v>
      </c>
      <c r="G457" s="122">
        <f>4*738</f>
        <v>2952</v>
      </c>
    </row>
    <row r="458" spans="1:7" s="80" customFormat="1">
      <c r="A458" s="82">
        <v>449</v>
      </c>
      <c r="B458" s="81" t="s">
        <v>1687</v>
      </c>
      <c r="C458" s="77" t="s">
        <v>725</v>
      </c>
      <c r="D458" s="357">
        <v>44130</v>
      </c>
      <c r="E458" s="26">
        <v>1</v>
      </c>
      <c r="F458" s="368" t="s">
        <v>71</v>
      </c>
      <c r="G458" s="122">
        <v>918.87</v>
      </c>
    </row>
    <row r="459" spans="1:7" s="80" customFormat="1">
      <c r="A459" s="82">
        <v>450</v>
      </c>
      <c r="B459" s="81" t="s">
        <v>1688</v>
      </c>
      <c r="C459" s="77" t="s">
        <v>726</v>
      </c>
      <c r="D459" s="357">
        <v>44155</v>
      </c>
      <c r="E459" s="26">
        <v>1</v>
      </c>
      <c r="F459" s="368" t="s">
        <v>71</v>
      </c>
      <c r="G459" s="122">
        <v>369.99</v>
      </c>
    </row>
    <row r="460" spans="1:7" s="80" customFormat="1">
      <c r="A460" s="82">
        <v>451</v>
      </c>
      <c r="B460" s="81" t="s">
        <v>1688</v>
      </c>
      <c r="C460" s="77" t="s">
        <v>727</v>
      </c>
      <c r="D460" s="357">
        <v>44158</v>
      </c>
      <c r="E460" s="26">
        <v>1</v>
      </c>
      <c r="F460" s="368" t="s">
        <v>71</v>
      </c>
      <c r="G460" s="122">
        <v>369.99</v>
      </c>
    </row>
    <row r="461" spans="1:7" s="80" customFormat="1">
      <c r="A461" s="82">
        <v>452</v>
      </c>
      <c r="B461" s="81" t="s">
        <v>728</v>
      </c>
      <c r="C461" s="77" t="s">
        <v>729</v>
      </c>
      <c r="D461" s="357">
        <v>44165</v>
      </c>
      <c r="E461" s="26">
        <v>1</v>
      </c>
      <c r="F461" s="368" t="s">
        <v>71</v>
      </c>
      <c r="G461" s="122">
        <v>319</v>
      </c>
    </row>
    <row r="462" spans="1:7" s="80" customFormat="1">
      <c r="A462" s="82">
        <v>453</v>
      </c>
      <c r="B462" s="81" t="s">
        <v>1689</v>
      </c>
      <c r="C462" s="77" t="s">
        <v>730</v>
      </c>
      <c r="D462" s="357">
        <v>44183</v>
      </c>
      <c r="E462" s="26">
        <v>1</v>
      </c>
      <c r="F462" s="368" t="s">
        <v>71</v>
      </c>
      <c r="G462" s="122">
        <v>4375</v>
      </c>
    </row>
    <row r="463" spans="1:7" s="80" customFormat="1">
      <c r="A463" s="82">
        <v>454</v>
      </c>
      <c r="B463" s="81" t="s">
        <v>1689</v>
      </c>
      <c r="C463" s="77" t="s">
        <v>731</v>
      </c>
      <c r="D463" s="357">
        <v>44183</v>
      </c>
      <c r="E463" s="26">
        <v>1</v>
      </c>
      <c r="F463" s="368" t="s">
        <v>71</v>
      </c>
      <c r="G463" s="122">
        <v>4375</v>
      </c>
    </row>
    <row r="464" spans="1:7" s="80" customFormat="1">
      <c r="A464" s="82">
        <v>455</v>
      </c>
      <c r="B464" s="81" t="s">
        <v>1689</v>
      </c>
      <c r="C464" s="77" t="s">
        <v>732</v>
      </c>
      <c r="D464" s="357">
        <v>44183</v>
      </c>
      <c r="E464" s="26">
        <v>1</v>
      </c>
      <c r="F464" s="368" t="s">
        <v>71</v>
      </c>
      <c r="G464" s="122">
        <v>4375</v>
      </c>
    </row>
    <row r="465" spans="1:7" s="80" customFormat="1">
      <c r="A465" s="82">
        <v>456</v>
      </c>
      <c r="B465" s="81" t="s">
        <v>1689</v>
      </c>
      <c r="C465" s="77" t="s">
        <v>733</v>
      </c>
      <c r="D465" s="357">
        <v>44183</v>
      </c>
      <c r="E465" s="26">
        <v>1</v>
      </c>
      <c r="F465" s="368" t="s">
        <v>71</v>
      </c>
      <c r="G465" s="122">
        <v>4375</v>
      </c>
    </row>
    <row r="466" spans="1:7" s="80" customFormat="1">
      <c r="A466" s="82">
        <v>457</v>
      </c>
      <c r="B466" s="81" t="s">
        <v>728</v>
      </c>
      <c r="C466" s="77" t="s">
        <v>734</v>
      </c>
      <c r="D466" s="357">
        <v>44209</v>
      </c>
      <c r="E466" s="26">
        <v>1</v>
      </c>
      <c r="F466" s="368" t="s">
        <v>71</v>
      </c>
      <c r="G466" s="122">
        <v>319</v>
      </c>
    </row>
    <row r="467" spans="1:7" s="68" customFormat="1">
      <c r="A467" s="379">
        <v>9</v>
      </c>
      <c r="B467" s="65" t="s">
        <v>204</v>
      </c>
      <c r="C467" s="65"/>
      <c r="D467" s="238"/>
      <c r="E467" s="238"/>
      <c r="F467" s="239"/>
      <c r="G467" s="371"/>
    </row>
    <row r="468" spans="1:7" s="80" customFormat="1" ht="25.5">
      <c r="A468" s="82">
        <v>458</v>
      </c>
      <c r="B468" s="81" t="s">
        <v>1690</v>
      </c>
      <c r="C468" s="77"/>
      <c r="D468" s="26" t="s">
        <v>739</v>
      </c>
      <c r="E468" s="26">
        <v>1</v>
      </c>
      <c r="F468" s="368" t="s">
        <v>72</v>
      </c>
      <c r="G468" s="122">
        <v>7950</v>
      </c>
    </row>
    <row r="469" spans="1:7" s="80" customFormat="1">
      <c r="A469" s="82">
        <v>459</v>
      </c>
      <c r="B469" s="81" t="s">
        <v>1691</v>
      </c>
      <c r="C469" s="77"/>
      <c r="D469" s="26" t="s">
        <v>740</v>
      </c>
      <c r="E469" s="26">
        <v>1</v>
      </c>
      <c r="F469" s="368" t="s">
        <v>72</v>
      </c>
      <c r="G469" s="122">
        <v>2381.61</v>
      </c>
    </row>
    <row r="470" spans="1:7" s="80" customFormat="1">
      <c r="A470" s="82">
        <v>460</v>
      </c>
      <c r="B470" s="81" t="s">
        <v>1691</v>
      </c>
      <c r="C470" s="77"/>
      <c r="D470" s="26" t="s">
        <v>740</v>
      </c>
      <c r="E470" s="26">
        <v>5</v>
      </c>
      <c r="F470" s="368" t="s">
        <v>72</v>
      </c>
      <c r="G470" s="122">
        <v>9131.92</v>
      </c>
    </row>
    <row r="471" spans="1:7" s="80" customFormat="1">
      <c r="A471" s="82">
        <v>461</v>
      </c>
      <c r="B471" s="81" t="s">
        <v>1692</v>
      </c>
      <c r="C471" s="77"/>
      <c r="D471" s="26" t="s">
        <v>741</v>
      </c>
      <c r="E471" s="26">
        <v>1</v>
      </c>
      <c r="F471" s="368" t="s">
        <v>72</v>
      </c>
      <c r="G471" s="122">
        <v>1549.8</v>
      </c>
    </row>
    <row r="472" spans="1:7" s="80" customFormat="1" ht="25.5">
      <c r="A472" s="82">
        <v>462</v>
      </c>
      <c r="B472" s="81" t="s">
        <v>1693</v>
      </c>
      <c r="C472" s="77"/>
      <c r="D472" s="26" t="s">
        <v>741</v>
      </c>
      <c r="E472" s="26">
        <v>4</v>
      </c>
      <c r="F472" s="368" t="s">
        <v>72</v>
      </c>
      <c r="G472" s="122">
        <v>2460</v>
      </c>
    </row>
    <row r="473" spans="1:7" s="80" customFormat="1" ht="25.5">
      <c r="A473" s="82">
        <v>463</v>
      </c>
      <c r="B473" s="81" t="s">
        <v>1694</v>
      </c>
      <c r="C473" s="77"/>
      <c r="D473" s="26" t="s">
        <v>741</v>
      </c>
      <c r="E473" s="26">
        <v>1</v>
      </c>
      <c r="F473" s="368" t="s">
        <v>72</v>
      </c>
      <c r="G473" s="122">
        <v>762.6</v>
      </c>
    </row>
    <row r="474" spans="1:7" s="80" customFormat="1" ht="25.5">
      <c r="A474" s="82">
        <v>464</v>
      </c>
      <c r="B474" s="81" t="s">
        <v>1695</v>
      </c>
      <c r="C474" s="77"/>
      <c r="D474" s="26" t="s">
        <v>741</v>
      </c>
      <c r="E474" s="26">
        <v>1</v>
      </c>
      <c r="F474" s="368" t="s">
        <v>72</v>
      </c>
      <c r="G474" s="122">
        <v>1549.8</v>
      </c>
    </row>
    <row r="475" spans="1:7" s="80" customFormat="1" ht="25.5">
      <c r="A475" s="82">
        <v>465</v>
      </c>
      <c r="B475" s="81" t="s">
        <v>1696</v>
      </c>
      <c r="C475" s="77"/>
      <c r="D475" s="26" t="s">
        <v>742</v>
      </c>
      <c r="E475" s="26">
        <v>1</v>
      </c>
      <c r="F475" s="368" t="s">
        <v>72</v>
      </c>
      <c r="G475" s="122">
        <v>799</v>
      </c>
    </row>
    <row r="476" spans="1:7" s="80" customFormat="1" ht="25.5">
      <c r="A476" s="82">
        <v>466</v>
      </c>
      <c r="B476" s="81" t="s">
        <v>1697</v>
      </c>
      <c r="C476" s="77"/>
      <c r="D476" s="26" t="s">
        <v>743</v>
      </c>
      <c r="E476" s="26">
        <v>2</v>
      </c>
      <c r="F476" s="368" t="s">
        <v>72</v>
      </c>
      <c r="G476" s="122">
        <v>476.28</v>
      </c>
    </row>
    <row r="477" spans="1:7" s="80" customFormat="1" ht="25.5">
      <c r="A477" s="82">
        <v>467</v>
      </c>
      <c r="B477" s="81" t="s">
        <v>1698</v>
      </c>
      <c r="C477" s="77"/>
      <c r="D477" s="26" t="s">
        <v>744</v>
      </c>
      <c r="E477" s="26">
        <v>1</v>
      </c>
      <c r="F477" s="368" t="s">
        <v>72</v>
      </c>
      <c r="G477" s="122">
        <v>275.95</v>
      </c>
    </row>
    <row r="478" spans="1:7" s="80" customFormat="1" ht="25.5">
      <c r="A478" s="82">
        <v>468</v>
      </c>
      <c r="B478" s="81" t="s">
        <v>1699</v>
      </c>
      <c r="C478" s="77"/>
      <c r="D478" s="26" t="s">
        <v>744</v>
      </c>
      <c r="E478" s="26">
        <v>2</v>
      </c>
      <c r="F478" s="368" t="s">
        <v>72</v>
      </c>
      <c r="G478" s="122">
        <v>917.44</v>
      </c>
    </row>
    <row r="479" spans="1:7" s="80" customFormat="1" ht="25.5">
      <c r="A479" s="82">
        <v>469</v>
      </c>
      <c r="B479" s="81" t="s">
        <v>1700</v>
      </c>
      <c r="C479" s="77"/>
      <c r="D479" s="26" t="s">
        <v>744</v>
      </c>
      <c r="E479" s="26">
        <v>2</v>
      </c>
      <c r="F479" s="368" t="s">
        <v>72</v>
      </c>
      <c r="G479" s="122">
        <v>776.28</v>
      </c>
    </row>
    <row r="480" spans="1:7" s="80" customFormat="1" ht="25.5">
      <c r="A480" s="82">
        <v>470</v>
      </c>
      <c r="B480" s="81" t="s">
        <v>1701</v>
      </c>
      <c r="C480" s="77"/>
      <c r="D480" s="26" t="s">
        <v>744</v>
      </c>
      <c r="E480" s="26">
        <v>2</v>
      </c>
      <c r="F480" s="368" t="s">
        <v>72</v>
      </c>
      <c r="G480" s="122">
        <v>525.38</v>
      </c>
    </row>
    <row r="481" spans="1:7" s="80" customFormat="1" ht="25.5">
      <c r="A481" s="82">
        <v>471</v>
      </c>
      <c r="B481" s="81" t="s">
        <v>1702</v>
      </c>
      <c r="C481" s="77"/>
      <c r="D481" s="26" t="s">
        <v>744</v>
      </c>
      <c r="E481" s="26">
        <v>6</v>
      </c>
      <c r="F481" s="368" t="s">
        <v>72</v>
      </c>
      <c r="G481" s="122">
        <v>1524.96</v>
      </c>
    </row>
    <row r="482" spans="1:7" s="80" customFormat="1" ht="25.5">
      <c r="A482" s="82">
        <v>472</v>
      </c>
      <c r="B482" s="81" t="s">
        <v>1703</v>
      </c>
      <c r="C482" s="77"/>
      <c r="D482" s="26" t="s">
        <v>745</v>
      </c>
      <c r="E482" s="26">
        <v>1</v>
      </c>
      <c r="F482" s="368" t="s">
        <v>72</v>
      </c>
      <c r="G482" s="122">
        <v>269.25</v>
      </c>
    </row>
    <row r="483" spans="1:7" s="80" customFormat="1" ht="25.5">
      <c r="A483" s="82">
        <v>473</v>
      </c>
      <c r="B483" s="81" t="s">
        <v>1704</v>
      </c>
      <c r="C483" s="77"/>
      <c r="D483" s="26" t="s">
        <v>745</v>
      </c>
      <c r="E483" s="26">
        <v>1</v>
      </c>
      <c r="F483" s="368" t="s">
        <v>72</v>
      </c>
      <c r="G483" s="122">
        <v>1370.32</v>
      </c>
    </row>
    <row r="484" spans="1:7" s="80" customFormat="1" ht="25.5">
      <c r="A484" s="82">
        <v>474</v>
      </c>
      <c r="B484" s="81" t="s">
        <v>1705</v>
      </c>
      <c r="C484" s="77"/>
      <c r="D484" s="26" t="s">
        <v>745</v>
      </c>
      <c r="E484" s="26">
        <v>1</v>
      </c>
      <c r="F484" s="368" t="s">
        <v>72</v>
      </c>
      <c r="G484" s="122">
        <v>766.93</v>
      </c>
    </row>
    <row r="485" spans="1:7" s="80" customFormat="1" ht="25.5">
      <c r="A485" s="82">
        <v>475</v>
      </c>
      <c r="B485" s="81" t="s">
        <v>1706</v>
      </c>
      <c r="C485" s="77"/>
      <c r="D485" s="26" t="s">
        <v>745</v>
      </c>
      <c r="E485" s="26">
        <v>2</v>
      </c>
      <c r="F485" s="368" t="s">
        <v>72</v>
      </c>
      <c r="G485" s="122">
        <v>780</v>
      </c>
    </row>
    <row r="486" spans="1:7" s="80" customFormat="1" ht="25.5">
      <c r="A486" s="82">
        <v>476</v>
      </c>
      <c r="B486" s="81" t="s">
        <v>1707</v>
      </c>
      <c r="C486" s="77"/>
      <c r="D486" s="26" t="s">
        <v>745</v>
      </c>
      <c r="E486" s="26">
        <v>1</v>
      </c>
      <c r="F486" s="368" t="s">
        <v>72</v>
      </c>
      <c r="G486" s="122">
        <v>1549.8</v>
      </c>
    </row>
    <row r="487" spans="1:7" s="80" customFormat="1" ht="25.5">
      <c r="A487" s="82">
        <v>477</v>
      </c>
      <c r="B487" s="81" t="s">
        <v>1707</v>
      </c>
      <c r="C487" s="77"/>
      <c r="D487" s="26" t="s">
        <v>745</v>
      </c>
      <c r="E487" s="26">
        <v>1</v>
      </c>
      <c r="F487" s="368" t="s">
        <v>72</v>
      </c>
      <c r="G487" s="122">
        <v>1549.8</v>
      </c>
    </row>
    <row r="488" spans="1:7" s="80" customFormat="1" ht="25.5">
      <c r="A488" s="82">
        <v>478</v>
      </c>
      <c r="B488" s="81" t="s">
        <v>1707</v>
      </c>
      <c r="C488" s="77"/>
      <c r="D488" s="26" t="s">
        <v>745</v>
      </c>
      <c r="E488" s="26">
        <v>1</v>
      </c>
      <c r="F488" s="368" t="s">
        <v>72</v>
      </c>
      <c r="G488" s="122">
        <v>1549.8</v>
      </c>
    </row>
    <row r="489" spans="1:7" s="80" customFormat="1" ht="25.5">
      <c r="A489" s="82">
        <v>479</v>
      </c>
      <c r="B489" s="81" t="s">
        <v>1708</v>
      </c>
      <c r="C489" s="77"/>
      <c r="D489" s="26" t="s">
        <v>745</v>
      </c>
      <c r="E489" s="26">
        <v>1</v>
      </c>
      <c r="F489" s="368" t="s">
        <v>72</v>
      </c>
      <c r="G489" s="122">
        <v>625</v>
      </c>
    </row>
    <row r="490" spans="1:7" s="80" customFormat="1" ht="38.25">
      <c r="A490" s="82">
        <v>480</v>
      </c>
      <c r="B490" s="81" t="s">
        <v>1709</v>
      </c>
      <c r="C490" s="77"/>
      <c r="D490" s="26" t="s">
        <v>746</v>
      </c>
      <c r="E490" s="26">
        <v>6</v>
      </c>
      <c r="F490" s="368" t="s">
        <v>72</v>
      </c>
      <c r="G490" s="122">
        <v>3600</v>
      </c>
    </row>
    <row r="491" spans="1:7" s="80" customFormat="1" ht="38.25">
      <c r="A491" s="82">
        <v>481</v>
      </c>
      <c r="B491" s="81" t="s">
        <v>1710</v>
      </c>
      <c r="C491" s="77"/>
      <c r="D491" s="26" t="s">
        <v>746</v>
      </c>
      <c r="E491" s="26">
        <v>19</v>
      </c>
      <c r="F491" s="368" t="s">
        <v>72</v>
      </c>
      <c r="G491" s="122">
        <v>11400</v>
      </c>
    </row>
    <row r="492" spans="1:7" s="80" customFormat="1">
      <c r="A492" s="82">
        <v>482</v>
      </c>
      <c r="B492" s="81" t="s">
        <v>1711</v>
      </c>
      <c r="C492" s="77"/>
      <c r="D492" s="26" t="s">
        <v>747</v>
      </c>
      <c r="E492" s="26">
        <v>1</v>
      </c>
      <c r="F492" s="368" t="s">
        <v>72</v>
      </c>
      <c r="G492" s="122">
        <v>200</v>
      </c>
    </row>
    <row r="493" spans="1:7" s="80" customFormat="1">
      <c r="A493" s="82">
        <v>483</v>
      </c>
      <c r="B493" s="81" t="s">
        <v>1712</v>
      </c>
      <c r="C493" s="77"/>
      <c r="D493" s="26" t="s">
        <v>747</v>
      </c>
      <c r="E493" s="26">
        <v>1</v>
      </c>
      <c r="F493" s="368" t="s">
        <v>72</v>
      </c>
      <c r="G493" s="122">
        <v>200</v>
      </c>
    </row>
    <row r="494" spans="1:7" s="80" customFormat="1">
      <c r="A494" s="82">
        <v>484</v>
      </c>
      <c r="B494" s="81" t="s">
        <v>1713</v>
      </c>
      <c r="C494" s="77"/>
      <c r="D494" s="26" t="s">
        <v>747</v>
      </c>
      <c r="E494" s="26">
        <v>1</v>
      </c>
      <c r="F494" s="368" t="s">
        <v>72</v>
      </c>
      <c r="G494" s="122">
        <v>200</v>
      </c>
    </row>
    <row r="495" spans="1:7" s="80" customFormat="1">
      <c r="A495" s="82">
        <v>485</v>
      </c>
      <c r="B495" s="81" t="s">
        <v>1714</v>
      </c>
      <c r="C495" s="77"/>
      <c r="D495" s="26" t="s">
        <v>747</v>
      </c>
      <c r="E495" s="26">
        <v>1</v>
      </c>
      <c r="F495" s="368" t="s">
        <v>72</v>
      </c>
      <c r="G495" s="122">
        <v>200</v>
      </c>
    </row>
    <row r="496" spans="1:7" s="80" customFormat="1">
      <c r="A496" s="82">
        <v>486</v>
      </c>
      <c r="B496" s="81" t="s">
        <v>1715</v>
      </c>
      <c r="C496" s="77"/>
      <c r="D496" s="26" t="s">
        <v>747</v>
      </c>
      <c r="E496" s="26">
        <v>1</v>
      </c>
      <c r="F496" s="368" t="s">
        <v>72</v>
      </c>
      <c r="G496" s="122">
        <v>400</v>
      </c>
    </row>
    <row r="497" spans="1:7" s="80" customFormat="1">
      <c r="A497" s="82">
        <v>487</v>
      </c>
      <c r="B497" s="81" t="s">
        <v>1716</v>
      </c>
      <c r="C497" s="77"/>
      <c r="D497" s="26" t="s">
        <v>747</v>
      </c>
      <c r="E497" s="26">
        <v>1</v>
      </c>
      <c r="F497" s="368" t="s">
        <v>72</v>
      </c>
      <c r="G497" s="122">
        <v>400</v>
      </c>
    </row>
    <row r="498" spans="1:7" s="80" customFormat="1">
      <c r="A498" s="82">
        <v>488</v>
      </c>
      <c r="B498" s="81" t="s">
        <v>1717</v>
      </c>
      <c r="C498" s="77"/>
      <c r="D498" s="26" t="s">
        <v>747</v>
      </c>
      <c r="E498" s="26">
        <v>1</v>
      </c>
      <c r="F498" s="368" t="s">
        <v>72</v>
      </c>
      <c r="G498" s="122">
        <v>400</v>
      </c>
    </row>
    <row r="499" spans="1:7" s="80" customFormat="1">
      <c r="A499" s="82">
        <v>489</v>
      </c>
      <c r="B499" s="81" t="s">
        <v>1718</v>
      </c>
      <c r="C499" s="77"/>
      <c r="D499" s="26" t="s">
        <v>747</v>
      </c>
      <c r="E499" s="26">
        <v>1</v>
      </c>
      <c r="F499" s="368" t="s">
        <v>72</v>
      </c>
      <c r="G499" s="122">
        <v>400</v>
      </c>
    </row>
    <row r="500" spans="1:7" s="80" customFormat="1" ht="38.25">
      <c r="A500" s="82">
        <v>490</v>
      </c>
      <c r="B500" s="81" t="s">
        <v>1719</v>
      </c>
      <c r="C500" s="77"/>
      <c r="D500" s="26" t="s">
        <v>747</v>
      </c>
      <c r="E500" s="26">
        <v>2</v>
      </c>
      <c r="F500" s="368" t="s">
        <v>72</v>
      </c>
      <c r="G500" s="122">
        <v>1200</v>
      </c>
    </row>
    <row r="501" spans="1:7" s="80" customFormat="1" ht="38.25">
      <c r="A501" s="82">
        <v>491</v>
      </c>
      <c r="B501" s="81" t="s">
        <v>1719</v>
      </c>
      <c r="C501" s="77"/>
      <c r="D501" s="26" t="s">
        <v>747</v>
      </c>
      <c r="E501" s="26">
        <v>19</v>
      </c>
      <c r="F501" s="368" t="s">
        <v>72</v>
      </c>
      <c r="G501" s="122">
        <v>11400</v>
      </c>
    </row>
    <row r="502" spans="1:7" s="80" customFormat="1">
      <c r="A502" s="82">
        <v>492</v>
      </c>
      <c r="B502" s="81" t="s">
        <v>1720</v>
      </c>
      <c r="C502" s="77"/>
      <c r="D502" s="26" t="s">
        <v>748</v>
      </c>
      <c r="E502" s="26">
        <v>3</v>
      </c>
      <c r="F502" s="368" t="s">
        <v>72</v>
      </c>
      <c r="G502" s="122">
        <v>1827</v>
      </c>
    </row>
    <row r="503" spans="1:7" s="80" customFormat="1" ht="25.5">
      <c r="A503" s="82">
        <v>493</v>
      </c>
      <c r="B503" s="81" t="s">
        <v>1721</v>
      </c>
      <c r="C503" s="77"/>
      <c r="D503" s="26" t="s">
        <v>749</v>
      </c>
      <c r="E503" s="26">
        <v>4</v>
      </c>
      <c r="F503" s="368" t="s">
        <v>72</v>
      </c>
      <c r="G503" s="122">
        <v>860</v>
      </c>
    </row>
    <row r="504" spans="1:7" s="80" customFormat="1" ht="25.5">
      <c r="A504" s="82">
        <v>494</v>
      </c>
      <c r="B504" s="81" t="s">
        <v>1722</v>
      </c>
      <c r="C504" s="77"/>
      <c r="D504" s="26" t="s">
        <v>750</v>
      </c>
      <c r="E504" s="26">
        <v>4</v>
      </c>
      <c r="F504" s="368" t="s">
        <v>72</v>
      </c>
      <c r="G504" s="122">
        <v>2258.2800000000002</v>
      </c>
    </row>
    <row r="505" spans="1:7" s="80" customFormat="1" ht="38.25">
      <c r="A505" s="82">
        <v>495</v>
      </c>
      <c r="B505" s="81" t="s">
        <v>1723</v>
      </c>
      <c r="C505" s="77"/>
      <c r="D505" s="26" t="s">
        <v>751</v>
      </c>
      <c r="E505" s="26">
        <v>1</v>
      </c>
      <c r="F505" s="368" t="s">
        <v>72</v>
      </c>
      <c r="G505" s="122">
        <v>600</v>
      </c>
    </row>
    <row r="506" spans="1:7" s="80" customFormat="1" ht="25.5">
      <c r="A506" s="82">
        <v>496</v>
      </c>
      <c r="B506" s="81" t="s">
        <v>1724</v>
      </c>
      <c r="C506" s="77"/>
      <c r="D506" s="26" t="s">
        <v>751</v>
      </c>
      <c r="E506" s="26">
        <v>1</v>
      </c>
      <c r="F506" s="368" t="s">
        <v>72</v>
      </c>
      <c r="G506" s="122">
        <v>600</v>
      </c>
    </row>
    <row r="507" spans="1:7" s="80" customFormat="1" ht="25.5">
      <c r="A507" s="82">
        <v>497</v>
      </c>
      <c r="B507" s="81" t="s">
        <v>1724</v>
      </c>
      <c r="C507" s="77"/>
      <c r="D507" s="26" t="s">
        <v>751</v>
      </c>
      <c r="E507" s="26">
        <v>1</v>
      </c>
      <c r="F507" s="368" t="s">
        <v>72</v>
      </c>
      <c r="G507" s="122">
        <v>600</v>
      </c>
    </row>
    <row r="508" spans="1:7" s="80" customFormat="1" ht="25.5">
      <c r="A508" s="82">
        <v>498</v>
      </c>
      <c r="B508" s="81" t="s">
        <v>1725</v>
      </c>
      <c r="C508" s="77"/>
      <c r="D508" s="26" t="s">
        <v>752</v>
      </c>
      <c r="E508" s="26">
        <v>8</v>
      </c>
      <c r="F508" s="368" t="s">
        <v>72</v>
      </c>
      <c r="G508" s="122">
        <v>1272</v>
      </c>
    </row>
    <row r="509" spans="1:7" s="80" customFormat="1" ht="25.5">
      <c r="A509" s="82">
        <v>499</v>
      </c>
      <c r="B509" s="81" t="s">
        <v>1726</v>
      </c>
      <c r="C509" s="77"/>
      <c r="D509" s="26" t="s">
        <v>753</v>
      </c>
      <c r="E509" s="26">
        <v>1</v>
      </c>
      <c r="F509" s="368" t="s">
        <v>72</v>
      </c>
      <c r="G509" s="122">
        <v>369</v>
      </c>
    </row>
    <row r="510" spans="1:7" s="80" customFormat="1" ht="25.5">
      <c r="A510" s="82">
        <v>500</v>
      </c>
      <c r="B510" s="81" t="s">
        <v>1727</v>
      </c>
      <c r="C510" s="77"/>
      <c r="D510" s="26" t="s">
        <v>754</v>
      </c>
      <c r="E510" s="26">
        <v>1</v>
      </c>
      <c r="F510" s="368" t="s">
        <v>72</v>
      </c>
      <c r="G510" s="122">
        <v>679</v>
      </c>
    </row>
    <row r="511" spans="1:7" s="80" customFormat="1" ht="25.5">
      <c r="A511" s="82">
        <v>501</v>
      </c>
      <c r="B511" s="81" t="s">
        <v>1728</v>
      </c>
      <c r="C511" s="77"/>
      <c r="D511" s="26" t="s">
        <v>755</v>
      </c>
      <c r="E511" s="26">
        <v>1</v>
      </c>
      <c r="F511" s="368" t="s">
        <v>72</v>
      </c>
      <c r="G511" s="122">
        <v>300</v>
      </c>
    </row>
    <row r="512" spans="1:7" s="80" customFormat="1">
      <c r="A512" s="82">
        <v>502</v>
      </c>
      <c r="B512" s="81" t="s">
        <v>1729</v>
      </c>
      <c r="C512" s="77"/>
      <c r="D512" s="26" t="s">
        <v>755</v>
      </c>
      <c r="E512" s="26">
        <v>1</v>
      </c>
      <c r="F512" s="368" t="s">
        <v>72</v>
      </c>
      <c r="G512" s="122">
        <v>300</v>
      </c>
    </row>
    <row r="513" spans="1:7" s="80" customFormat="1">
      <c r="A513" s="82">
        <v>503</v>
      </c>
      <c r="B513" s="81" t="s">
        <v>1729</v>
      </c>
      <c r="C513" s="77"/>
      <c r="D513" s="26" t="s">
        <v>755</v>
      </c>
      <c r="E513" s="26">
        <v>1</v>
      </c>
      <c r="F513" s="368" t="s">
        <v>72</v>
      </c>
      <c r="G513" s="122">
        <v>300</v>
      </c>
    </row>
    <row r="514" spans="1:7" s="80" customFormat="1">
      <c r="A514" s="82">
        <v>504</v>
      </c>
      <c r="B514" s="81" t="s">
        <v>1729</v>
      </c>
      <c r="C514" s="77"/>
      <c r="D514" s="26" t="s">
        <v>755</v>
      </c>
      <c r="E514" s="26">
        <v>1</v>
      </c>
      <c r="F514" s="368" t="s">
        <v>72</v>
      </c>
      <c r="G514" s="122">
        <v>300</v>
      </c>
    </row>
    <row r="515" spans="1:7" s="80" customFormat="1">
      <c r="A515" s="82">
        <v>505</v>
      </c>
      <c r="B515" s="81" t="s">
        <v>1729</v>
      </c>
      <c r="C515" s="77"/>
      <c r="D515" s="26" t="s">
        <v>755</v>
      </c>
      <c r="E515" s="26">
        <v>1</v>
      </c>
      <c r="F515" s="368" t="s">
        <v>72</v>
      </c>
      <c r="G515" s="122">
        <v>300</v>
      </c>
    </row>
    <row r="516" spans="1:7" s="80" customFormat="1" ht="25.5">
      <c r="A516" s="82">
        <v>506</v>
      </c>
      <c r="B516" s="81" t="s">
        <v>1728</v>
      </c>
      <c r="C516" s="77"/>
      <c r="D516" s="26" t="s">
        <v>755</v>
      </c>
      <c r="E516" s="26">
        <v>1</v>
      </c>
      <c r="F516" s="368" t="s">
        <v>72</v>
      </c>
      <c r="G516" s="122">
        <v>300</v>
      </c>
    </row>
    <row r="517" spans="1:7" s="80" customFormat="1">
      <c r="A517" s="82">
        <v>507</v>
      </c>
      <c r="B517" s="81" t="s">
        <v>1729</v>
      </c>
      <c r="C517" s="77"/>
      <c r="D517" s="26" t="s">
        <v>755</v>
      </c>
      <c r="E517" s="26">
        <v>1</v>
      </c>
      <c r="F517" s="368" t="s">
        <v>72</v>
      </c>
      <c r="G517" s="122">
        <v>300</v>
      </c>
    </row>
    <row r="518" spans="1:7" s="80" customFormat="1">
      <c r="A518" s="82">
        <v>508</v>
      </c>
      <c r="B518" s="81" t="s">
        <v>1729</v>
      </c>
      <c r="C518" s="77"/>
      <c r="D518" s="26" t="s">
        <v>755</v>
      </c>
      <c r="E518" s="26">
        <v>1</v>
      </c>
      <c r="F518" s="368" t="s">
        <v>72</v>
      </c>
      <c r="G518" s="122">
        <v>300</v>
      </c>
    </row>
    <row r="519" spans="1:7" s="80" customFormat="1">
      <c r="A519" s="82">
        <v>509</v>
      </c>
      <c r="B519" s="81" t="s">
        <v>1729</v>
      </c>
      <c r="C519" s="77"/>
      <c r="D519" s="26" t="s">
        <v>755</v>
      </c>
      <c r="E519" s="26">
        <v>1</v>
      </c>
      <c r="F519" s="368" t="s">
        <v>72</v>
      </c>
      <c r="G519" s="122">
        <v>300</v>
      </c>
    </row>
    <row r="520" spans="1:7" s="80" customFormat="1" ht="25.5">
      <c r="A520" s="82">
        <v>510</v>
      </c>
      <c r="B520" s="81" t="s">
        <v>1728</v>
      </c>
      <c r="C520" s="77"/>
      <c r="D520" s="26" t="s">
        <v>755</v>
      </c>
      <c r="E520" s="26">
        <v>1</v>
      </c>
      <c r="F520" s="368" t="s">
        <v>72</v>
      </c>
      <c r="G520" s="122">
        <v>300</v>
      </c>
    </row>
    <row r="521" spans="1:7" s="80" customFormat="1" ht="25.5">
      <c r="A521" s="82">
        <v>511</v>
      </c>
      <c r="B521" s="81" t="s">
        <v>1728</v>
      </c>
      <c r="C521" s="77"/>
      <c r="D521" s="26" t="s">
        <v>755</v>
      </c>
      <c r="E521" s="26">
        <v>1</v>
      </c>
      <c r="F521" s="368" t="s">
        <v>72</v>
      </c>
      <c r="G521" s="122">
        <v>300</v>
      </c>
    </row>
    <row r="522" spans="1:7" s="80" customFormat="1">
      <c r="A522" s="82">
        <v>512</v>
      </c>
      <c r="B522" s="81" t="s">
        <v>1729</v>
      </c>
      <c r="C522" s="77"/>
      <c r="D522" s="26" t="s">
        <v>755</v>
      </c>
      <c r="E522" s="26">
        <v>1</v>
      </c>
      <c r="F522" s="368" t="s">
        <v>72</v>
      </c>
      <c r="G522" s="122">
        <v>300</v>
      </c>
    </row>
    <row r="523" spans="1:7" s="80" customFormat="1">
      <c r="A523" s="82">
        <v>513</v>
      </c>
      <c r="B523" s="81" t="s">
        <v>1729</v>
      </c>
      <c r="C523" s="77"/>
      <c r="D523" s="26" t="s">
        <v>755</v>
      </c>
      <c r="E523" s="26">
        <v>1</v>
      </c>
      <c r="F523" s="368" t="s">
        <v>72</v>
      </c>
      <c r="G523" s="122">
        <v>300</v>
      </c>
    </row>
    <row r="524" spans="1:7" s="80" customFormat="1" ht="25.5">
      <c r="A524" s="82">
        <v>514</v>
      </c>
      <c r="B524" s="81" t="s">
        <v>1728</v>
      </c>
      <c r="C524" s="77"/>
      <c r="D524" s="26" t="s">
        <v>755</v>
      </c>
      <c r="E524" s="26">
        <v>1</v>
      </c>
      <c r="F524" s="368" t="s">
        <v>72</v>
      </c>
      <c r="G524" s="122">
        <v>300</v>
      </c>
    </row>
    <row r="525" spans="1:7" s="80" customFormat="1" ht="25.5">
      <c r="A525" s="82">
        <v>515</v>
      </c>
      <c r="B525" s="81" t="s">
        <v>1728</v>
      </c>
      <c r="C525" s="77"/>
      <c r="D525" s="26" t="s">
        <v>755</v>
      </c>
      <c r="E525" s="26">
        <v>1</v>
      </c>
      <c r="F525" s="368" t="s">
        <v>72</v>
      </c>
      <c r="G525" s="122">
        <v>300</v>
      </c>
    </row>
    <row r="526" spans="1:7" s="80" customFormat="1" ht="25.5">
      <c r="A526" s="82">
        <v>516</v>
      </c>
      <c r="B526" s="81" t="s">
        <v>1728</v>
      </c>
      <c r="C526" s="77"/>
      <c r="D526" s="26" t="s">
        <v>755</v>
      </c>
      <c r="E526" s="26">
        <v>1</v>
      </c>
      <c r="F526" s="368" t="s">
        <v>72</v>
      </c>
      <c r="G526" s="122">
        <v>300</v>
      </c>
    </row>
    <row r="527" spans="1:7" s="80" customFormat="1">
      <c r="A527" s="82">
        <v>517</v>
      </c>
      <c r="B527" s="81" t="s">
        <v>1729</v>
      </c>
      <c r="C527" s="77"/>
      <c r="D527" s="26" t="s">
        <v>755</v>
      </c>
      <c r="E527" s="26">
        <v>1</v>
      </c>
      <c r="F527" s="368" t="s">
        <v>72</v>
      </c>
      <c r="G527" s="122">
        <v>300</v>
      </c>
    </row>
    <row r="528" spans="1:7" s="80" customFormat="1">
      <c r="A528" s="82">
        <v>518</v>
      </c>
      <c r="B528" s="81" t="s">
        <v>1729</v>
      </c>
      <c r="C528" s="77"/>
      <c r="D528" s="26" t="s">
        <v>755</v>
      </c>
      <c r="E528" s="26">
        <v>1</v>
      </c>
      <c r="F528" s="368" t="s">
        <v>72</v>
      </c>
      <c r="G528" s="122">
        <v>300</v>
      </c>
    </row>
    <row r="529" spans="1:7" s="80" customFormat="1" ht="25.5">
      <c r="A529" s="82">
        <v>519</v>
      </c>
      <c r="B529" s="81" t="s">
        <v>1728</v>
      </c>
      <c r="C529" s="77"/>
      <c r="D529" s="26" t="s">
        <v>755</v>
      </c>
      <c r="E529" s="26">
        <v>1</v>
      </c>
      <c r="F529" s="368" t="s">
        <v>72</v>
      </c>
      <c r="G529" s="122">
        <v>300</v>
      </c>
    </row>
    <row r="530" spans="1:7" s="80" customFormat="1" ht="25.5">
      <c r="A530" s="82">
        <v>520</v>
      </c>
      <c r="B530" s="81" t="s">
        <v>1728</v>
      </c>
      <c r="C530" s="77"/>
      <c r="D530" s="26" t="s">
        <v>755</v>
      </c>
      <c r="E530" s="26">
        <v>1</v>
      </c>
      <c r="F530" s="368" t="s">
        <v>72</v>
      </c>
      <c r="G530" s="122">
        <v>300</v>
      </c>
    </row>
    <row r="531" spans="1:7" s="80" customFormat="1">
      <c r="A531" s="82">
        <v>521</v>
      </c>
      <c r="B531" s="81" t="s">
        <v>1729</v>
      </c>
      <c r="C531" s="77"/>
      <c r="D531" s="26" t="s">
        <v>755</v>
      </c>
      <c r="E531" s="26">
        <v>1</v>
      </c>
      <c r="F531" s="368" t="s">
        <v>72</v>
      </c>
      <c r="G531" s="122">
        <v>300</v>
      </c>
    </row>
    <row r="532" spans="1:7" s="80" customFormat="1" ht="25.5">
      <c r="A532" s="82">
        <v>522</v>
      </c>
      <c r="B532" s="81" t="s">
        <v>1728</v>
      </c>
      <c r="C532" s="77"/>
      <c r="D532" s="26" t="s">
        <v>755</v>
      </c>
      <c r="E532" s="26">
        <v>1</v>
      </c>
      <c r="F532" s="368" t="s">
        <v>72</v>
      </c>
      <c r="G532" s="122">
        <v>300</v>
      </c>
    </row>
    <row r="533" spans="1:7" s="80" customFormat="1" ht="25.5">
      <c r="A533" s="82">
        <v>523</v>
      </c>
      <c r="B533" s="81" t="s">
        <v>1728</v>
      </c>
      <c r="C533" s="77"/>
      <c r="D533" s="26" t="s">
        <v>755</v>
      </c>
      <c r="E533" s="26">
        <v>1</v>
      </c>
      <c r="F533" s="368" t="s">
        <v>72</v>
      </c>
      <c r="G533" s="122">
        <v>300</v>
      </c>
    </row>
    <row r="534" spans="1:7" s="80" customFormat="1" ht="25.5">
      <c r="A534" s="82">
        <v>524</v>
      </c>
      <c r="B534" s="81" t="s">
        <v>1728</v>
      </c>
      <c r="C534" s="77"/>
      <c r="D534" s="26" t="s">
        <v>755</v>
      </c>
      <c r="E534" s="26">
        <v>1</v>
      </c>
      <c r="F534" s="368" t="s">
        <v>72</v>
      </c>
      <c r="G534" s="122">
        <v>300</v>
      </c>
    </row>
    <row r="535" spans="1:7" s="80" customFormat="1" ht="25.5">
      <c r="A535" s="82">
        <v>525</v>
      </c>
      <c r="B535" s="81" t="s">
        <v>1730</v>
      </c>
      <c r="C535" s="77"/>
      <c r="D535" s="26" t="s">
        <v>756</v>
      </c>
      <c r="E535" s="26">
        <v>1</v>
      </c>
      <c r="F535" s="368" t="s">
        <v>72</v>
      </c>
      <c r="G535" s="122">
        <v>1660.5</v>
      </c>
    </row>
    <row r="536" spans="1:7" s="80" customFormat="1" ht="25.5">
      <c r="A536" s="82">
        <v>526</v>
      </c>
      <c r="B536" s="81" t="s">
        <v>1730</v>
      </c>
      <c r="C536" s="77"/>
      <c r="D536" s="26" t="s">
        <v>756</v>
      </c>
      <c r="E536" s="26">
        <v>1</v>
      </c>
      <c r="F536" s="368" t="s">
        <v>72</v>
      </c>
      <c r="G536" s="122">
        <v>1660.5</v>
      </c>
    </row>
    <row r="537" spans="1:7" s="80" customFormat="1" ht="25.5">
      <c r="A537" s="82">
        <v>527</v>
      </c>
      <c r="B537" s="81" t="s">
        <v>1731</v>
      </c>
      <c r="C537" s="77"/>
      <c r="D537" s="26" t="s">
        <v>757</v>
      </c>
      <c r="E537" s="26">
        <v>1</v>
      </c>
      <c r="F537" s="368" t="s">
        <v>72</v>
      </c>
      <c r="G537" s="122">
        <v>375.75</v>
      </c>
    </row>
    <row r="538" spans="1:7" s="80" customFormat="1">
      <c r="A538" s="82">
        <v>528</v>
      </c>
      <c r="B538" s="81" t="s">
        <v>1732</v>
      </c>
      <c r="C538" s="77"/>
      <c r="D538" s="26" t="s">
        <v>757</v>
      </c>
      <c r="E538" s="26">
        <v>1</v>
      </c>
      <c r="F538" s="368" t="s">
        <v>72</v>
      </c>
      <c r="G538" s="122">
        <v>216</v>
      </c>
    </row>
    <row r="539" spans="1:7" s="80" customFormat="1">
      <c r="A539" s="82">
        <v>529</v>
      </c>
      <c r="B539" s="81" t="s">
        <v>1732</v>
      </c>
      <c r="C539" s="77"/>
      <c r="D539" s="26" t="s">
        <v>757</v>
      </c>
      <c r="E539" s="26">
        <v>1</v>
      </c>
      <c r="F539" s="368" t="s">
        <v>72</v>
      </c>
      <c r="G539" s="122">
        <v>216</v>
      </c>
    </row>
    <row r="540" spans="1:7" s="80" customFormat="1" ht="25.5">
      <c r="A540" s="82">
        <v>530</v>
      </c>
      <c r="B540" s="81" t="s">
        <v>1733</v>
      </c>
      <c r="C540" s="77"/>
      <c r="D540" s="26" t="s">
        <v>757</v>
      </c>
      <c r="E540" s="26">
        <v>1</v>
      </c>
      <c r="F540" s="368" t="s">
        <v>72</v>
      </c>
      <c r="G540" s="122">
        <v>350</v>
      </c>
    </row>
    <row r="541" spans="1:7" s="80" customFormat="1" ht="25.5">
      <c r="A541" s="82">
        <v>531</v>
      </c>
      <c r="B541" s="81" t="s">
        <v>1733</v>
      </c>
      <c r="C541" s="77"/>
      <c r="D541" s="26" t="s">
        <v>757</v>
      </c>
      <c r="E541" s="26">
        <v>1</v>
      </c>
      <c r="F541" s="368" t="s">
        <v>72</v>
      </c>
      <c r="G541" s="122">
        <v>350</v>
      </c>
    </row>
    <row r="542" spans="1:7" s="80" customFormat="1" ht="25.5">
      <c r="A542" s="82">
        <v>532</v>
      </c>
      <c r="B542" s="81" t="s">
        <v>1733</v>
      </c>
      <c r="C542" s="77"/>
      <c r="D542" s="26" t="s">
        <v>757</v>
      </c>
      <c r="E542" s="26">
        <v>1</v>
      </c>
      <c r="F542" s="368" t="s">
        <v>72</v>
      </c>
      <c r="G542" s="122">
        <v>350</v>
      </c>
    </row>
    <row r="543" spans="1:7" s="80" customFormat="1">
      <c r="A543" s="82">
        <v>533</v>
      </c>
      <c r="B543" s="81" t="s">
        <v>1734</v>
      </c>
      <c r="C543" s="77"/>
      <c r="D543" s="26" t="s">
        <v>758</v>
      </c>
      <c r="E543" s="26">
        <v>1</v>
      </c>
      <c r="F543" s="368" t="s">
        <v>72</v>
      </c>
      <c r="G543" s="122">
        <v>1894.2</v>
      </c>
    </row>
    <row r="544" spans="1:7" s="80" customFormat="1" ht="25.5">
      <c r="A544" s="82">
        <v>534</v>
      </c>
      <c r="B544" s="81" t="s">
        <v>1735</v>
      </c>
      <c r="C544" s="77"/>
      <c r="D544" s="26" t="s">
        <v>759</v>
      </c>
      <c r="E544" s="26">
        <v>1</v>
      </c>
      <c r="F544" s="368" t="s">
        <v>72</v>
      </c>
      <c r="G544" s="122">
        <v>100</v>
      </c>
    </row>
    <row r="545" spans="1:7" s="80" customFormat="1" ht="25.5">
      <c r="A545" s="82">
        <v>535</v>
      </c>
      <c r="B545" s="81" t="s">
        <v>1735</v>
      </c>
      <c r="C545" s="77"/>
      <c r="D545" s="26" t="s">
        <v>759</v>
      </c>
      <c r="E545" s="26">
        <v>1</v>
      </c>
      <c r="F545" s="368" t="s">
        <v>72</v>
      </c>
      <c r="G545" s="122">
        <v>100</v>
      </c>
    </row>
    <row r="546" spans="1:7" s="80" customFormat="1" ht="25.5">
      <c r="A546" s="82">
        <v>536</v>
      </c>
      <c r="B546" s="81" t="s">
        <v>1736</v>
      </c>
      <c r="C546" s="77"/>
      <c r="D546" s="26" t="s">
        <v>759</v>
      </c>
      <c r="E546" s="26">
        <v>1</v>
      </c>
      <c r="F546" s="368" t="s">
        <v>72</v>
      </c>
      <c r="G546" s="122">
        <v>250</v>
      </c>
    </row>
    <row r="547" spans="1:7" s="80" customFormat="1" ht="25.5">
      <c r="A547" s="82">
        <v>537</v>
      </c>
      <c r="B547" s="81" t="s">
        <v>1736</v>
      </c>
      <c r="C547" s="77"/>
      <c r="D547" s="26" t="s">
        <v>759</v>
      </c>
      <c r="E547" s="26">
        <v>1</v>
      </c>
      <c r="F547" s="368" t="s">
        <v>72</v>
      </c>
      <c r="G547" s="122">
        <v>250</v>
      </c>
    </row>
    <row r="548" spans="1:7" s="80" customFormat="1" ht="25.5">
      <c r="A548" s="82">
        <v>538</v>
      </c>
      <c r="B548" s="81" t="s">
        <v>1737</v>
      </c>
      <c r="C548" s="77"/>
      <c r="D548" s="26" t="s">
        <v>759</v>
      </c>
      <c r="E548" s="26">
        <v>1</v>
      </c>
      <c r="F548" s="368" t="s">
        <v>72</v>
      </c>
      <c r="G548" s="122">
        <v>290</v>
      </c>
    </row>
    <row r="549" spans="1:7" s="80" customFormat="1" ht="25.5">
      <c r="A549" s="82">
        <v>539</v>
      </c>
      <c r="B549" s="81" t="s">
        <v>1737</v>
      </c>
      <c r="C549" s="77"/>
      <c r="D549" s="26" t="s">
        <v>759</v>
      </c>
      <c r="E549" s="26">
        <v>1</v>
      </c>
      <c r="F549" s="368" t="s">
        <v>72</v>
      </c>
      <c r="G549" s="122">
        <v>290</v>
      </c>
    </row>
    <row r="550" spans="1:7" s="80" customFormat="1" ht="25.5">
      <c r="A550" s="82">
        <v>540</v>
      </c>
      <c r="B550" s="81" t="s">
        <v>1738</v>
      </c>
      <c r="C550" s="77"/>
      <c r="D550" s="26" t="s">
        <v>759</v>
      </c>
      <c r="E550" s="26">
        <v>1</v>
      </c>
      <c r="F550" s="368" t="s">
        <v>72</v>
      </c>
      <c r="G550" s="122">
        <v>300</v>
      </c>
    </row>
    <row r="551" spans="1:7" s="80" customFormat="1" ht="25.5">
      <c r="A551" s="82">
        <v>541</v>
      </c>
      <c r="B551" s="81" t="s">
        <v>1738</v>
      </c>
      <c r="C551" s="77"/>
      <c r="D551" s="26" t="s">
        <v>759</v>
      </c>
      <c r="E551" s="26">
        <v>1</v>
      </c>
      <c r="F551" s="368" t="s">
        <v>72</v>
      </c>
      <c r="G551" s="122">
        <v>300</v>
      </c>
    </row>
    <row r="552" spans="1:7" s="80" customFormat="1" ht="25.5">
      <c r="A552" s="82">
        <v>542</v>
      </c>
      <c r="B552" s="81" t="s">
        <v>1739</v>
      </c>
      <c r="C552" s="77"/>
      <c r="D552" s="26" t="s">
        <v>760</v>
      </c>
      <c r="E552" s="26">
        <v>1</v>
      </c>
      <c r="F552" s="368" t="s">
        <v>72</v>
      </c>
      <c r="G552" s="122">
        <v>169</v>
      </c>
    </row>
    <row r="553" spans="1:7" s="80" customFormat="1" ht="25.5">
      <c r="A553" s="82">
        <v>543</v>
      </c>
      <c r="B553" s="81" t="s">
        <v>1739</v>
      </c>
      <c r="C553" s="77"/>
      <c r="D553" s="26" t="s">
        <v>760</v>
      </c>
      <c r="E553" s="26">
        <v>1</v>
      </c>
      <c r="F553" s="368" t="s">
        <v>72</v>
      </c>
      <c r="G553" s="122">
        <v>169</v>
      </c>
    </row>
    <row r="554" spans="1:7" s="80" customFormat="1" ht="25.5">
      <c r="A554" s="82">
        <v>544</v>
      </c>
      <c r="B554" s="81" t="s">
        <v>1739</v>
      </c>
      <c r="C554" s="77"/>
      <c r="D554" s="26" t="s">
        <v>760</v>
      </c>
      <c r="E554" s="26">
        <v>1</v>
      </c>
      <c r="F554" s="368" t="s">
        <v>72</v>
      </c>
      <c r="G554" s="122">
        <v>169</v>
      </c>
    </row>
    <row r="555" spans="1:7" s="80" customFormat="1" ht="25.5">
      <c r="A555" s="82">
        <v>545</v>
      </c>
      <c r="B555" s="81" t="s">
        <v>1739</v>
      </c>
      <c r="C555" s="77"/>
      <c r="D555" s="26" t="s">
        <v>760</v>
      </c>
      <c r="E555" s="26">
        <v>1</v>
      </c>
      <c r="F555" s="368" t="s">
        <v>72</v>
      </c>
      <c r="G555" s="122">
        <v>169</v>
      </c>
    </row>
    <row r="556" spans="1:7" s="80" customFormat="1" ht="25.5">
      <c r="A556" s="82">
        <v>546</v>
      </c>
      <c r="B556" s="81" t="s">
        <v>1739</v>
      </c>
      <c r="C556" s="77"/>
      <c r="D556" s="26" t="s">
        <v>760</v>
      </c>
      <c r="E556" s="26">
        <v>1</v>
      </c>
      <c r="F556" s="368" t="s">
        <v>72</v>
      </c>
      <c r="G556" s="122">
        <v>169</v>
      </c>
    </row>
    <row r="557" spans="1:7" s="80" customFormat="1" ht="25.5">
      <c r="A557" s="82">
        <v>547</v>
      </c>
      <c r="B557" s="81" t="s">
        <v>1739</v>
      </c>
      <c r="C557" s="77"/>
      <c r="D557" s="26" t="s">
        <v>760</v>
      </c>
      <c r="E557" s="26">
        <v>1</v>
      </c>
      <c r="F557" s="368" t="s">
        <v>72</v>
      </c>
      <c r="G557" s="122">
        <v>169</v>
      </c>
    </row>
    <row r="558" spans="1:7" s="80" customFormat="1" ht="25.5">
      <c r="A558" s="82">
        <v>548</v>
      </c>
      <c r="B558" s="81" t="s">
        <v>1739</v>
      </c>
      <c r="C558" s="77"/>
      <c r="D558" s="26" t="s">
        <v>760</v>
      </c>
      <c r="E558" s="26">
        <v>1</v>
      </c>
      <c r="F558" s="368" t="s">
        <v>72</v>
      </c>
      <c r="G558" s="122">
        <v>169</v>
      </c>
    </row>
    <row r="559" spans="1:7" s="80" customFormat="1" ht="25.5">
      <c r="A559" s="82">
        <v>549</v>
      </c>
      <c r="B559" s="81" t="s">
        <v>1739</v>
      </c>
      <c r="C559" s="77"/>
      <c r="D559" s="26" t="s">
        <v>760</v>
      </c>
      <c r="E559" s="26">
        <v>1</v>
      </c>
      <c r="F559" s="368" t="s">
        <v>72</v>
      </c>
      <c r="G559" s="122">
        <v>169</v>
      </c>
    </row>
    <row r="560" spans="1:7" s="80" customFormat="1" ht="25.5">
      <c r="A560" s="82">
        <v>550</v>
      </c>
      <c r="B560" s="81" t="s">
        <v>1739</v>
      </c>
      <c r="C560" s="77"/>
      <c r="D560" s="26" t="s">
        <v>760</v>
      </c>
      <c r="E560" s="26">
        <v>1</v>
      </c>
      <c r="F560" s="368" t="s">
        <v>72</v>
      </c>
      <c r="G560" s="122">
        <v>169</v>
      </c>
    </row>
    <row r="561" spans="1:7" s="80" customFormat="1" ht="25.5">
      <c r="A561" s="82">
        <v>551</v>
      </c>
      <c r="B561" s="81" t="s">
        <v>1739</v>
      </c>
      <c r="C561" s="77"/>
      <c r="D561" s="26" t="s">
        <v>760</v>
      </c>
      <c r="E561" s="26">
        <v>1</v>
      </c>
      <c r="F561" s="368" t="s">
        <v>72</v>
      </c>
      <c r="G561" s="122">
        <v>169</v>
      </c>
    </row>
    <row r="562" spans="1:7" s="80" customFormat="1" ht="51">
      <c r="A562" s="82">
        <v>552</v>
      </c>
      <c r="B562" s="81" t="s">
        <v>1740</v>
      </c>
      <c r="C562" s="77"/>
      <c r="D562" s="26" t="s">
        <v>760</v>
      </c>
      <c r="E562" s="26">
        <v>1</v>
      </c>
      <c r="F562" s="368" t="s">
        <v>72</v>
      </c>
      <c r="G562" s="122">
        <v>499</v>
      </c>
    </row>
    <row r="563" spans="1:7" s="80" customFormat="1" ht="51">
      <c r="A563" s="82">
        <v>553</v>
      </c>
      <c r="B563" s="81" t="s">
        <v>1740</v>
      </c>
      <c r="C563" s="77"/>
      <c r="D563" s="26" t="s">
        <v>760</v>
      </c>
      <c r="E563" s="26">
        <v>1</v>
      </c>
      <c r="F563" s="368" t="s">
        <v>72</v>
      </c>
      <c r="G563" s="122">
        <v>499</v>
      </c>
    </row>
    <row r="564" spans="1:7" s="80" customFormat="1" ht="51">
      <c r="A564" s="82">
        <v>554</v>
      </c>
      <c r="B564" s="81" t="s">
        <v>1740</v>
      </c>
      <c r="C564" s="77"/>
      <c r="D564" s="26" t="s">
        <v>760</v>
      </c>
      <c r="E564" s="26">
        <v>1</v>
      </c>
      <c r="F564" s="368" t="s">
        <v>72</v>
      </c>
      <c r="G564" s="122">
        <v>499</v>
      </c>
    </row>
    <row r="565" spans="1:7" s="80" customFormat="1" ht="51">
      <c r="A565" s="82">
        <v>555</v>
      </c>
      <c r="B565" s="81" t="s">
        <v>1740</v>
      </c>
      <c r="C565" s="77"/>
      <c r="D565" s="26" t="s">
        <v>760</v>
      </c>
      <c r="E565" s="26">
        <v>1</v>
      </c>
      <c r="F565" s="368" t="s">
        <v>72</v>
      </c>
      <c r="G565" s="122">
        <v>499</v>
      </c>
    </row>
    <row r="566" spans="1:7" s="80" customFormat="1" ht="51">
      <c r="A566" s="82">
        <v>556</v>
      </c>
      <c r="B566" s="81" t="s">
        <v>1740</v>
      </c>
      <c r="C566" s="77"/>
      <c r="D566" s="26" t="s">
        <v>760</v>
      </c>
      <c r="E566" s="26">
        <v>1</v>
      </c>
      <c r="F566" s="368" t="s">
        <v>72</v>
      </c>
      <c r="G566" s="122">
        <v>499</v>
      </c>
    </row>
    <row r="567" spans="1:7" s="80" customFormat="1" ht="51">
      <c r="A567" s="82">
        <v>557</v>
      </c>
      <c r="B567" s="81" t="s">
        <v>1740</v>
      </c>
      <c r="C567" s="77"/>
      <c r="D567" s="26" t="s">
        <v>760</v>
      </c>
      <c r="E567" s="26">
        <v>1</v>
      </c>
      <c r="F567" s="368" t="s">
        <v>72</v>
      </c>
      <c r="G567" s="122">
        <v>499</v>
      </c>
    </row>
    <row r="568" spans="1:7" s="80" customFormat="1" ht="51">
      <c r="A568" s="82">
        <v>558</v>
      </c>
      <c r="B568" s="81" t="s">
        <v>1740</v>
      </c>
      <c r="C568" s="77"/>
      <c r="D568" s="26" t="s">
        <v>760</v>
      </c>
      <c r="E568" s="26">
        <v>1</v>
      </c>
      <c r="F568" s="368" t="s">
        <v>72</v>
      </c>
      <c r="G568" s="122">
        <v>499</v>
      </c>
    </row>
    <row r="569" spans="1:7" s="80" customFormat="1" ht="51">
      <c r="A569" s="82">
        <v>559</v>
      </c>
      <c r="B569" s="81" t="s">
        <v>1740</v>
      </c>
      <c r="C569" s="77"/>
      <c r="D569" s="26" t="s">
        <v>760</v>
      </c>
      <c r="E569" s="26">
        <v>1</v>
      </c>
      <c r="F569" s="368" t="s">
        <v>72</v>
      </c>
      <c r="G569" s="122">
        <v>499</v>
      </c>
    </row>
    <row r="570" spans="1:7" s="80" customFormat="1" ht="51">
      <c r="A570" s="82">
        <v>560</v>
      </c>
      <c r="B570" s="81" t="s">
        <v>1740</v>
      </c>
      <c r="C570" s="77"/>
      <c r="D570" s="26" t="s">
        <v>760</v>
      </c>
      <c r="E570" s="26">
        <v>1</v>
      </c>
      <c r="F570" s="368" t="s">
        <v>72</v>
      </c>
      <c r="G570" s="122">
        <v>499</v>
      </c>
    </row>
    <row r="571" spans="1:7" s="80" customFormat="1" ht="51">
      <c r="A571" s="82">
        <v>561</v>
      </c>
      <c r="B571" s="81" t="s">
        <v>1740</v>
      </c>
      <c r="C571" s="77"/>
      <c r="D571" s="26" t="s">
        <v>760</v>
      </c>
      <c r="E571" s="26">
        <v>1</v>
      </c>
      <c r="F571" s="368" t="s">
        <v>72</v>
      </c>
      <c r="G571" s="122">
        <v>499</v>
      </c>
    </row>
    <row r="572" spans="1:7" s="80" customFormat="1" ht="25.5">
      <c r="A572" s="82">
        <v>562</v>
      </c>
      <c r="B572" s="81" t="s">
        <v>1741</v>
      </c>
      <c r="C572" s="77"/>
      <c r="D572" s="26" t="s">
        <v>761</v>
      </c>
      <c r="E572" s="26">
        <v>1</v>
      </c>
      <c r="F572" s="368" t="s">
        <v>72</v>
      </c>
      <c r="G572" s="122">
        <v>2999.99</v>
      </c>
    </row>
    <row r="573" spans="1:7" s="80" customFormat="1" ht="25.5">
      <c r="A573" s="82">
        <v>563</v>
      </c>
      <c r="B573" s="81" t="s">
        <v>1742</v>
      </c>
      <c r="C573" s="77"/>
      <c r="D573" s="26" t="s">
        <v>762</v>
      </c>
      <c r="E573" s="26">
        <v>1</v>
      </c>
      <c r="F573" s="368" t="s">
        <v>72</v>
      </c>
      <c r="G573" s="122">
        <v>3099.6</v>
      </c>
    </row>
    <row r="574" spans="1:7" s="80" customFormat="1" ht="25.5">
      <c r="A574" s="82">
        <v>564</v>
      </c>
      <c r="B574" s="81" t="s">
        <v>1743</v>
      </c>
      <c r="C574" s="77"/>
      <c r="D574" s="26" t="s">
        <v>763</v>
      </c>
      <c r="E574" s="26">
        <v>1</v>
      </c>
      <c r="F574" s="368" t="s">
        <v>72</v>
      </c>
      <c r="G574" s="122">
        <v>1229</v>
      </c>
    </row>
    <row r="575" spans="1:7" s="80" customFormat="1" ht="25.5">
      <c r="A575" s="82">
        <v>565</v>
      </c>
      <c r="B575" s="81" t="s">
        <v>1744</v>
      </c>
      <c r="C575" s="77"/>
      <c r="D575" s="26" t="s">
        <v>764</v>
      </c>
      <c r="E575" s="26">
        <v>1</v>
      </c>
      <c r="F575" s="368" t="s">
        <v>72</v>
      </c>
      <c r="G575" s="122">
        <v>659</v>
      </c>
    </row>
    <row r="576" spans="1:7" s="80" customFormat="1" ht="25.5">
      <c r="A576" s="82">
        <v>566</v>
      </c>
      <c r="B576" s="81" t="s">
        <v>1745</v>
      </c>
      <c r="C576" s="77"/>
      <c r="D576" s="26" t="s">
        <v>765</v>
      </c>
      <c r="E576" s="26">
        <v>1</v>
      </c>
      <c r="F576" s="368" t="s">
        <v>72</v>
      </c>
      <c r="G576" s="122">
        <v>899</v>
      </c>
    </row>
    <row r="577" spans="1:7" s="80" customFormat="1" ht="25.5">
      <c r="A577" s="82">
        <v>567</v>
      </c>
      <c r="B577" s="81" t="s">
        <v>1746</v>
      </c>
      <c r="C577" s="77"/>
      <c r="D577" s="26" t="s">
        <v>766</v>
      </c>
      <c r="E577" s="26">
        <v>1</v>
      </c>
      <c r="F577" s="368" t="s">
        <v>72</v>
      </c>
      <c r="G577" s="122">
        <v>200</v>
      </c>
    </row>
    <row r="578" spans="1:7" s="80" customFormat="1" ht="38.25">
      <c r="A578" s="82">
        <v>568</v>
      </c>
      <c r="B578" s="81" t="s">
        <v>1747</v>
      </c>
      <c r="C578" s="77"/>
      <c r="D578" s="26" t="s">
        <v>766</v>
      </c>
      <c r="E578" s="26">
        <v>1</v>
      </c>
      <c r="F578" s="368" t="s">
        <v>72</v>
      </c>
      <c r="G578" s="122">
        <v>400</v>
      </c>
    </row>
    <row r="579" spans="1:7" s="80" customFormat="1" ht="25.5">
      <c r="A579" s="82">
        <v>569</v>
      </c>
      <c r="B579" s="81" t="s">
        <v>1746</v>
      </c>
      <c r="C579" s="77"/>
      <c r="D579" s="26" t="s">
        <v>766</v>
      </c>
      <c r="E579" s="26">
        <v>1</v>
      </c>
      <c r="F579" s="368" t="s">
        <v>72</v>
      </c>
      <c r="G579" s="122">
        <v>200</v>
      </c>
    </row>
    <row r="580" spans="1:7" s="80" customFormat="1" ht="25.5">
      <c r="A580" s="82">
        <v>570</v>
      </c>
      <c r="B580" s="81" t="s">
        <v>1746</v>
      </c>
      <c r="C580" s="77"/>
      <c r="D580" s="26" t="s">
        <v>766</v>
      </c>
      <c r="E580" s="26">
        <v>1</v>
      </c>
      <c r="F580" s="368" t="s">
        <v>72</v>
      </c>
      <c r="G580" s="122">
        <v>200</v>
      </c>
    </row>
    <row r="581" spans="1:7" s="80" customFormat="1" ht="25.5">
      <c r="A581" s="82">
        <v>571</v>
      </c>
      <c r="B581" s="81" t="s">
        <v>1746</v>
      </c>
      <c r="C581" s="77"/>
      <c r="D581" s="26" t="s">
        <v>766</v>
      </c>
      <c r="E581" s="26">
        <v>1</v>
      </c>
      <c r="F581" s="368" t="s">
        <v>72</v>
      </c>
      <c r="G581" s="122">
        <v>200</v>
      </c>
    </row>
    <row r="582" spans="1:7" s="80" customFormat="1" ht="25.5">
      <c r="A582" s="82">
        <v>572</v>
      </c>
      <c r="B582" s="81" t="s">
        <v>1746</v>
      </c>
      <c r="C582" s="77"/>
      <c r="D582" s="26" t="s">
        <v>766</v>
      </c>
      <c r="E582" s="26">
        <v>1</v>
      </c>
      <c r="F582" s="368" t="s">
        <v>72</v>
      </c>
      <c r="G582" s="122">
        <v>200</v>
      </c>
    </row>
    <row r="583" spans="1:7" s="80" customFormat="1" ht="25.5">
      <c r="A583" s="82">
        <v>573</v>
      </c>
      <c r="B583" s="81" t="s">
        <v>1746</v>
      </c>
      <c r="C583" s="77"/>
      <c r="D583" s="26" t="s">
        <v>766</v>
      </c>
      <c r="E583" s="26">
        <v>1</v>
      </c>
      <c r="F583" s="368" t="s">
        <v>72</v>
      </c>
      <c r="G583" s="122">
        <v>200</v>
      </c>
    </row>
    <row r="584" spans="1:7" s="80" customFormat="1" ht="25.5">
      <c r="A584" s="82">
        <v>574</v>
      </c>
      <c r="B584" s="81" t="s">
        <v>1746</v>
      </c>
      <c r="C584" s="77"/>
      <c r="D584" s="26" t="s">
        <v>766</v>
      </c>
      <c r="E584" s="26">
        <v>1</v>
      </c>
      <c r="F584" s="368" t="s">
        <v>72</v>
      </c>
      <c r="G584" s="122">
        <v>200</v>
      </c>
    </row>
    <row r="585" spans="1:7" s="80" customFormat="1" ht="25.5">
      <c r="A585" s="82">
        <v>575</v>
      </c>
      <c r="B585" s="81" t="s">
        <v>1746</v>
      </c>
      <c r="C585" s="77"/>
      <c r="D585" s="26" t="s">
        <v>766</v>
      </c>
      <c r="E585" s="26">
        <v>1</v>
      </c>
      <c r="F585" s="368" t="s">
        <v>72</v>
      </c>
      <c r="G585" s="122">
        <v>200</v>
      </c>
    </row>
    <row r="586" spans="1:7" s="80" customFormat="1" ht="25.5">
      <c r="A586" s="82">
        <v>576</v>
      </c>
      <c r="B586" s="81" t="s">
        <v>1746</v>
      </c>
      <c r="C586" s="77"/>
      <c r="D586" s="26" t="s">
        <v>766</v>
      </c>
      <c r="E586" s="26">
        <v>1</v>
      </c>
      <c r="F586" s="368" t="s">
        <v>72</v>
      </c>
      <c r="G586" s="122">
        <v>200</v>
      </c>
    </row>
    <row r="587" spans="1:7" s="80" customFormat="1" ht="25.5">
      <c r="A587" s="82">
        <v>577</v>
      </c>
      <c r="B587" s="81" t="s">
        <v>1746</v>
      </c>
      <c r="C587" s="77"/>
      <c r="D587" s="26" t="s">
        <v>766</v>
      </c>
      <c r="E587" s="26">
        <v>1</v>
      </c>
      <c r="F587" s="368" t="s">
        <v>72</v>
      </c>
      <c r="G587" s="122">
        <v>200</v>
      </c>
    </row>
    <row r="588" spans="1:7" s="80" customFormat="1" ht="25.5">
      <c r="A588" s="82">
        <v>578</v>
      </c>
      <c r="B588" s="81" t="s">
        <v>1746</v>
      </c>
      <c r="C588" s="77"/>
      <c r="D588" s="26" t="s">
        <v>766</v>
      </c>
      <c r="E588" s="26">
        <v>1</v>
      </c>
      <c r="F588" s="368" t="s">
        <v>72</v>
      </c>
      <c r="G588" s="122">
        <v>200</v>
      </c>
    </row>
    <row r="589" spans="1:7" s="80" customFormat="1" ht="38.25">
      <c r="A589" s="82">
        <v>579</v>
      </c>
      <c r="B589" s="81" t="s">
        <v>1747</v>
      </c>
      <c r="C589" s="77"/>
      <c r="D589" s="26" t="s">
        <v>766</v>
      </c>
      <c r="E589" s="26">
        <v>1</v>
      </c>
      <c r="F589" s="368" t="s">
        <v>72</v>
      </c>
      <c r="G589" s="122">
        <v>400</v>
      </c>
    </row>
    <row r="590" spans="1:7" s="80" customFormat="1" ht="38.25">
      <c r="A590" s="82">
        <v>580</v>
      </c>
      <c r="B590" s="81" t="s">
        <v>1747</v>
      </c>
      <c r="C590" s="77"/>
      <c r="D590" s="26" t="s">
        <v>766</v>
      </c>
      <c r="E590" s="26">
        <v>1</v>
      </c>
      <c r="F590" s="368" t="s">
        <v>72</v>
      </c>
      <c r="G590" s="122">
        <v>400</v>
      </c>
    </row>
    <row r="591" spans="1:7" s="80" customFormat="1" ht="38.25">
      <c r="A591" s="82">
        <v>581</v>
      </c>
      <c r="B591" s="81" t="s">
        <v>1747</v>
      </c>
      <c r="C591" s="77"/>
      <c r="D591" s="26" t="s">
        <v>766</v>
      </c>
      <c r="E591" s="26">
        <v>1</v>
      </c>
      <c r="F591" s="368" t="s">
        <v>72</v>
      </c>
      <c r="G591" s="122">
        <v>400</v>
      </c>
    </row>
    <row r="592" spans="1:7" s="80" customFormat="1" ht="38.25">
      <c r="A592" s="82">
        <v>582</v>
      </c>
      <c r="B592" s="81" t="s">
        <v>1747</v>
      </c>
      <c r="C592" s="77"/>
      <c r="D592" s="26" t="s">
        <v>766</v>
      </c>
      <c r="E592" s="26">
        <v>1</v>
      </c>
      <c r="F592" s="368" t="s">
        <v>72</v>
      </c>
      <c r="G592" s="122">
        <v>400</v>
      </c>
    </row>
    <row r="593" spans="1:7" s="80" customFormat="1" ht="38.25">
      <c r="A593" s="82">
        <v>583</v>
      </c>
      <c r="B593" s="81" t="s">
        <v>1747</v>
      </c>
      <c r="C593" s="77"/>
      <c r="D593" s="26" t="s">
        <v>766</v>
      </c>
      <c r="E593" s="26">
        <v>1</v>
      </c>
      <c r="F593" s="368" t="s">
        <v>72</v>
      </c>
      <c r="G593" s="122">
        <v>400</v>
      </c>
    </row>
    <row r="594" spans="1:7" s="80" customFormat="1" ht="38.25">
      <c r="A594" s="82">
        <v>584</v>
      </c>
      <c r="B594" s="81" t="s">
        <v>1747</v>
      </c>
      <c r="C594" s="77"/>
      <c r="D594" s="26" t="s">
        <v>766</v>
      </c>
      <c r="E594" s="26">
        <v>1</v>
      </c>
      <c r="F594" s="368" t="s">
        <v>72</v>
      </c>
      <c r="G594" s="122">
        <v>400</v>
      </c>
    </row>
    <row r="595" spans="1:7" s="80" customFormat="1" ht="38.25">
      <c r="A595" s="82">
        <v>585</v>
      </c>
      <c r="B595" s="81" t="s">
        <v>1747</v>
      </c>
      <c r="C595" s="77"/>
      <c r="D595" s="26" t="s">
        <v>766</v>
      </c>
      <c r="E595" s="26">
        <v>1</v>
      </c>
      <c r="F595" s="368" t="s">
        <v>72</v>
      </c>
      <c r="G595" s="122">
        <v>400</v>
      </c>
    </row>
    <row r="596" spans="1:7" s="80" customFormat="1" ht="38.25">
      <c r="A596" s="82">
        <v>586</v>
      </c>
      <c r="B596" s="81" t="s">
        <v>1747</v>
      </c>
      <c r="C596" s="77"/>
      <c r="D596" s="26" t="s">
        <v>766</v>
      </c>
      <c r="E596" s="26">
        <v>1</v>
      </c>
      <c r="F596" s="368" t="s">
        <v>72</v>
      </c>
      <c r="G596" s="122">
        <v>400</v>
      </c>
    </row>
    <row r="597" spans="1:7" s="80" customFormat="1" ht="38.25">
      <c r="A597" s="82">
        <v>587</v>
      </c>
      <c r="B597" s="81" t="s">
        <v>1747</v>
      </c>
      <c r="C597" s="77"/>
      <c r="D597" s="26" t="s">
        <v>766</v>
      </c>
      <c r="E597" s="26">
        <v>1</v>
      </c>
      <c r="F597" s="368" t="s">
        <v>72</v>
      </c>
      <c r="G597" s="122">
        <v>400</v>
      </c>
    </row>
    <row r="598" spans="1:7" s="80" customFormat="1" ht="38.25">
      <c r="A598" s="82">
        <v>588</v>
      </c>
      <c r="B598" s="81" t="s">
        <v>1747</v>
      </c>
      <c r="C598" s="77"/>
      <c r="D598" s="26" t="s">
        <v>766</v>
      </c>
      <c r="E598" s="26">
        <v>1</v>
      </c>
      <c r="F598" s="368" t="s">
        <v>72</v>
      </c>
      <c r="G598" s="122">
        <v>400</v>
      </c>
    </row>
    <row r="599" spans="1:7" s="80" customFormat="1">
      <c r="A599" s="82">
        <v>589</v>
      </c>
      <c r="B599" s="81" t="s">
        <v>1748</v>
      </c>
      <c r="C599" s="77"/>
      <c r="D599" s="26" t="s">
        <v>767</v>
      </c>
      <c r="E599" s="26">
        <v>1</v>
      </c>
      <c r="F599" s="368" t="s">
        <v>72</v>
      </c>
      <c r="G599" s="122">
        <v>350</v>
      </c>
    </row>
    <row r="600" spans="1:7" s="80" customFormat="1">
      <c r="A600" s="82">
        <v>590</v>
      </c>
      <c r="B600" s="81" t="s">
        <v>1749</v>
      </c>
      <c r="C600" s="77"/>
      <c r="D600" s="26" t="s">
        <v>768</v>
      </c>
      <c r="E600" s="26">
        <v>4</v>
      </c>
      <c r="F600" s="368" t="s">
        <v>72</v>
      </c>
      <c r="G600" s="122">
        <v>1400</v>
      </c>
    </row>
    <row r="601" spans="1:7" s="80" customFormat="1">
      <c r="A601" s="82">
        <v>591</v>
      </c>
      <c r="B601" s="81" t="s">
        <v>1750</v>
      </c>
      <c r="C601" s="77"/>
      <c r="D601" s="26" t="s">
        <v>769</v>
      </c>
      <c r="E601" s="26">
        <v>1</v>
      </c>
      <c r="F601" s="368" t="s">
        <v>72</v>
      </c>
      <c r="G601" s="122">
        <v>353.01</v>
      </c>
    </row>
    <row r="602" spans="1:7" s="80" customFormat="1">
      <c r="A602" s="82">
        <v>592</v>
      </c>
      <c r="B602" s="81" t="s">
        <v>1751</v>
      </c>
      <c r="C602" s="77"/>
      <c r="D602" s="26" t="s">
        <v>770</v>
      </c>
      <c r="E602" s="26">
        <v>1</v>
      </c>
      <c r="F602" s="368" t="s">
        <v>72</v>
      </c>
      <c r="G602" s="122">
        <v>150.41</v>
      </c>
    </row>
    <row r="603" spans="1:7" s="80" customFormat="1">
      <c r="A603" s="82">
        <v>593</v>
      </c>
      <c r="B603" s="81" t="s">
        <v>1751</v>
      </c>
      <c r="C603" s="77"/>
      <c r="D603" s="26" t="s">
        <v>770</v>
      </c>
      <c r="E603" s="26">
        <v>1</v>
      </c>
      <c r="F603" s="368" t="s">
        <v>72</v>
      </c>
      <c r="G603" s="122">
        <v>150.41</v>
      </c>
    </row>
    <row r="604" spans="1:7" s="80" customFormat="1" ht="25.5">
      <c r="A604" s="82">
        <v>594</v>
      </c>
      <c r="B604" s="81" t="s">
        <v>1752</v>
      </c>
      <c r="C604" s="77"/>
      <c r="D604" s="26" t="s">
        <v>770</v>
      </c>
      <c r="E604" s="26">
        <v>1</v>
      </c>
      <c r="F604" s="368" t="s">
        <v>72</v>
      </c>
      <c r="G604" s="122">
        <v>686.99</v>
      </c>
    </row>
    <row r="605" spans="1:7" s="80" customFormat="1" ht="25.5">
      <c r="A605" s="82">
        <v>595</v>
      </c>
      <c r="B605" s="81" t="s">
        <v>1752</v>
      </c>
      <c r="C605" s="77"/>
      <c r="D605" s="26" t="s">
        <v>770</v>
      </c>
      <c r="E605" s="26">
        <v>1</v>
      </c>
      <c r="F605" s="368" t="s">
        <v>72</v>
      </c>
      <c r="G605" s="122">
        <v>686.99</v>
      </c>
    </row>
    <row r="606" spans="1:7" s="80" customFormat="1">
      <c r="A606" s="82">
        <v>596</v>
      </c>
      <c r="B606" s="81" t="s">
        <v>1753</v>
      </c>
      <c r="C606" s="77"/>
      <c r="D606" s="26" t="s">
        <v>771</v>
      </c>
      <c r="E606" s="26">
        <v>1</v>
      </c>
      <c r="F606" s="368" t="s">
        <v>72</v>
      </c>
      <c r="G606" s="122">
        <v>1955.7</v>
      </c>
    </row>
    <row r="607" spans="1:7" s="80" customFormat="1">
      <c r="A607" s="82">
        <v>597</v>
      </c>
      <c r="B607" s="81" t="s">
        <v>1753</v>
      </c>
      <c r="C607" s="77"/>
      <c r="D607" s="26" t="s">
        <v>771</v>
      </c>
      <c r="E607" s="26">
        <v>1</v>
      </c>
      <c r="F607" s="368" t="s">
        <v>72</v>
      </c>
      <c r="G607" s="122">
        <v>1955.7</v>
      </c>
    </row>
    <row r="608" spans="1:7" s="80" customFormat="1" ht="25.5">
      <c r="A608" s="82">
        <v>598</v>
      </c>
      <c r="B608" s="81" t="s">
        <v>1754</v>
      </c>
      <c r="C608" s="77"/>
      <c r="D608" s="26" t="s">
        <v>772</v>
      </c>
      <c r="E608" s="26">
        <v>1</v>
      </c>
      <c r="F608" s="368" t="s">
        <v>72</v>
      </c>
      <c r="G608" s="122">
        <v>429</v>
      </c>
    </row>
    <row r="609" spans="1:7" s="80" customFormat="1" ht="25.5">
      <c r="A609" s="82">
        <v>599</v>
      </c>
      <c r="B609" s="81" t="s">
        <v>1755</v>
      </c>
      <c r="C609" s="77"/>
      <c r="D609" s="26" t="s">
        <v>773</v>
      </c>
      <c r="E609" s="26">
        <v>1</v>
      </c>
      <c r="F609" s="368" t="s">
        <v>72</v>
      </c>
      <c r="G609" s="122">
        <v>55.35</v>
      </c>
    </row>
    <row r="610" spans="1:7" s="80" customFormat="1">
      <c r="A610" s="82">
        <v>600</v>
      </c>
      <c r="B610" s="81" t="s">
        <v>1756</v>
      </c>
      <c r="C610" s="77"/>
      <c r="D610" s="26" t="s">
        <v>773</v>
      </c>
      <c r="E610" s="26">
        <v>1</v>
      </c>
      <c r="F610" s="368" t="s">
        <v>72</v>
      </c>
      <c r="G610" s="122">
        <v>55.35</v>
      </c>
    </row>
    <row r="611" spans="1:7" s="80" customFormat="1" ht="25.5">
      <c r="A611" s="82">
        <v>601</v>
      </c>
      <c r="B611" s="81" t="s">
        <v>1755</v>
      </c>
      <c r="C611" s="77"/>
      <c r="D611" s="26" t="s">
        <v>773</v>
      </c>
      <c r="E611" s="26">
        <v>1</v>
      </c>
      <c r="F611" s="368" t="s">
        <v>72</v>
      </c>
      <c r="G611" s="122">
        <v>55.35</v>
      </c>
    </row>
    <row r="612" spans="1:7" s="80" customFormat="1">
      <c r="A612" s="82">
        <v>602</v>
      </c>
      <c r="B612" s="81" t="s">
        <v>1756</v>
      </c>
      <c r="C612" s="77"/>
      <c r="D612" s="26" t="s">
        <v>773</v>
      </c>
      <c r="E612" s="26">
        <v>1</v>
      </c>
      <c r="F612" s="368" t="s">
        <v>72</v>
      </c>
      <c r="G612" s="122">
        <v>110.7</v>
      </c>
    </row>
    <row r="613" spans="1:7" s="80" customFormat="1" ht="25.5">
      <c r="A613" s="82">
        <v>603</v>
      </c>
      <c r="B613" s="81" t="s">
        <v>1755</v>
      </c>
      <c r="C613" s="77"/>
      <c r="D613" s="26" t="s">
        <v>773</v>
      </c>
      <c r="E613" s="26">
        <v>1</v>
      </c>
      <c r="F613" s="368" t="s">
        <v>72</v>
      </c>
      <c r="G613" s="122">
        <v>110.7</v>
      </c>
    </row>
    <row r="614" spans="1:7" s="80" customFormat="1">
      <c r="A614" s="82">
        <v>604</v>
      </c>
      <c r="B614" s="81" t="s">
        <v>1756</v>
      </c>
      <c r="C614" s="77"/>
      <c r="D614" s="26" t="s">
        <v>773</v>
      </c>
      <c r="E614" s="26">
        <v>1</v>
      </c>
      <c r="F614" s="368" t="s">
        <v>72</v>
      </c>
      <c r="G614" s="122">
        <v>110.7</v>
      </c>
    </row>
    <row r="615" spans="1:7" s="80" customFormat="1">
      <c r="A615" s="82">
        <v>605</v>
      </c>
      <c r="B615" s="81" t="s">
        <v>1757</v>
      </c>
      <c r="C615" s="77"/>
      <c r="D615" s="26" t="s">
        <v>773</v>
      </c>
      <c r="E615" s="26">
        <v>1</v>
      </c>
      <c r="F615" s="368" t="s">
        <v>72</v>
      </c>
      <c r="G615" s="122">
        <v>110.7</v>
      </c>
    </row>
    <row r="616" spans="1:7" s="80" customFormat="1">
      <c r="A616" s="82">
        <v>606</v>
      </c>
      <c r="B616" s="81" t="s">
        <v>1757</v>
      </c>
      <c r="C616" s="77"/>
      <c r="D616" s="26" t="s">
        <v>773</v>
      </c>
      <c r="E616" s="26">
        <v>1</v>
      </c>
      <c r="F616" s="368" t="s">
        <v>72</v>
      </c>
      <c r="G616" s="122">
        <v>690</v>
      </c>
    </row>
    <row r="617" spans="1:7" s="80" customFormat="1">
      <c r="A617" s="82">
        <v>607</v>
      </c>
      <c r="B617" s="81" t="s">
        <v>1757</v>
      </c>
      <c r="C617" s="77"/>
      <c r="D617" s="26" t="s">
        <v>773</v>
      </c>
      <c r="E617" s="26">
        <v>1</v>
      </c>
      <c r="F617" s="368" t="s">
        <v>72</v>
      </c>
      <c r="G617" s="122">
        <v>690</v>
      </c>
    </row>
    <row r="618" spans="1:7" s="80" customFormat="1">
      <c r="A618" s="82">
        <v>608</v>
      </c>
      <c r="B618" s="81" t="s">
        <v>1757</v>
      </c>
      <c r="C618" s="77"/>
      <c r="D618" s="26" t="s">
        <v>773</v>
      </c>
      <c r="E618" s="26">
        <v>1</v>
      </c>
      <c r="F618" s="368" t="s">
        <v>72</v>
      </c>
      <c r="G618" s="122">
        <v>690</v>
      </c>
    </row>
    <row r="619" spans="1:7" s="80" customFormat="1">
      <c r="A619" s="82">
        <v>609</v>
      </c>
      <c r="B619" s="81" t="s">
        <v>1758</v>
      </c>
      <c r="C619" s="77"/>
      <c r="D619" s="26" t="s">
        <v>773</v>
      </c>
      <c r="E619" s="26">
        <v>1</v>
      </c>
      <c r="F619" s="368" t="s">
        <v>72</v>
      </c>
      <c r="G619" s="122">
        <v>690</v>
      </c>
    </row>
    <row r="620" spans="1:7" s="80" customFormat="1">
      <c r="A620" s="82">
        <v>610</v>
      </c>
      <c r="B620" s="81" t="s">
        <v>1758</v>
      </c>
      <c r="C620" s="77"/>
      <c r="D620" s="26" t="s">
        <v>773</v>
      </c>
      <c r="E620" s="26">
        <v>1</v>
      </c>
      <c r="F620" s="368" t="s">
        <v>72</v>
      </c>
      <c r="G620" s="122">
        <v>690</v>
      </c>
    </row>
    <row r="621" spans="1:7" s="80" customFormat="1">
      <c r="A621" s="82">
        <v>611</v>
      </c>
      <c r="B621" s="81" t="s">
        <v>1758</v>
      </c>
      <c r="C621" s="77"/>
      <c r="D621" s="26" t="s">
        <v>773</v>
      </c>
      <c r="E621" s="26">
        <v>1</v>
      </c>
      <c r="F621" s="368" t="s">
        <v>72</v>
      </c>
      <c r="G621" s="122">
        <v>690</v>
      </c>
    </row>
    <row r="622" spans="1:7" s="80" customFormat="1">
      <c r="A622" s="82">
        <v>612</v>
      </c>
      <c r="B622" s="81" t="s">
        <v>1758</v>
      </c>
      <c r="C622" s="77"/>
      <c r="D622" s="26" t="s">
        <v>773</v>
      </c>
      <c r="E622" s="26">
        <v>1</v>
      </c>
      <c r="F622" s="368" t="s">
        <v>72</v>
      </c>
      <c r="G622" s="122">
        <v>690</v>
      </c>
    </row>
    <row r="623" spans="1:7" s="80" customFormat="1">
      <c r="A623" s="82">
        <v>613</v>
      </c>
      <c r="B623" s="81" t="s">
        <v>1758</v>
      </c>
      <c r="C623" s="77"/>
      <c r="D623" s="26" t="s">
        <v>773</v>
      </c>
      <c r="E623" s="26">
        <v>1</v>
      </c>
      <c r="F623" s="368" t="s">
        <v>72</v>
      </c>
      <c r="G623" s="122">
        <v>690</v>
      </c>
    </row>
    <row r="624" spans="1:7" s="80" customFormat="1">
      <c r="A624" s="82">
        <v>614</v>
      </c>
      <c r="B624" s="81" t="s">
        <v>1758</v>
      </c>
      <c r="C624" s="77"/>
      <c r="D624" s="26" t="s">
        <v>773</v>
      </c>
      <c r="E624" s="26">
        <v>1</v>
      </c>
      <c r="F624" s="368" t="s">
        <v>72</v>
      </c>
      <c r="G624" s="122">
        <v>690</v>
      </c>
    </row>
    <row r="625" spans="1:7" s="80" customFormat="1">
      <c r="A625" s="82">
        <v>615</v>
      </c>
      <c r="B625" s="81" t="s">
        <v>1758</v>
      </c>
      <c r="C625" s="77"/>
      <c r="D625" s="26" t="s">
        <v>773</v>
      </c>
      <c r="E625" s="26">
        <v>1</v>
      </c>
      <c r="F625" s="368" t="s">
        <v>72</v>
      </c>
      <c r="G625" s="122">
        <v>690</v>
      </c>
    </row>
    <row r="626" spans="1:7" s="80" customFormat="1">
      <c r="A626" s="82">
        <v>616</v>
      </c>
      <c r="B626" s="81" t="s">
        <v>1758</v>
      </c>
      <c r="C626" s="77"/>
      <c r="D626" s="26" t="s">
        <v>773</v>
      </c>
      <c r="E626" s="26">
        <v>1</v>
      </c>
      <c r="F626" s="368" t="s">
        <v>72</v>
      </c>
      <c r="G626" s="122">
        <v>690</v>
      </c>
    </row>
    <row r="627" spans="1:7" s="80" customFormat="1">
      <c r="A627" s="82">
        <v>617</v>
      </c>
      <c r="B627" s="81" t="s">
        <v>1758</v>
      </c>
      <c r="C627" s="77"/>
      <c r="D627" s="26" t="s">
        <v>773</v>
      </c>
      <c r="E627" s="26">
        <v>1</v>
      </c>
      <c r="F627" s="368" t="s">
        <v>72</v>
      </c>
      <c r="G627" s="122">
        <v>690</v>
      </c>
    </row>
    <row r="628" spans="1:7" s="80" customFormat="1">
      <c r="A628" s="82">
        <v>618</v>
      </c>
      <c r="B628" s="81" t="s">
        <v>1758</v>
      </c>
      <c r="C628" s="77"/>
      <c r="D628" s="26" t="s">
        <v>773</v>
      </c>
      <c r="E628" s="26">
        <v>1</v>
      </c>
      <c r="F628" s="368" t="s">
        <v>72</v>
      </c>
      <c r="G628" s="122">
        <v>532.5</v>
      </c>
    </row>
    <row r="629" spans="1:7" s="80" customFormat="1">
      <c r="A629" s="82">
        <v>619</v>
      </c>
      <c r="B629" s="81" t="s">
        <v>1758</v>
      </c>
      <c r="C629" s="77"/>
      <c r="D629" s="26" t="s">
        <v>773</v>
      </c>
      <c r="E629" s="26">
        <v>1</v>
      </c>
      <c r="F629" s="368" t="s">
        <v>72</v>
      </c>
      <c r="G629" s="122">
        <v>532.5</v>
      </c>
    </row>
    <row r="630" spans="1:7" s="80" customFormat="1">
      <c r="A630" s="82">
        <v>620</v>
      </c>
      <c r="B630" s="81" t="s">
        <v>1758</v>
      </c>
      <c r="C630" s="77"/>
      <c r="D630" s="26" t="s">
        <v>773</v>
      </c>
      <c r="E630" s="26">
        <v>1</v>
      </c>
      <c r="F630" s="368" t="s">
        <v>72</v>
      </c>
      <c r="G630" s="122">
        <v>532.5</v>
      </c>
    </row>
    <row r="631" spans="1:7" s="80" customFormat="1">
      <c r="A631" s="82">
        <v>621</v>
      </c>
      <c r="B631" s="81" t="s">
        <v>1759</v>
      </c>
      <c r="C631" s="77"/>
      <c r="D631" s="26" t="s">
        <v>773</v>
      </c>
      <c r="E631" s="26">
        <v>1</v>
      </c>
      <c r="F631" s="368" t="s">
        <v>72</v>
      </c>
      <c r="G631" s="122">
        <v>532.5</v>
      </c>
    </row>
    <row r="632" spans="1:7" s="80" customFormat="1">
      <c r="A632" s="82">
        <v>622</v>
      </c>
      <c r="B632" s="81" t="s">
        <v>1759</v>
      </c>
      <c r="C632" s="77"/>
      <c r="D632" s="26" t="s">
        <v>773</v>
      </c>
      <c r="E632" s="26">
        <v>1</v>
      </c>
      <c r="F632" s="368" t="s">
        <v>72</v>
      </c>
      <c r="G632" s="122">
        <v>532.5</v>
      </c>
    </row>
    <row r="633" spans="1:7" s="80" customFormat="1">
      <c r="A633" s="82">
        <v>623</v>
      </c>
      <c r="B633" s="81" t="s">
        <v>1759</v>
      </c>
      <c r="C633" s="77"/>
      <c r="D633" s="26" t="s">
        <v>773</v>
      </c>
      <c r="E633" s="26">
        <v>1</v>
      </c>
      <c r="F633" s="368" t="s">
        <v>72</v>
      </c>
      <c r="G633" s="122">
        <v>532.5</v>
      </c>
    </row>
    <row r="634" spans="1:7" s="80" customFormat="1">
      <c r="A634" s="82">
        <v>624</v>
      </c>
      <c r="B634" s="81" t="s">
        <v>1759</v>
      </c>
      <c r="C634" s="77"/>
      <c r="D634" s="26" t="s">
        <v>773</v>
      </c>
      <c r="E634" s="26">
        <v>1</v>
      </c>
      <c r="F634" s="368" t="s">
        <v>72</v>
      </c>
      <c r="G634" s="122">
        <v>532.5</v>
      </c>
    </row>
    <row r="635" spans="1:7" s="80" customFormat="1">
      <c r="A635" s="82">
        <v>625</v>
      </c>
      <c r="B635" s="81" t="s">
        <v>1759</v>
      </c>
      <c r="C635" s="77"/>
      <c r="D635" s="26" t="s">
        <v>773</v>
      </c>
      <c r="E635" s="26">
        <v>1</v>
      </c>
      <c r="F635" s="368" t="s">
        <v>72</v>
      </c>
      <c r="G635" s="122">
        <v>532.5</v>
      </c>
    </row>
    <row r="636" spans="1:7" s="80" customFormat="1">
      <c r="A636" s="82">
        <v>626</v>
      </c>
      <c r="B636" s="81" t="s">
        <v>1759</v>
      </c>
      <c r="C636" s="77"/>
      <c r="D636" s="26" t="s">
        <v>773</v>
      </c>
      <c r="E636" s="26">
        <v>1</v>
      </c>
      <c r="F636" s="368" t="s">
        <v>72</v>
      </c>
      <c r="G636" s="122">
        <v>532.5</v>
      </c>
    </row>
    <row r="637" spans="1:7" s="80" customFormat="1">
      <c r="A637" s="82">
        <v>627</v>
      </c>
      <c r="B637" s="81" t="s">
        <v>1759</v>
      </c>
      <c r="C637" s="77"/>
      <c r="D637" s="26" t="s">
        <v>773</v>
      </c>
      <c r="E637" s="26">
        <v>1</v>
      </c>
      <c r="F637" s="368" t="s">
        <v>72</v>
      </c>
      <c r="G637" s="122">
        <v>532.5</v>
      </c>
    </row>
    <row r="638" spans="1:7" s="80" customFormat="1">
      <c r="A638" s="82">
        <v>628</v>
      </c>
      <c r="B638" s="81" t="s">
        <v>1759</v>
      </c>
      <c r="C638" s="77"/>
      <c r="D638" s="26" t="s">
        <v>773</v>
      </c>
      <c r="E638" s="26">
        <v>1</v>
      </c>
      <c r="F638" s="368" t="s">
        <v>72</v>
      </c>
      <c r="G638" s="122">
        <v>532.5</v>
      </c>
    </row>
    <row r="639" spans="1:7" s="80" customFormat="1">
      <c r="A639" s="82">
        <v>629</v>
      </c>
      <c r="B639" s="81" t="s">
        <v>1759</v>
      </c>
      <c r="C639" s="77"/>
      <c r="D639" s="26" t="s">
        <v>773</v>
      </c>
      <c r="E639" s="26">
        <v>1</v>
      </c>
      <c r="F639" s="368" t="s">
        <v>72</v>
      </c>
      <c r="G639" s="122">
        <v>532.5</v>
      </c>
    </row>
    <row r="640" spans="1:7" s="80" customFormat="1">
      <c r="A640" s="82">
        <v>630</v>
      </c>
      <c r="B640" s="81" t="s">
        <v>1759</v>
      </c>
      <c r="C640" s="77"/>
      <c r="D640" s="26" t="s">
        <v>773</v>
      </c>
      <c r="E640" s="26">
        <v>1</v>
      </c>
      <c r="F640" s="368" t="s">
        <v>72</v>
      </c>
      <c r="G640" s="122">
        <v>532.5</v>
      </c>
    </row>
    <row r="641" spans="1:7" s="80" customFormat="1">
      <c r="A641" s="82">
        <v>631</v>
      </c>
      <c r="B641" s="81" t="s">
        <v>1759</v>
      </c>
      <c r="C641" s="77"/>
      <c r="D641" s="26" t="s">
        <v>773</v>
      </c>
      <c r="E641" s="26">
        <v>1</v>
      </c>
      <c r="F641" s="368" t="s">
        <v>72</v>
      </c>
      <c r="G641" s="122">
        <v>532.5</v>
      </c>
    </row>
    <row r="642" spans="1:7" s="80" customFormat="1">
      <c r="A642" s="82">
        <v>632</v>
      </c>
      <c r="B642" s="81" t="s">
        <v>1759</v>
      </c>
      <c r="C642" s="77"/>
      <c r="D642" s="26" t="s">
        <v>773</v>
      </c>
      <c r="E642" s="26">
        <v>1</v>
      </c>
      <c r="F642" s="368" t="s">
        <v>72</v>
      </c>
      <c r="G642" s="122">
        <v>532.5</v>
      </c>
    </row>
    <row r="643" spans="1:7" s="80" customFormat="1">
      <c r="A643" s="82">
        <v>633</v>
      </c>
      <c r="B643" s="81" t="s">
        <v>1759</v>
      </c>
      <c r="C643" s="77"/>
      <c r="D643" s="26" t="s">
        <v>773</v>
      </c>
      <c r="E643" s="26">
        <v>1</v>
      </c>
      <c r="F643" s="368" t="s">
        <v>72</v>
      </c>
      <c r="G643" s="122">
        <v>532.5</v>
      </c>
    </row>
    <row r="644" spans="1:7" s="80" customFormat="1">
      <c r="A644" s="82">
        <v>634</v>
      </c>
      <c r="B644" s="81" t="s">
        <v>1759</v>
      </c>
      <c r="C644" s="77"/>
      <c r="D644" s="26" t="s">
        <v>773</v>
      </c>
      <c r="E644" s="26">
        <v>1</v>
      </c>
      <c r="F644" s="368" t="s">
        <v>72</v>
      </c>
      <c r="G644" s="122">
        <v>1525</v>
      </c>
    </row>
    <row r="645" spans="1:7" s="80" customFormat="1">
      <c r="A645" s="82">
        <v>635</v>
      </c>
      <c r="B645" s="81" t="s">
        <v>1759</v>
      </c>
      <c r="C645" s="77"/>
      <c r="D645" s="26" t="s">
        <v>773</v>
      </c>
      <c r="E645" s="26">
        <v>1</v>
      </c>
      <c r="F645" s="368" t="s">
        <v>72</v>
      </c>
      <c r="G645" s="122">
        <v>1525</v>
      </c>
    </row>
    <row r="646" spans="1:7" s="80" customFormat="1">
      <c r="A646" s="82">
        <v>636</v>
      </c>
      <c r="B646" s="81" t="s">
        <v>1759</v>
      </c>
      <c r="C646" s="77"/>
      <c r="D646" s="26" t="s">
        <v>773</v>
      </c>
      <c r="E646" s="26">
        <v>1</v>
      </c>
      <c r="F646" s="368" t="s">
        <v>72</v>
      </c>
      <c r="G646" s="122">
        <v>1525</v>
      </c>
    </row>
    <row r="647" spans="1:7" s="80" customFormat="1">
      <c r="A647" s="82">
        <v>637</v>
      </c>
      <c r="B647" s="81" t="s">
        <v>1760</v>
      </c>
      <c r="C647" s="77"/>
      <c r="D647" s="26" t="s">
        <v>773</v>
      </c>
      <c r="E647" s="26">
        <v>1</v>
      </c>
      <c r="F647" s="368" t="s">
        <v>72</v>
      </c>
      <c r="G647" s="122">
        <v>1525</v>
      </c>
    </row>
    <row r="648" spans="1:7" s="80" customFormat="1">
      <c r="A648" s="82">
        <v>638</v>
      </c>
      <c r="B648" s="81" t="s">
        <v>1756</v>
      </c>
      <c r="C648" s="77"/>
      <c r="D648" s="26" t="s">
        <v>773</v>
      </c>
      <c r="E648" s="26">
        <v>1</v>
      </c>
      <c r="F648" s="368" t="s">
        <v>72</v>
      </c>
      <c r="G648" s="122">
        <v>1525</v>
      </c>
    </row>
    <row r="649" spans="1:7" s="80" customFormat="1">
      <c r="A649" s="82">
        <v>639</v>
      </c>
      <c r="B649" s="81" t="s">
        <v>1760</v>
      </c>
      <c r="C649" s="77"/>
      <c r="D649" s="26" t="s">
        <v>773</v>
      </c>
      <c r="E649" s="26">
        <v>1</v>
      </c>
      <c r="F649" s="368" t="s">
        <v>72</v>
      </c>
      <c r="G649" s="122">
        <v>1525</v>
      </c>
    </row>
    <row r="650" spans="1:7" s="80" customFormat="1">
      <c r="A650" s="82">
        <v>640</v>
      </c>
      <c r="B650" s="81" t="s">
        <v>1756</v>
      </c>
      <c r="C650" s="77"/>
      <c r="D650" s="26" t="s">
        <v>773</v>
      </c>
      <c r="E650" s="26">
        <v>1</v>
      </c>
      <c r="F650" s="368" t="s">
        <v>72</v>
      </c>
      <c r="G650" s="122">
        <v>1525</v>
      </c>
    </row>
    <row r="651" spans="1:7" s="80" customFormat="1">
      <c r="A651" s="82">
        <v>641</v>
      </c>
      <c r="B651" s="81" t="s">
        <v>1760</v>
      </c>
      <c r="C651" s="77"/>
      <c r="D651" s="26" t="s">
        <v>773</v>
      </c>
      <c r="E651" s="26">
        <v>1</v>
      </c>
      <c r="F651" s="368" t="s">
        <v>72</v>
      </c>
      <c r="G651" s="122">
        <v>1525</v>
      </c>
    </row>
    <row r="652" spans="1:7" s="80" customFormat="1">
      <c r="A652" s="82">
        <v>642</v>
      </c>
      <c r="B652" s="81" t="s">
        <v>1756</v>
      </c>
      <c r="C652" s="77"/>
      <c r="D652" s="26" t="s">
        <v>773</v>
      </c>
      <c r="E652" s="26">
        <v>1</v>
      </c>
      <c r="F652" s="368" t="s">
        <v>72</v>
      </c>
      <c r="G652" s="122">
        <v>1525</v>
      </c>
    </row>
    <row r="653" spans="1:7" s="80" customFormat="1">
      <c r="A653" s="82">
        <v>643</v>
      </c>
      <c r="B653" s="81" t="s">
        <v>1760</v>
      </c>
      <c r="C653" s="77"/>
      <c r="D653" s="26" t="s">
        <v>773</v>
      </c>
      <c r="E653" s="26">
        <v>1</v>
      </c>
      <c r="F653" s="368" t="s">
        <v>72</v>
      </c>
      <c r="G653" s="122">
        <v>1525</v>
      </c>
    </row>
    <row r="654" spans="1:7" s="80" customFormat="1">
      <c r="A654" s="82">
        <v>644</v>
      </c>
      <c r="B654" s="81" t="s">
        <v>1756</v>
      </c>
      <c r="C654" s="77"/>
      <c r="D654" s="26" t="s">
        <v>773</v>
      </c>
      <c r="E654" s="26">
        <v>1</v>
      </c>
      <c r="F654" s="368" t="s">
        <v>72</v>
      </c>
      <c r="G654" s="122">
        <v>1525</v>
      </c>
    </row>
    <row r="655" spans="1:7" s="80" customFormat="1">
      <c r="A655" s="82">
        <v>645</v>
      </c>
      <c r="B655" s="81" t="s">
        <v>1760</v>
      </c>
      <c r="C655" s="77"/>
      <c r="D655" s="26" t="s">
        <v>773</v>
      </c>
      <c r="E655" s="26">
        <v>1</v>
      </c>
      <c r="F655" s="368" t="s">
        <v>72</v>
      </c>
      <c r="G655" s="122">
        <v>1525</v>
      </c>
    </row>
    <row r="656" spans="1:7" s="80" customFormat="1">
      <c r="A656" s="82">
        <v>646</v>
      </c>
      <c r="B656" s="81" t="s">
        <v>1756</v>
      </c>
      <c r="C656" s="77"/>
      <c r="D656" s="26" t="s">
        <v>773</v>
      </c>
      <c r="E656" s="26">
        <v>1</v>
      </c>
      <c r="F656" s="368" t="s">
        <v>72</v>
      </c>
      <c r="G656" s="122">
        <v>1820</v>
      </c>
    </row>
    <row r="657" spans="1:7" s="80" customFormat="1">
      <c r="A657" s="82">
        <v>647</v>
      </c>
      <c r="B657" s="81" t="s">
        <v>1760</v>
      </c>
      <c r="C657" s="77"/>
      <c r="D657" s="26" t="s">
        <v>773</v>
      </c>
      <c r="E657" s="26">
        <v>1</v>
      </c>
      <c r="F657" s="368" t="s">
        <v>72</v>
      </c>
      <c r="G657" s="122">
        <v>1820</v>
      </c>
    </row>
    <row r="658" spans="1:7" s="80" customFormat="1">
      <c r="A658" s="82">
        <v>648</v>
      </c>
      <c r="B658" s="81" t="s">
        <v>1756</v>
      </c>
      <c r="C658" s="77"/>
      <c r="D658" s="26" t="s">
        <v>773</v>
      </c>
      <c r="E658" s="26">
        <v>1</v>
      </c>
      <c r="F658" s="368" t="s">
        <v>72</v>
      </c>
      <c r="G658" s="122">
        <v>1820</v>
      </c>
    </row>
    <row r="659" spans="1:7" s="80" customFormat="1">
      <c r="A659" s="82">
        <v>649</v>
      </c>
      <c r="B659" s="81" t="s">
        <v>1760</v>
      </c>
      <c r="C659" s="77"/>
      <c r="D659" s="26" t="s">
        <v>773</v>
      </c>
      <c r="E659" s="26">
        <v>1</v>
      </c>
      <c r="F659" s="368" t="s">
        <v>72</v>
      </c>
      <c r="G659" s="122">
        <v>1820</v>
      </c>
    </row>
    <row r="660" spans="1:7" s="80" customFormat="1">
      <c r="A660" s="82">
        <v>650</v>
      </c>
      <c r="B660" s="81" t="s">
        <v>1756</v>
      </c>
      <c r="C660" s="77"/>
      <c r="D660" s="26" t="s">
        <v>773</v>
      </c>
      <c r="E660" s="26">
        <v>1</v>
      </c>
      <c r="F660" s="368" t="s">
        <v>72</v>
      </c>
      <c r="G660" s="122">
        <v>1820</v>
      </c>
    </row>
    <row r="661" spans="1:7" s="80" customFormat="1">
      <c r="A661" s="82">
        <v>651</v>
      </c>
      <c r="B661" s="81" t="s">
        <v>1760</v>
      </c>
      <c r="C661" s="77"/>
      <c r="D661" s="26" t="s">
        <v>773</v>
      </c>
      <c r="E661" s="26">
        <v>1</v>
      </c>
      <c r="F661" s="368" t="s">
        <v>72</v>
      </c>
      <c r="G661" s="122">
        <v>1820</v>
      </c>
    </row>
    <row r="662" spans="1:7" s="80" customFormat="1">
      <c r="A662" s="82">
        <v>652</v>
      </c>
      <c r="B662" s="81" t="s">
        <v>1756</v>
      </c>
      <c r="C662" s="77"/>
      <c r="D662" s="26" t="s">
        <v>773</v>
      </c>
      <c r="E662" s="26">
        <v>1</v>
      </c>
      <c r="F662" s="368" t="s">
        <v>72</v>
      </c>
      <c r="G662" s="122">
        <v>1820</v>
      </c>
    </row>
    <row r="663" spans="1:7" s="80" customFormat="1">
      <c r="A663" s="82">
        <v>653</v>
      </c>
      <c r="B663" s="81" t="s">
        <v>1760</v>
      </c>
      <c r="C663" s="77"/>
      <c r="D663" s="26" t="s">
        <v>773</v>
      </c>
      <c r="E663" s="26">
        <v>1</v>
      </c>
      <c r="F663" s="368" t="s">
        <v>72</v>
      </c>
      <c r="G663" s="122">
        <v>1820</v>
      </c>
    </row>
    <row r="664" spans="1:7" s="80" customFormat="1">
      <c r="A664" s="82">
        <v>654</v>
      </c>
      <c r="B664" s="81" t="s">
        <v>1756</v>
      </c>
      <c r="C664" s="77"/>
      <c r="D664" s="26" t="s">
        <v>773</v>
      </c>
      <c r="E664" s="26">
        <v>1</v>
      </c>
      <c r="F664" s="368" t="s">
        <v>72</v>
      </c>
      <c r="G664" s="122">
        <v>1820</v>
      </c>
    </row>
    <row r="665" spans="1:7" s="80" customFormat="1">
      <c r="A665" s="82">
        <v>655</v>
      </c>
      <c r="B665" s="81" t="s">
        <v>1760</v>
      </c>
      <c r="C665" s="77"/>
      <c r="D665" s="26" t="s">
        <v>773</v>
      </c>
      <c r="E665" s="26">
        <v>1</v>
      </c>
      <c r="F665" s="368" t="s">
        <v>72</v>
      </c>
      <c r="G665" s="122">
        <v>1820</v>
      </c>
    </row>
    <row r="666" spans="1:7" s="80" customFormat="1">
      <c r="A666" s="82">
        <v>656</v>
      </c>
      <c r="B666" s="81" t="s">
        <v>1756</v>
      </c>
      <c r="C666" s="77"/>
      <c r="D666" s="26" t="s">
        <v>773</v>
      </c>
      <c r="E666" s="26">
        <v>1</v>
      </c>
      <c r="F666" s="368" t="s">
        <v>72</v>
      </c>
      <c r="G666" s="122">
        <v>1820</v>
      </c>
    </row>
    <row r="667" spans="1:7" s="80" customFormat="1">
      <c r="A667" s="82">
        <v>657</v>
      </c>
      <c r="B667" s="81" t="s">
        <v>1760</v>
      </c>
      <c r="C667" s="77"/>
      <c r="D667" s="26" t="s">
        <v>773</v>
      </c>
      <c r="E667" s="26">
        <v>1</v>
      </c>
      <c r="F667" s="368" t="s">
        <v>72</v>
      </c>
      <c r="G667" s="122">
        <v>1820</v>
      </c>
    </row>
    <row r="668" spans="1:7" s="80" customFormat="1">
      <c r="A668" s="82">
        <v>658</v>
      </c>
      <c r="B668" s="81" t="s">
        <v>1756</v>
      </c>
      <c r="C668" s="77"/>
      <c r="D668" s="26" t="s">
        <v>773</v>
      </c>
      <c r="E668" s="26">
        <v>1</v>
      </c>
      <c r="F668" s="368" t="s">
        <v>72</v>
      </c>
      <c r="G668" s="122">
        <v>1820</v>
      </c>
    </row>
    <row r="669" spans="1:7" s="80" customFormat="1">
      <c r="A669" s="82">
        <v>659</v>
      </c>
      <c r="B669" s="81" t="s">
        <v>1760</v>
      </c>
      <c r="C669" s="77"/>
      <c r="D669" s="26" t="s">
        <v>773</v>
      </c>
      <c r="E669" s="26">
        <v>1</v>
      </c>
      <c r="F669" s="368" t="s">
        <v>72</v>
      </c>
      <c r="G669" s="122">
        <v>1820</v>
      </c>
    </row>
    <row r="670" spans="1:7" s="80" customFormat="1">
      <c r="A670" s="82">
        <v>660</v>
      </c>
      <c r="B670" s="81" t="s">
        <v>1756</v>
      </c>
      <c r="C670" s="77"/>
      <c r="D670" s="26" t="s">
        <v>773</v>
      </c>
      <c r="E670" s="26">
        <v>1</v>
      </c>
      <c r="F670" s="368" t="s">
        <v>72</v>
      </c>
      <c r="G670" s="122">
        <v>1820</v>
      </c>
    </row>
    <row r="671" spans="1:7" s="80" customFormat="1">
      <c r="A671" s="82">
        <v>661</v>
      </c>
      <c r="B671" s="81" t="s">
        <v>1760</v>
      </c>
      <c r="C671" s="77"/>
      <c r="D671" s="26" t="s">
        <v>773</v>
      </c>
      <c r="E671" s="26">
        <v>1</v>
      </c>
      <c r="F671" s="368" t="s">
        <v>72</v>
      </c>
      <c r="G671" s="122">
        <v>1820</v>
      </c>
    </row>
    <row r="672" spans="1:7" s="80" customFormat="1">
      <c r="A672" s="82">
        <v>662</v>
      </c>
      <c r="B672" s="81" t="s">
        <v>1756</v>
      </c>
      <c r="C672" s="77"/>
      <c r="D672" s="26" t="s">
        <v>773</v>
      </c>
      <c r="E672" s="26">
        <v>1</v>
      </c>
      <c r="F672" s="368" t="s">
        <v>72</v>
      </c>
      <c r="G672" s="122">
        <v>2337</v>
      </c>
    </row>
    <row r="673" spans="1:7" s="80" customFormat="1">
      <c r="A673" s="82">
        <v>663</v>
      </c>
      <c r="B673" s="81" t="s">
        <v>1760</v>
      </c>
      <c r="C673" s="77"/>
      <c r="D673" s="26" t="s">
        <v>773</v>
      </c>
      <c r="E673" s="26">
        <v>1</v>
      </c>
      <c r="F673" s="368" t="s">
        <v>72</v>
      </c>
      <c r="G673" s="122">
        <v>2337</v>
      </c>
    </row>
    <row r="674" spans="1:7" s="80" customFormat="1">
      <c r="A674" s="82">
        <v>664</v>
      </c>
      <c r="B674" s="81" t="s">
        <v>1756</v>
      </c>
      <c r="C674" s="77"/>
      <c r="D674" s="26" t="s">
        <v>773</v>
      </c>
      <c r="E674" s="26">
        <v>1</v>
      </c>
      <c r="F674" s="368" t="s">
        <v>72</v>
      </c>
      <c r="G674" s="122">
        <v>5950</v>
      </c>
    </row>
    <row r="675" spans="1:7" s="80" customFormat="1">
      <c r="A675" s="82">
        <v>665</v>
      </c>
      <c r="B675" s="81" t="s">
        <v>1760</v>
      </c>
      <c r="C675" s="77"/>
      <c r="D675" s="26" t="s">
        <v>773</v>
      </c>
      <c r="E675" s="26">
        <v>1</v>
      </c>
      <c r="F675" s="368" t="s">
        <v>72</v>
      </c>
      <c r="G675" s="122">
        <v>8600</v>
      </c>
    </row>
    <row r="676" spans="1:7" s="80" customFormat="1">
      <c r="A676" s="82">
        <v>666</v>
      </c>
      <c r="B676" s="81" t="s">
        <v>1756</v>
      </c>
      <c r="C676" s="77"/>
      <c r="D676" s="26" t="s">
        <v>773</v>
      </c>
      <c r="E676" s="26">
        <v>1</v>
      </c>
      <c r="F676" s="368" t="s">
        <v>72</v>
      </c>
      <c r="G676" s="122">
        <v>4300</v>
      </c>
    </row>
    <row r="677" spans="1:7" s="80" customFormat="1">
      <c r="A677" s="82">
        <v>667</v>
      </c>
      <c r="B677" s="81" t="s">
        <v>1760</v>
      </c>
      <c r="C677" s="77"/>
      <c r="D677" s="26" t="s">
        <v>773</v>
      </c>
      <c r="E677" s="26">
        <v>1</v>
      </c>
      <c r="F677" s="368" t="s">
        <v>72</v>
      </c>
      <c r="G677" s="122">
        <v>7380</v>
      </c>
    </row>
    <row r="678" spans="1:7" s="80" customFormat="1">
      <c r="A678" s="82">
        <v>668</v>
      </c>
      <c r="B678" s="81" t="s">
        <v>1756</v>
      </c>
      <c r="C678" s="77"/>
      <c r="D678" s="26" t="s">
        <v>773</v>
      </c>
      <c r="E678" s="26">
        <v>1</v>
      </c>
      <c r="F678" s="368" t="s">
        <v>72</v>
      </c>
      <c r="G678" s="122">
        <v>3167.67</v>
      </c>
    </row>
    <row r="679" spans="1:7" s="80" customFormat="1">
      <c r="A679" s="82">
        <v>669</v>
      </c>
      <c r="B679" s="81" t="s">
        <v>1760</v>
      </c>
      <c r="C679" s="77"/>
      <c r="D679" s="26" t="s">
        <v>773</v>
      </c>
      <c r="E679" s="26">
        <v>1</v>
      </c>
      <c r="F679" s="368" t="s">
        <v>72</v>
      </c>
      <c r="G679" s="122">
        <v>1353</v>
      </c>
    </row>
    <row r="680" spans="1:7" s="80" customFormat="1">
      <c r="A680" s="82">
        <v>670</v>
      </c>
      <c r="B680" s="81" t="s">
        <v>1756</v>
      </c>
      <c r="C680" s="77"/>
      <c r="D680" s="26" t="s">
        <v>773</v>
      </c>
      <c r="E680" s="26">
        <v>1</v>
      </c>
      <c r="F680" s="368" t="s">
        <v>72</v>
      </c>
      <c r="G680" s="122">
        <v>1599</v>
      </c>
    </row>
    <row r="681" spans="1:7" s="80" customFormat="1">
      <c r="A681" s="82">
        <v>671</v>
      </c>
      <c r="B681" s="81" t="s">
        <v>1760</v>
      </c>
      <c r="C681" s="77"/>
      <c r="D681" s="26" t="s">
        <v>773</v>
      </c>
      <c r="E681" s="26">
        <v>1</v>
      </c>
      <c r="F681" s="368" t="s">
        <v>72</v>
      </c>
      <c r="G681" s="122">
        <v>2952</v>
      </c>
    </row>
    <row r="682" spans="1:7" s="80" customFormat="1">
      <c r="A682" s="82">
        <v>672</v>
      </c>
      <c r="B682" s="81" t="s">
        <v>1756</v>
      </c>
      <c r="C682" s="77"/>
      <c r="D682" s="26" t="s">
        <v>773</v>
      </c>
      <c r="E682" s="26">
        <v>1</v>
      </c>
      <c r="F682" s="368" t="s">
        <v>72</v>
      </c>
      <c r="G682" s="122">
        <v>2952</v>
      </c>
    </row>
    <row r="683" spans="1:7" s="80" customFormat="1">
      <c r="A683" s="82">
        <v>673</v>
      </c>
      <c r="B683" s="81" t="s">
        <v>1760</v>
      </c>
      <c r="C683" s="77"/>
      <c r="D683" s="26" t="s">
        <v>773</v>
      </c>
      <c r="E683" s="26">
        <v>1</v>
      </c>
      <c r="F683" s="368" t="s">
        <v>72</v>
      </c>
      <c r="G683" s="122">
        <v>2091</v>
      </c>
    </row>
    <row r="684" spans="1:7" s="80" customFormat="1">
      <c r="A684" s="82">
        <v>674</v>
      </c>
      <c r="B684" s="81" t="s">
        <v>1756</v>
      </c>
      <c r="C684" s="77"/>
      <c r="D684" s="26" t="s">
        <v>773</v>
      </c>
      <c r="E684" s="26">
        <v>1</v>
      </c>
      <c r="F684" s="368" t="s">
        <v>72</v>
      </c>
      <c r="G684" s="122">
        <v>3348.06</v>
      </c>
    </row>
    <row r="685" spans="1:7" s="80" customFormat="1">
      <c r="A685" s="82">
        <v>675</v>
      </c>
      <c r="B685" s="81" t="s">
        <v>1760</v>
      </c>
      <c r="C685" s="77"/>
      <c r="D685" s="26" t="s">
        <v>774</v>
      </c>
      <c r="E685" s="26">
        <v>1</v>
      </c>
      <c r="F685" s="368" t="s">
        <v>72</v>
      </c>
      <c r="G685" s="122">
        <v>11746.5</v>
      </c>
    </row>
    <row r="686" spans="1:7" s="80" customFormat="1">
      <c r="A686" s="82">
        <v>676</v>
      </c>
      <c r="B686" s="81" t="s">
        <v>1756</v>
      </c>
      <c r="C686" s="77"/>
      <c r="D686" s="26" t="s">
        <v>774</v>
      </c>
      <c r="E686" s="26">
        <v>1</v>
      </c>
      <c r="F686" s="368" t="s">
        <v>72</v>
      </c>
      <c r="G686" s="122">
        <v>2089.77</v>
      </c>
    </row>
    <row r="687" spans="1:7" s="80" customFormat="1">
      <c r="A687" s="82">
        <v>677</v>
      </c>
      <c r="B687" s="81" t="s">
        <v>1760</v>
      </c>
      <c r="C687" s="77"/>
      <c r="D687" s="26" t="s">
        <v>774</v>
      </c>
      <c r="E687" s="26">
        <v>1</v>
      </c>
      <c r="F687" s="368" t="s">
        <v>72</v>
      </c>
      <c r="G687" s="122">
        <v>2089.77</v>
      </c>
    </row>
    <row r="688" spans="1:7" s="80" customFormat="1">
      <c r="A688" s="82">
        <v>678</v>
      </c>
      <c r="B688" s="81" t="s">
        <v>1756</v>
      </c>
      <c r="C688" s="77"/>
      <c r="D688" s="26" t="s">
        <v>774</v>
      </c>
      <c r="E688" s="26">
        <v>1</v>
      </c>
      <c r="F688" s="368" t="s">
        <v>72</v>
      </c>
      <c r="G688" s="122">
        <v>2089.77</v>
      </c>
    </row>
    <row r="689" spans="1:7" s="80" customFormat="1">
      <c r="A689" s="82">
        <v>679</v>
      </c>
      <c r="B689" s="81" t="s">
        <v>1760</v>
      </c>
      <c r="C689" s="77"/>
      <c r="D689" s="26" t="s">
        <v>774</v>
      </c>
      <c r="E689" s="26">
        <v>1</v>
      </c>
      <c r="F689" s="368" t="s">
        <v>72</v>
      </c>
      <c r="G689" s="122">
        <v>2089.77</v>
      </c>
    </row>
    <row r="690" spans="1:7" s="80" customFormat="1">
      <c r="A690" s="82">
        <v>680</v>
      </c>
      <c r="B690" s="81" t="s">
        <v>1756</v>
      </c>
      <c r="C690" s="77"/>
      <c r="D690" s="26" t="s">
        <v>774</v>
      </c>
      <c r="E690" s="26">
        <v>1</v>
      </c>
      <c r="F690" s="368" t="s">
        <v>72</v>
      </c>
      <c r="G690" s="122">
        <v>1597.77</v>
      </c>
    </row>
    <row r="691" spans="1:7" s="80" customFormat="1">
      <c r="A691" s="82">
        <v>681</v>
      </c>
      <c r="B691" s="81" t="s">
        <v>1760</v>
      </c>
      <c r="C691" s="77"/>
      <c r="D691" s="26" t="s">
        <v>774</v>
      </c>
      <c r="E691" s="26">
        <v>1</v>
      </c>
      <c r="F691" s="368" t="s">
        <v>72</v>
      </c>
      <c r="G691" s="122">
        <v>1597.77</v>
      </c>
    </row>
    <row r="692" spans="1:7" s="80" customFormat="1">
      <c r="A692" s="82">
        <v>682</v>
      </c>
      <c r="B692" s="81" t="s">
        <v>1756</v>
      </c>
      <c r="C692" s="77"/>
      <c r="D692" s="26" t="s">
        <v>774</v>
      </c>
      <c r="E692" s="26">
        <v>1</v>
      </c>
      <c r="F692" s="368" t="s">
        <v>72</v>
      </c>
      <c r="G692" s="122">
        <v>1597.77</v>
      </c>
    </row>
    <row r="693" spans="1:7" s="80" customFormat="1">
      <c r="A693" s="82">
        <v>683</v>
      </c>
      <c r="B693" s="81" t="s">
        <v>1760</v>
      </c>
      <c r="C693" s="77"/>
      <c r="D693" s="26" t="s">
        <v>774</v>
      </c>
      <c r="E693" s="26">
        <v>1</v>
      </c>
      <c r="F693" s="368" t="s">
        <v>72</v>
      </c>
      <c r="G693" s="122">
        <v>1597.77</v>
      </c>
    </row>
    <row r="694" spans="1:7" s="80" customFormat="1">
      <c r="A694" s="82">
        <v>684</v>
      </c>
      <c r="B694" s="81" t="s">
        <v>1756</v>
      </c>
      <c r="C694" s="77"/>
      <c r="D694" s="26" t="s">
        <v>774</v>
      </c>
      <c r="E694" s="26">
        <v>1</v>
      </c>
      <c r="F694" s="368" t="s">
        <v>72</v>
      </c>
      <c r="G694" s="122">
        <v>706.02</v>
      </c>
    </row>
    <row r="695" spans="1:7" s="80" customFormat="1">
      <c r="A695" s="82">
        <v>685</v>
      </c>
      <c r="B695" s="81" t="s">
        <v>1760</v>
      </c>
      <c r="C695" s="77"/>
      <c r="D695" s="26" t="s">
        <v>774</v>
      </c>
      <c r="E695" s="26">
        <v>1</v>
      </c>
      <c r="F695" s="368" t="s">
        <v>72</v>
      </c>
      <c r="G695" s="122">
        <v>706.02</v>
      </c>
    </row>
    <row r="696" spans="1:7" s="80" customFormat="1">
      <c r="A696" s="82">
        <v>686</v>
      </c>
      <c r="B696" s="81" t="s">
        <v>1756</v>
      </c>
      <c r="C696" s="77"/>
      <c r="D696" s="26" t="s">
        <v>774</v>
      </c>
      <c r="E696" s="26">
        <v>1</v>
      </c>
      <c r="F696" s="368" t="s">
        <v>72</v>
      </c>
      <c r="G696" s="122">
        <v>706.02</v>
      </c>
    </row>
    <row r="697" spans="1:7" s="80" customFormat="1">
      <c r="A697" s="82">
        <v>687</v>
      </c>
      <c r="B697" s="81" t="s">
        <v>1760</v>
      </c>
      <c r="C697" s="77"/>
      <c r="D697" s="26" t="s">
        <v>774</v>
      </c>
      <c r="E697" s="26">
        <v>1</v>
      </c>
      <c r="F697" s="368" t="s">
        <v>72</v>
      </c>
      <c r="G697" s="122">
        <v>706.02</v>
      </c>
    </row>
    <row r="698" spans="1:7" s="80" customFormat="1">
      <c r="A698" s="82">
        <v>688</v>
      </c>
      <c r="B698" s="81" t="s">
        <v>1756</v>
      </c>
      <c r="C698" s="77"/>
      <c r="D698" s="26" t="s">
        <v>774</v>
      </c>
      <c r="E698" s="26">
        <v>1</v>
      </c>
      <c r="F698" s="368" t="s">
        <v>72</v>
      </c>
      <c r="G698" s="122">
        <v>4797</v>
      </c>
    </row>
    <row r="699" spans="1:7" s="80" customFormat="1">
      <c r="A699" s="82">
        <v>689</v>
      </c>
      <c r="B699" s="81" t="s">
        <v>1760</v>
      </c>
      <c r="C699" s="77"/>
      <c r="D699" s="26" t="s">
        <v>774</v>
      </c>
      <c r="E699" s="26">
        <v>1</v>
      </c>
      <c r="F699" s="368" t="s">
        <v>72</v>
      </c>
      <c r="G699" s="122">
        <v>4797</v>
      </c>
    </row>
    <row r="700" spans="1:7" s="80" customFormat="1">
      <c r="A700" s="82">
        <v>690</v>
      </c>
      <c r="B700" s="81" t="s">
        <v>1756</v>
      </c>
      <c r="C700" s="77"/>
      <c r="D700" s="26" t="s">
        <v>774</v>
      </c>
      <c r="E700" s="26">
        <v>1</v>
      </c>
      <c r="F700" s="368" t="s">
        <v>72</v>
      </c>
      <c r="G700" s="122">
        <v>4059</v>
      </c>
    </row>
    <row r="701" spans="1:7" s="80" customFormat="1">
      <c r="A701" s="82">
        <v>691</v>
      </c>
      <c r="B701" s="81" t="s">
        <v>1760</v>
      </c>
      <c r="C701" s="77"/>
      <c r="D701" s="26" t="s">
        <v>774</v>
      </c>
      <c r="E701" s="26">
        <v>1</v>
      </c>
      <c r="F701" s="368" t="s">
        <v>72</v>
      </c>
      <c r="G701" s="122">
        <v>4059</v>
      </c>
    </row>
    <row r="702" spans="1:7" s="80" customFormat="1">
      <c r="A702" s="82">
        <v>692</v>
      </c>
      <c r="B702" s="81" t="s">
        <v>1756</v>
      </c>
      <c r="C702" s="77"/>
      <c r="D702" s="26" t="s">
        <v>774</v>
      </c>
      <c r="E702" s="26">
        <v>1</v>
      </c>
      <c r="F702" s="368" t="s">
        <v>72</v>
      </c>
      <c r="G702" s="122">
        <v>4059</v>
      </c>
    </row>
    <row r="703" spans="1:7" s="80" customFormat="1">
      <c r="A703" s="82">
        <v>693</v>
      </c>
      <c r="B703" s="81" t="s">
        <v>1761</v>
      </c>
      <c r="C703" s="77"/>
      <c r="D703" s="26" t="s">
        <v>774</v>
      </c>
      <c r="E703" s="26">
        <v>1</v>
      </c>
      <c r="F703" s="368" t="s">
        <v>72</v>
      </c>
      <c r="G703" s="122">
        <v>4059</v>
      </c>
    </row>
    <row r="704" spans="1:7" s="80" customFormat="1">
      <c r="A704" s="82">
        <v>694</v>
      </c>
      <c r="B704" s="81" t="s">
        <v>1756</v>
      </c>
      <c r="C704" s="77"/>
      <c r="D704" s="26" t="s">
        <v>774</v>
      </c>
      <c r="E704" s="26">
        <v>1</v>
      </c>
      <c r="F704" s="368" t="s">
        <v>72</v>
      </c>
      <c r="G704" s="122">
        <v>725.7</v>
      </c>
    </row>
    <row r="705" spans="1:7" s="80" customFormat="1">
      <c r="A705" s="82">
        <v>695</v>
      </c>
      <c r="B705" s="81" t="s">
        <v>1761</v>
      </c>
      <c r="C705" s="77"/>
      <c r="D705" s="26" t="s">
        <v>774</v>
      </c>
      <c r="E705" s="26">
        <v>1</v>
      </c>
      <c r="F705" s="368" t="s">
        <v>72</v>
      </c>
      <c r="G705" s="122">
        <v>725.7</v>
      </c>
    </row>
    <row r="706" spans="1:7" s="80" customFormat="1">
      <c r="A706" s="82">
        <v>696</v>
      </c>
      <c r="B706" s="81" t="s">
        <v>1756</v>
      </c>
      <c r="C706" s="77"/>
      <c r="D706" s="26" t="s">
        <v>774</v>
      </c>
      <c r="E706" s="26">
        <v>1</v>
      </c>
      <c r="F706" s="368" t="s">
        <v>72</v>
      </c>
      <c r="G706" s="122">
        <v>725.7</v>
      </c>
    </row>
    <row r="707" spans="1:7" s="80" customFormat="1">
      <c r="A707" s="82">
        <v>697</v>
      </c>
      <c r="B707" s="81" t="s">
        <v>1762</v>
      </c>
      <c r="C707" s="77"/>
      <c r="D707" s="26" t="s">
        <v>774</v>
      </c>
      <c r="E707" s="26">
        <v>1</v>
      </c>
      <c r="F707" s="368" t="s">
        <v>72</v>
      </c>
      <c r="G707" s="122">
        <v>725.7</v>
      </c>
    </row>
    <row r="708" spans="1:7" s="80" customFormat="1">
      <c r="A708" s="82">
        <v>698</v>
      </c>
      <c r="B708" s="81" t="s">
        <v>1756</v>
      </c>
      <c r="C708" s="77"/>
      <c r="D708" s="26" t="s">
        <v>775</v>
      </c>
      <c r="E708" s="26">
        <v>1</v>
      </c>
      <c r="F708" s="368" t="s">
        <v>72</v>
      </c>
      <c r="G708" s="122">
        <v>2446.4699999999998</v>
      </c>
    </row>
    <row r="709" spans="1:7" s="80" customFormat="1">
      <c r="A709" s="82">
        <v>699</v>
      </c>
      <c r="B709" s="81" t="s">
        <v>1763</v>
      </c>
      <c r="C709" s="77"/>
      <c r="D709" s="26" t="s">
        <v>775</v>
      </c>
      <c r="E709" s="26">
        <v>1</v>
      </c>
      <c r="F709" s="368" t="s">
        <v>72</v>
      </c>
      <c r="G709" s="122">
        <v>2446.4699999999998</v>
      </c>
    </row>
    <row r="710" spans="1:7" s="80" customFormat="1">
      <c r="A710" s="82">
        <v>700</v>
      </c>
      <c r="B710" s="81" t="s">
        <v>1756</v>
      </c>
      <c r="C710" s="77"/>
      <c r="D710" s="26" t="s">
        <v>775</v>
      </c>
      <c r="E710" s="26">
        <v>1</v>
      </c>
      <c r="F710" s="368" t="s">
        <v>72</v>
      </c>
      <c r="G710" s="122">
        <v>2446.4699999999998</v>
      </c>
    </row>
    <row r="711" spans="1:7" s="80" customFormat="1">
      <c r="A711" s="82">
        <v>701</v>
      </c>
      <c r="B711" s="81" t="s">
        <v>1764</v>
      </c>
      <c r="C711" s="77"/>
      <c r="D711" s="26" t="s">
        <v>775</v>
      </c>
      <c r="E711" s="26">
        <v>1</v>
      </c>
      <c r="F711" s="368" t="s">
        <v>72</v>
      </c>
      <c r="G711" s="122">
        <v>2446.4699999999998</v>
      </c>
    </row>
    <row r="712" spans="1:7" s="80" customFormat="1">
      <c r="A712" s="82">
        <v>702</v>
      </c>
      <c r="B712" s="81" t="s">
        <v>1756</v>
      </c>
      <c r="C712" s="77"/>
      <c r="D712" s="26" t="s">
        <v>775</v>
      </c>
      <c r="E712" s="26">
        <v>1</v>
      </c>
      <c r="F712" s="368" t="s">
        <v>72</v>
      </c>
      <c r="G712" s="122">
        <v>8490.69</v>
      </c>
    </row>
    <row r="713" spans="1:7" s="80" customFormat="1" ht="25.5">
      <c r="A713" s="82">
        <v>703</v>
      </c>
      <c r="B713" s="81" t="s">
        <v>1765</v>
      </c>
      <c r="C713" s="77"/>
      <c r="D713" s="26" t="s">
        <v>775</v>
      </c>
      <c r="E713" s="26">
        <v>1</v>
      </c>
      <c r="F713" s="368" t="s">
        <v>72</v>
      </c>
      <c r="G713" s="122">
        <v>8490.69</v>
      </c>
    </row>
    <row r="714" spans="1:7" s="80" customFormat="1">
      <c r="A714" s="82">
        <v>704</v>
      </c>
      <c r="B714" s="81" t="s">
        <v>1756</v>
      </c>
      <c r="C714" s="77"/>
      <c r="D714" s="26" t="s">
        <v>776</v>
      </c>
      <c r="E714" s="26">
        <v>1</v>
      </c>
      <c r="F714" s="368" t="s">
        <v>72</v>
      </c>
      <c r="G714" s="122">
        <v>124.01</v>
      </c>
    </row>
    <row r="715" spans="1:7" s="80" customFormat="1">
      <c r="A715" s="82">
        <v>705</v>
      </c>
      <c r="B715" s="81" t="s">
        <v>1766</v>
      </c>
      <c r="C715" s="77"/>
      <c r="D715" s="26" t="s">
        <v>776</v>
      </c>
      <c r="E715" s="26">
        <v>1</v>
      </c>
      <c r="F715" s="368" t="s">
        <v>72</v>
      </c>
      <c r="G715" s="122">
        <v>469.07</v>
      </c>
    </row>
    <row r="716" spans="1:7" s="80" customFormat="1">
      <c r="A716" s="82">
        <v>706</v>
      </c>
      <c r="B716" s="81" t="s">
        <v>1756</v>
      </c>
      <c r="C716" s="77"/>
      <c r="D716" s="26" t="s">
        <v>776</v>
      </c>
      <c r="E716" s="26">
        <v>1</v>
      </c>
      <c r="F716" s="368" t="s">
        <v>72</v>
      </c>
      <c r="G716" s="122">
        <v>407.77</v>
      </c>
    </row>
    <row r="717" spans="1:7" s="80" customFormat="1">
      <c r="A717" s="82">
        <v>707</v>
      </c>
      <c r="B717" s="81" t="s">
        <v>1767</v>
      </c>
      <c r="C717" s="77"/>
      <c r="D717" s="26" t="s">
        <v>776</v>
      </c>
      <c r="E717" s="26">
        <v>1</v>
      </c>
      <c r="F717" s="368" t="s">
        <v>72</v>
      </c>
      <c r="G717" s="122">
        <v>225.73</v>
      </c>
    </row>
    <row r="718" spans="1:7" s="80" customFormat="1">
      <c r="A718" s="82">
        <v>708</v>
      </c>
      <c r="B718" s="81" t="s">
        <v>1756</v>
      </c>
      <c r="C718" s="77"/>
      <c r="D718" s="26" t="s">
        <v>776</v>
      </c>
      <c r="E718" s="26">
        <v>1</v>
      </c>
      <c r="F718" s="368" t="s">
        <v>72</v>
      </c>
      <c r="G718" s="122">
        <v>415.73</v>
      </c>
    </row>
    <row r="719" spans="1:7" s="80" customFormat="1">
      <c r="A719" s="82">
        <v>709</v>
      </c>
      <c r="B719" s="81" t="s">
        <v>1767</v>
      </c>
      <c r="C719" s="77"/>
      <c r="D719" s="26" t="s">
        <v>776</v>
      </c>
      <c r="E719" s="26">
        <v>1</v>
      </c>
      <c r="F719" s="368" t="s">
        <v>72</v>
      </c>
      <c r="G719" s="122">
        <v>518.21</v>
      </c>
    </row>
    <row r="720" spans="1:7" s="80" customFormat="1">
      <c r="A720" s="82">
        <v>710</v>
      </c>
      <c r="B720" s="81" t="s">
        <v>1756</v>
      </c>
      <c r="C720" s="77"/>
      <c r="D720" s="26" t="s">
        <v>776</v>
      </c>
      <c r="E720" s="26">
        <v>1</v>
      </c>
      <c r="F720" s="368" t="s">
        <v>72</v>
      </c>
      <c r="G720" s="122">
        <v>518.21</v>
      </c>
    </row>
    <row r="721" spans="1:7" s="80" customFormat="1">
      <c r="A721" s="82">
        <v>711</v>
      </c>
      <c r="B721" s="81" t="s">
        <v>1768</v>
      </c>
      <c r="C721" s="77"/>
      <c r="D721" s="26" t="s">
        <v>776</v>
      </c>
      <c r="E721" s="26">
        <v>1</v>
      </c>
      <c r="F721" s="368" t="s">
        <v>72</v>
      </c>
      <c r="G721" s="122">
        <v>834.2</v>
      </c>
    </row>
    <row r="722" spans="1:7" s="80" customFormat="1">
      <c r="A722" s="82">
        <v>712</v>
      </c>
      <c r="B722" s="81" t="s">
        <v>1768</v>
      </c>
      <c r="C722" s="77"/>
      <c r="D722" s="26" t="s">
        <v>776</v>
      </c>
      <c r="E722" s="26">
        <v>1</v>
      </c>
      <c r="F722" s="368" t="s">
        <v>72</v>
      </c>
      <c r="G722" s="122">
        <v>834.2</v>
      </c>
    </row>
    <row r="723" spans="1:7" s="80" customFormat="1">
      <c r="A723" s="82">
        <v>713</v>
      </c>
      <c r="B723" s="81" t="s">
        <v>1769</v>
      </c>
      <c r="C723" s="77"/>
      <c r="D723" s="26" t="s">
        <v>776</v>
      </c>
      <c r="E723" s="26">
        <v>1</v>
      </c>
      <c r="F723" s="368" t="s">
        <v>72</v>
      </c>
      <c r="G723" s="122">
        <v>503.29</v>
      </c>
    </row>
    <row r="724" spans="1:7" s="80" customFormat="1">
      <c r="A724" s="82">
        <v>714</v>
      </c>
      <c r="B724" s="81" t="s">
        <v>1756</v>
      </c>
      <c r="C724" s="77"/>
      <c r="D724" s="26" t="s">
        <v>776</v>
      </c>
      <c r="E724" s="26">
        <v>1</v>
      </c>
      <c r="F724" s="368" t="s">
        <v>72</v>
      </c>
      <c r="G724" s="122">
        <v>503.29</v>
      </c>
    </row>
    <row r="725" spans="1:7" s="80" customFormat="1">
      <c r="A725" s="82">
        <v>715</v>
      </c>
      <c r="B725" s="81" t="s">
        <v>1770</v>
      </c>
      <c r="C725" s="77"/>
      <c r="D725" s="26" t="s">
        <v>776</v>
      </c>
      <c r="E725" s="26">
        <v>1</v>
      </c>
      <c r="F725" s="368" t="s">
        <v>72</v>
      </c>
      <c r="G725" s="122">
        <v>423.49</v>
      </c>
    </row>
    <row r="726" spans="1:7" s="80" customFormat="1">
      <c r="A726" s="82">
        <v>716</v>
      </c>
      <c r="B726" s="81" t="s">
        <v>1756</v>
      </c>
      <c r="C726" s="77"/>
      <c r="D726" s="26" t="s">
        <v>776</v>
      </c>
      <c r="E726" s="26">
        <v>1</v>
      </c>
      <c r="F726" s="368" t="s">
        <v>72</v>
      </c>
      <c r="G726" s="122">
        <v>480.88</v>
      </c>
    </row>
    <row r="727" spans="1:7" s="80" customFormat="1" ht="25.5">
      <c r="A727" s="82">
        <v>717</v>
      </c>
      <c r="B727" s="81" t="s">
        <v>1771</v>
      </c>
      <c r="C727" s="77"/>
      <c r="D727" s="26" t="s">
        <v>776</v>
      </c>
      <c r="E727" s="26">
        <v>1</v>
      </c>
      <c r="F727" s="368" t="s">
        <v>72</v>
      </c>
      <c r="G727" s="122">
        <v>480.88</v>
      </c>
    </row>
    <row r="728" spans="1:7" s="80" customFormat="1" ht="25.5">
      <c r="A728" s="82">
        <v>718</v>
      </c>
      <c r="B728" s="81" t="s">
        <v>1772</v>
      </c>
      <c r="C728" s="77"/>
      <c r="D728" s="26" t="s">
        <v>776</v>
      </c>
      <c r="E728" s="26">
        <v>1</v>
      </c>
      <c r="F728" s="368" t="s">
        <v>72</v>
      </c>
      <c r="G728" s="122">
        <v>819.72</v>
      </c>
    </row>
    <row r="729" spans="1:7" s="80" customFormat="1" ht="25.5">
      <c r="A729" s="82">
        <v>719</v>
      </c>
      <c r="B729" s="81" t="s">
        <v>1772</v>
      </c>
      <c r="C729" s="77"/>
      <c r="D729" s="26" t="s">
        <v>776</v>
      </c>
      <c r="E729" s="26">
        <v>1</v>
      </c>
      <c r="F729" s="368" t="s">
        <v>72</v>
      </c>
      <c r="G729" s="122">
        <v>1170.76</v>
      </c>
    </row>
    <row r="730" spans="1:7" s="80" customFormat="1" ht="25.5">
      <c r="A730" s="82">
        <v>720</v>
      </c>
      <c r="B730" s="81" t="s">
        <v>1772</v>
      </c>
      <c r="C730" s="77"/>
      <c r="D730" s="26" t="s">
        <v>776</v>
      </c>
      <c r="E730" s="26">
        <v>1</v>
      </c>
      <c r="F730" s="368" t="s">
        <v>72</v>
      </c>
      <c r="G730" s="122">
        <v>1186.31</v>
      </c>
    </row>
    <row r="731" spans="1:7" s="80" customFormat="1" ht="25.5">
      <c r="A731" s="82">
        <v>721</v>
      </c>
      <c r="B731" s="81" t="s">
        <v>1772</v>
      </c>
      <c r="C731" s="77"/>
      <c r="D731" s="26" t="s">
        <v>776</v>
      </c>
      <c r="E731" s="26">
        <v>1</v>
      </c>
      <c r="F731" s="368" t="s">
        <v>72</v>
      </c>
      <c r="G731" s="122">
        <v>1186.31</v>
      </c>
    </row>
    <row r="732" spans="1:7" s="80" customFormat="1" ht="25.5">
      <c r="A732" s="82">
        <v>722</v>
      </c>
      <c r="B732" s="81" t="s">
        <v>1773</v>
      </c>
      <c r="C732" s="77"/>
      <c r="D732" s="26" t="s">
        <v>777</v>
      </c>
      <c r="E732" s="26">
        <v>2</v>
      </c>
      <c r="F732" s="368" t="s">
        <v>72</v>
      </c>
      <c r="G732" s="122">
        <v>244</v>
      </c>
    </row>
    <row r="733" spans="1:7" s="80" customFormat="1" ht="25.5">
      <c r="A733" s="82">
        <v>723</v>
      </c>
      <c r="B733" s="81" t="s">
        <v>1773</v>
      </c>
      <c r="C733" s="77"/>
      <c r="D733" s="26" t="s">
        <v>778</v>
      </c>
      <c r="E733" s="26">
        <v>11</v>
      </c>
      <c r="F733" s="368" t="s">
        <v>72</v>
      </c>
      <c r="G733" s="122">
        <v>28962.78</v>
      </c>
    </row>
    <row r="734" spans="1:7" s="80" customFormat="1" ht="25.5">
      <c r="A734" s="82">
        <v>724</v>
      </c>
      <c r="B734" s="81" t="s">
        <v>1773</v>
      </c>
      <c r="C734" s="77"/>
      <c r="D734" s="26" t="s">
        <v>779</v>
      </c>
      <c r="E734" s="26">
        <v>1</v>
      </c>
      <c r="F734" s="368" t="s">
        <v>72</v>
      </c>
      <c r="G734" s="122">
        <v>123.86</v>
      </c>
    </row>
    <row r="735" spans="1:7" s="80" customFormat="1" ht="25.5">
      <c r="A735" s="82">
        <v>725</v>
      </c>
      <c r="B735" s="81" t="s">
        <v>1773</v>
      </c>
      <c r="C735" s="77"/>
      <c r="D735" s="26" t="s">
        <v>779</v>
      </c>
      <c r="E735" s="26">
        <v>1</v>
      </c>
      <c r="F735" s="368" t="s">
        <v>72</v>
      </c>
      <c r="G735" s="122">
        <v>123.86</v>
      </c>
    </row>
    <row r="736" spans="1:7" s="80" customFormat="1" ht="25.5">
      <c r="A736" s="82">
        <v>726</v>
      </c>
      <c r="B736" s="81" t="s">
        <v>1774</v>
      </c>
      <c r="C736" s="77"/>
      <c r="D736" s="26" t="s">
        <v>779</v>
      </c>
      <c r="E736" s="26">
        <v>1</v>
      </c>
      <c r="F736" s="368" t="s">
        <v>72</v>
      </c>
      <c r="G736" s="122">
        <v>123.86</v>
      </c>
    </row>
    <row r="737" spans="1:7" s="80" customFormat="1" ht="25.5">
      <c r="A737" s="82">
        <v>727</v>
      </c>
      <c r="B737" s="81" t="s">
        <v>1774</v>
      </c>
      <c r="C737" s="77"/>
      <c r="D737" s="26" t="s">
        <v>779</v>
      </c>
      <c r="E737" s="26">
        <v>1</v>
      </c>
      <c r="F737" s="368" t="s">
        <v>72</v>
      </c>
      <c r="G737" s="122">
        <v>469</v>
      </c>
    </row>
    <row r="738" spans="1:7" s="80" customFormat="1" ht="25.5">
      <c r="A738" s="82">
        <v>728</v>
      </c>
      <c r="B738" s="81" t="s">
        <v>1774</v>
      </c>
      <c r="C738" s="77"/>
      <c r="D738" s="26" t="s">
        <v>779</v>
      </c>
      <c r="E738" s="26">
        <v>1</v>
      </c>
      <c r="F738" s="368" t="s">
        <v>72</v>
      </c>
      <c r="G738" s="122">
        <v>407.62</v>
      </c>
    </row>
    <row r="739" spans="1:7" s="80" customFormat="1" ht="25.5">
      <c r="A739" s="82">
        <v>729</v>
      </c>
      <c r="B739" s="81" t="s">
        <v>1774</v>
      </c>
      <c r="C739" s="77"/>
      <c r="D739" s="26" t="s">
        <v>779</v>
      </c>
      <c r="E739" s="26">
        <v>1</v>
      </c>
      <c r="F739" s="368" t="s">
        <v>72</v>
      </c>
      <c r="G739" s="122">
        <v>225.68</v>
      </c>
    </row>
    <row r="740" spans="1:7" s="80" customFormat="1" ht="25.5">
      <c r="A740" s="82">
        <v>730</v>
      </c>
      <c r="B740" s="81" t="s">
        <v>1775</v>
      </c>
      <c r="C740" s="77"/>
      <c r="D740" s="26" t="s">
        <v>779</v>
      </c>
      <c r="E740" s="26">
        <v>1</v>
      </c>
      <c r="F740" s="368" t="s">
        <v>72</v>
      </c>
      <c r="G740" s="122">
        <v>415.6</v>
      </c>
    </row>
    <row r="741" spans="1:7" s="80" customFormat="1" ht="25.5">
      <c r="A741" s="82">
        <v>731</v>
      </c>
      <c r="B741" s="81" t="s">
        <v>1775</v>
      </c>
      <c r="C741" s="77"/>
      <c r="D741" s="26" t="s">
        <v>779</v>
      </c>
      <c r="E741" s="26">
        <v>1</v>
      </c>
      <c r="F741" s="368" t="s">
        <v>72</v>
      </c>
      <c r="G741" s="122">
        <v>423.24</v>
      </c>
    </row>
    <row r="742" spans="1:7" s="80" customFormat="1" ht="25.5">
      <c r="A742" s="82">
        <v>732</v>
      </c>
      <c r="B742" s="81" t="s">
        <v>1776</v>
      </c>
      <c r="C742" s="77"/>
      <c r="D742" s="26" t="s">
        <v>779</v>
      </c>
      <c r="E742" s="26">
        <v>1</v>
      </c>
      <c r="F742" s="368" t="s">
        <v>72</v>
      </c>
      <c r="G742" s="122">
        <v>819.67</v>
      </c>
    </row>
    <row r="743" spans="1:7" s="80" customFormat="1" ht="25.5">
      <c r="A743" s="82">
        <v>733</v>
      </c>
      <c r="B743" s="81" t="s">
        <v>1776</v>
      </c>
      <c r="C743" s="77"/>
      <c r="D743" s="26" t="s">
        <v>779</v>
      </c>
      <c r="E743" s="26">
        <v>1</v>
      </c>
      <c r="F743" s="368" t="s">
        <v>72</v>
      </c>
      <c r="G743" s="122">
        <v>1170.5899999999999</v>
      </c>
    </row>
    <row r="744" spans="1:7" s="80" customFormat="1" ht="25.5">
      <c r="A744" s="82">
        <v>734</v>
      </c>
      <c r="B744" s="81" t="s">
        <v>1776</v>
      </c>
      <c r="C744" s="77"/>
      <c r="D744" s="26" t="s">
        <v>739</v>
      </c>
      <c r="E744" s="26">
        <v>1</v>
      </c>
      <c r="F744" s="368" t="s">
        <v>71</v>
      </c>
      <c r="G744" s="122">
        <v>2699</v>
      </c>
    </row>
    <row r="745" spans="1:7" s="80" customFormat="1" ht="25.5">
      <c r="A745" s="82">
        <v>735</v>
      </c>
      <c r="B745" s="81" t="s">
        <v>1776</v>
      </c>
      <c r="C745" s="77"/>
      <c r="D745" s="26" t="s">
        <v>780</v>
      </c>
      <c r="E745" s="26">
        <v>1</v>
      </c>
      <c r="F745" s="368" t="s">
        <v>71</v>
      </c>
      <c r="G745" s="122">
        <v>1560</v>
      </c>
    </row>
    <row r="746" spans="1:7" s="80" customFormat="1" ht="25.5">
      <c r="A746" s="82">
        <v>736</v>
      </c>
      <c r="B746" s="81" t="s">
        <v>1777</v>
      </c>
      <c r="C746" s="77"/>
      <c r="D746" s="26" t="s">
        <v>780</v>
      </c>
      <c r="E746" s="26">
        <v>1</v>
      </c>
      <c r="F746" s="368" t="s">
        <v>71</v>
      </c>
      <c r="G746" s="122">
        <v>1430</v>
      </c>
    </row>
    <row r="747" spans="1:7" s="80" customFormat="1" ht="25.5">
      <c r="A747" s="82">
        <v>737</v>
      </c>
      <c r="B747" s="81" t="s">
        <v>1777</v>
      </c>
      <c r="C747" s="77"/>
      <c r="D747" s="26" t="s">
        <v>781</v>
      </c>
      <c r="E747" s="26">
        <v>1</v>
      </c>
      <c r="F747" s="368" t="s">
        <v>71</v>
      </c>
      <c r="G747" s="122">
        <v>2500</v>
      </c>
    </row>
    <row r="748" spans="1:7" s="80" customFormat="1" ht="25.5">
      <c r="A748" s="82">
        <v>738</v>
      </c>
      <c r="B748" s="81" t="s">
        <v>1777</v>
      </c>
      <c r="C748" s="77"/>
      <c r="D748" s="26" t="s">
        <v>741</v>
      </c>
      <c r="E748" s="26">
        <v>1</v>
      </c>
      <c r="F748" s="368" t="s">
        <v>71</v>
      </c>
      <c r="G748" s="122">
        <v>479.7</v>
      </c>
    </row>
    <row r="749" spans="1:7" s="80" customFormat="1" ht="25.5">
      <c r="A749" s="82">
        <v>739</v>
      </c>
      <c r="B749" s="81" t="s">
        <v>1777</v>
      </c>
      <c r="C749" s="77"/>
      <c r="D749" s="26" t="s">
        <v>745</v>
      </c>
      <c r="E749" s="26">
        <v>1</v>
      </c>
      <c r="F749" s="368" t="s">
        <v>71</v>
      </c>
      <c r="G749" s="122">
        <v>1082.4000000000001</v>
      </c>
    </row>
    <row r="750" spans="1:7" s="80" customFormat="1">
      <c r="A750" s="82">
        <v>740</v>
      </c>
      <c r="B750" s="81" t="s">
        <v>1778</v>
      </c>
      <c r="C750" s="77"/>
      <c r="D750" s="26" t="s">
        <v>782</v>
      </c>
      <c r="E750" s="26">
        <v>3</v>
      </c>
      <c r="F750" s="368" t="s">
        <v>71</v>
      </c>
      <c r="G750" s="122">
        <v>3335.76</v>
      </c>
    </row>
    <row r="751" spans="1:7" s="80" customFormat="1">
      <c r="A751" s="82">
        <v>741</v>
      </c>
      <c r="B751" s="81" t="s">
        <v>1778</v>
      </c>
      <c r="C751" s="77"/>
      <c r="D751" s="26" t="s">
        <v>783</v>
      </c>
      <c r="E751" s="26">
        <v>1</v>
      </c>
      <c r="F751" s="368" t="s">
        <v>71</v>
      </c>
      <c r="G751" s="122">
        <v>1781.54</v>
      </c>
    </row>
    <row r="752" spans="1:7" s="80" customFormat="1">
      <c r="A752" s="82">
        <v>742</v>
      </c>
      <c r="B752" s="81" t="s">
        <v>1778</v>
      </c>
      <c r="C752" s="77"/>
      <c r="D752" s="26" t="s">
        <v>783</v>
      </c>
      <c r="E752" s="26">
        <v>2</v>
      </c>
      <c r="F752" s="368" t="s">
        <v>71</v>
      </c>
      <c r="G752" s="122">
        <v>3563.06</v>
      </c>
    </row>
    <row r="753" spans="1:7" s="80" customFormat="1">
      <c r="A753" s="82">
        <v>743</v>
      </c>
      <c r="B753" s="81" t="s">
        <v>1778</v>
      </c>
      <c r="C753" s="77"/>
      <c r="D753" s="26" t="s">
        <v>784</v>
      </c>
      <c r="E753" s="26">
        <v>4</v>
      </c>
      <c r="F753" s="368" t="s">
        <v>71</v>
      </c>
      <c r="G753" s="122">
        <v>591.96</v>
      </c>
    </row>
    <row r="754" spans="1:7" s="80" customFormat="1" ht="25.5">
      <c r="A754" s="82">
        <v>744</v>
      </c>
      <c r="B754" s="81" t="s">
        <v>1779</v>
      </c>
      <c r="C754" s="77"/>
      <c r="D754" s="26" t="s">
        <v>750</v>
      </c>
      <c r="E754" s="26">
        <v>4</v>
      </c>
      <c r="F754" s="368" t="s">
        <v>71</v>
      </c>
      <c r="G754" s="122">
        <v>476</v>
      </c>
    </row>
    <row r="755" spans="1:7" s="80" customFormat="1" ht="25.5">
      <c r="A755" s="82">
        <v>745</v>
      </c>
      <c r="B755" s="81" t="s">
        <v>1779</v>
      </c>
      <c r="C755" s="77"/>
      <c r="D755" s="26" t="s">
        <v>751</v>
      </c>
      <c r="E755" s="26">
        <v>1</v>
      </c>
      <c r="F755" s="368" t="s">
        <v>71</v>
      </c>
      <c r="G755" s="122">
        <v>500</v>
      </c>
    </row>
    <row r="756" spans="1:7" s="80" customFormat="1" ht="25.5">
      <c r="A756" s="82">
        <v>746</v>
      </c>
      <c r="B756" s="81" t="s">
        <v>1780</v>
      </c>
      <c r="C756" s="77"/>
      <c r="D756" s="26" t="s">
        <v>757</v>
      </c>
      <c r="E756" s="26">
        <v>1</v>
      </c>
      <c r="F756" s="368" t="s">
        <v>71</v>
      </c>
      <c r="G756" s="122">
        <v>366</v>
      </c>
    </row>
    <row r="757" spans="1:7" s="80" customFormat="1" ht="25.5">
      <c r="A757" s="82">
        <v>747</v>
      </c>
      <c r="B757" s="81" t="s">
        <v>1781</v>
      </c>
      <c r="C757" s="77"/>
      <c r="D757" s="26" t="s">
        <v>757</v>
      </c>
      <c r="E757" s="26">
        <v>1</v>
      </c>
      <c r="F757" s="368" t="s">
        <v>71</v>
      </c>
      <c r="G757" s="122">
        <v>366</v>
      </c>
    </row>
    <row r="758" spans="1:7" s="80" customFormat="1">
      <c r="A758" s="82">
        <v>748</v>
      </c>
      <c r="B758" s="81" t="s">
        <v>1782</v>
      </c>
      <c r="C758" s="77"/>
      <c r="D758" s="26" t="s">
        <v>757</v>
      </c>
      <c r="E758" s="26">
        <v>1</v>
      </c>
      <c r="F758" s="368" t="s">
        <v>71</v>
      </c>
      <c r="G758" s="122">
        <v>366</v>
      </c>
    </row>
    <row r="759" spans="1:7" s="80" customFormat="1" ht="25.5">
      <c r="A759" s="82">
        <v>749</v>
      </c>
      <c r="B759" s="81" t="s">
        <v>1783</v>
      </c>
      <c r="C759" s="77"/>
      <c r="D759" s="26" t="s">
        <v>757</v>
      </c>
      <c r="E759" s="26">
        <v>1</v>
      </c>
      <c r="F759" s="368" t="s">
        <v>71</v>
      </c>
      <c r="G759" s="122">
        <v>521</v>
      </c>
    </row>
    <row r="760" spans="1:7" s="80" customFormat="1" ht="25.5">
      <c r="A760" s="82">
        <v>750</v>
      </c>
      <c r="B760" s="81" t="s">
        <v>1784</v>
      </c>
      <c r="C760" s="77"/>
      <c r="D760" s="26" t="s">
        <v>757</v>
      </c>
      <c r="E760" s="26">
        <v>1</v>
      </c>
      <c r="F760" s="368" t="s">
        <v>71</v>
      </c>
      <c r="G760" s="122">
        <v>521</v>
      </c>
    </row>
    <row r="761" spans="1:7" s="80" customFormat="1" ht="25.5">
      <c r="A761" s="82">
        <v>751</v>
      </c>
      <c r="B761" s="81" t="s">
        <v>1785</v>
      </c>
      <c r="C761" s="77"/>
      <c r="D761" s="26" t="s">
        <v>757</v>
      </c>
      <c r="E761" s="26">
        <v>1</v>
      </c>
      <c r="F761" s="368" t="s">
        <v>71</v>
      </c>
      <c r="G761" s="122">
        <v>521</v>
      </c>
    </row>
    <row r="762" spans="1:7" s="80" customFormat="1" ht="25.5">
      <c r="A762" s="82">
        <v>752</v>
      </c>
      <c r="B762" s="81" t="s">
        <v>1785</v>
      </c>
      <c r="C762" s="77"/>
      <c r="D762" s="26" t="s">
        <v>757</v>
      </c>
      <c r="E762" s="26">
        <v>1</v>
      </c>
      <c r="F762" s="368" t="s">
        <v>71</v>
      </c>
      <c r="G762" s="122">
        <v>216</v>
      </c>
    </row>
    <row r="763" spans="1:7" s="80" customFormat="1" ht="25.5">
      <c r="A763" s="82">
        <v>753</v>
      </c>
      <c r="B763" s="81" t="s">
        <v>1786</v>
      </c>
      <c r="C763" s="77"/>
      <c r="D763" s="26" t="s">
        <v>757</v>
      </c>
      <c r="E763" s="26">
        <v>1</v>
      </c>
      <c r="F763" s="368" t="s">
        <v>71</v>
      </c>
      <c r="G763" s="122">
        <v>496</v>
      </c>
    </row>
    <row r="764" spans="1:7" s="80" customFormat="1" ht="25.5">
      <c r="A764" s="82">
        <v>754</v>
      </c>
      <c r="B764" s="81" t="s">
        <v>1786</v>
      </c>
      <c r="C764" s="77"/>
      <c r="D764" s="26" t="s">
        <v>757</v>
      </c>
      <c r="E764" s="26">
        <v>1</v>
      </c>
      <c r="F764" s="368" t="s">
        <v>71</v>
      </c>
      <c r="G764" s="122">
        <v>496</v>
      </c>
    </row>
    <row r="765" spans="1:7" s="80" customFormat="1" ht="25.5">
      <c r="A765" s="82">
        <v>755</v>
      </c>
      <c r="B765" s="81" t="s">
        <v>1787</v>
      </c>
      <c r="C765" s="77"/>
      <c r="D765" s="26" t="s">
        <v>757</v>
      </c>
      <c r="E765" s="26">
        <v>1</v>
      </c>
      <c r="F765" s="368" t="s">
        <v>71</v>
      </c>
      <c r="G765" s="122">
        <v>496</v>
      </c>
    </row>
    <row r="766" spans="1:7" s="80" customFormat="1" ht="25.5">
      <c r="A766" s="82">
        <v>756</v>
      </c>
      <c r="B766" s="81" t="s">
        <v>1787</v>
      </c>
      <c r="C766" s="77"/>
      <c r="D766" s="26" t="s">
        <v>785</v>
      </c>
      <c r="E766" s="26">
        <v>1</v>
      </c>
      <c r="F766" s="368" t="s">
        <v>71</v>
      </c>
      <c r="G766" s="122">
        <v>1379</v>
      </c>
    </row>
    <row r="767" spans="1:7" s="80" customFormat="1" ht="38.25">
      <c r="A767" s="82">
        <v>757</v>
      </c>
      <c r="B767" s="81" t="s">
        <v>1788</v>
      </c>
      <c r="C767" s="77"/>
      <c r="D767" s="26" t="s">
        <v>759</v>
      </c>
      <c r="E767" s="26">
        <v>1</v>
      </c>
      <c r="F767" s="368" t="s">
        <v>71</v>
      </c>
      <c r="G767" s="122">
        <v>100</v>
      </c>
    </row>
    <row r="768" spans="1:7" s="80" customFormat="1" ht="25.5">
      <c r="A768" s="82">
        <v>758</v>
      </c>
      <c r="B768" s="81" t="s">
        <v>1789</v>
      </c>
      <c r="C768" s="77"/>
      <c r="D768" s="26" t="s">
        <v>786</v>
      </c>
      <c r="E768" s="26">
        <v>1</v>
      </c>
      <c r="F768" s="368" t="s">
        <v>71</v>
      </c>
      <c r="G768" s="122">
        <v>147.6</v>
      </c>
    </row>
    <row r="769" spans="1:7" s="80" customFormat="1" ht="25.5">
      <c r="A769" s="82">
        <v>759</v>
      </c>
      <c r="B769" s="81" t="s">
        <v>1789</v>
      </c>
      <c r="C769" s="77"/>
      <c r="D769" s="26" t="s">
        <v>786</v>
      </c>
      <c r="E769" s="26">
        <v>1</v>
      </c>
      <c r="F769" s="368" t="s">
        <v>71</v>
      </c>
      <c r="G769" s="122">
        <v>147.6</v>
      </c>
    </row>
    <row r="770" spans="1:7" s="80" customFormat="1" ht="38.25">
      <c r="A770" s="82">
        <v>760</v>
      </c>
      <c r="B770" s="81" t="s">
        <v>1790</v>
      </c>
      <c r="C770" s="77"/>
      <c r="D770" s="26" t="s">
        <v>786</v>
      </c>
      <c r="E770" s="26">
        <v>1</v>
      </c>
      <c r="F770" s="368" t="s">
        <v>71</v>
      </c>
      <c r="G770" s="122">
        <v>147.6</v>
      </c>
    </row>
    <row r="771" spans="1:7" s="80" customFormat="1" ht="25.5">
      <c r="A771" s="82">
        <v>761</v>
      </c>
      <c r="B771" s="81" t="s">
        <v>1791</v>
      </c>
      <c r="C771" s="77"/>
      <c r="D771" s="26" t="s">
        <v>786</v>
      </c>
      <c r="E771" s="26">
        <v>1</v>
      </c>
      <c r="F771" s="368" t="s">
        <v>71</v>
      </c>
      <c r="G771" s="122">
        <v>509.43</v>
      </c>
    </row>
    <row r="772" spans="1:7" s="80" customFormat="1" ht="25.5">
      <c r="A772" s="82">
        <v>762</v>
      </c>
      <c r="B772" s="81" t="s">
        <v>1792</v>
      </c>
      <c r="C772" s="77"/>
      <c r="D772" s="26" t="s">
        <v>786</v>
      </c>
      <c r="E772" s="26">
        <v>1</v>
      </c>
      <c r="F772" s="368" t="s">
        <v>71</v>
      </c>
      <c r="G772" s="122">
        <v>1653.86</v>
      </c>
    </row>
    <row r="773" spans="1:7" s="80" customFormat="1" ht="25.5">
      <c r="A773" s="82">
        <v>763</v>
      </c>
      <c r="B773" s="81" t="s">
        <v>1793</v>
      </c>
      <c r="C773" s="77"/>
      <c r="D773" s="26" t="s">
        <v>787</v>
      </c>
      <c r="E773" s="26">
        <v>1</v>
      </c>
      <c r="F773" s="368" t="s">
        <v>71</v>
      </c>
      <c r="G773" s="122">
        <v>180</v>
      </c>
    </row>
    <row r="774" spans="1:7" s="80" customFormat="1">
      <c r="A774" s="82">
        <v>764</v>
      </c>
      <c r="B774" s="81" t="s">
        <v>1794</v>
      </c>
      <c r="C774" s="77"/>
      <c r="D774" s="26" t="s">
        <v>787</v>
      </c>
      <c r="E774" s="26">
        <v>1</v>
      </c>
      <c r="F774" s="368" t="s">
        <v>71</v>
      </c>
      <c r="G774" s="122">
        <v>2300</v>
      </c>
    </row>
    <row r="775" spans="1:7" s="80" customFormat="1">
      <c r="A775" s="82">
        <v>765</v>
      </c>
      <c r="B775" s="81" t="s">
        <v>1795</v>
      </c>
      <c r="C775" s="77"/>
      <c r="D775" s="26" t="s">
        <v>760</v>
      </c>
      <c r="E775" s="26">
        <v>1</v>
      </c>
      <c r="F775" s="368" t="s">
        <v>71</v>
      </c>
      <c r="G775" s="122">
        <v>1240</v>
      </c>
    </row>
    <row r="776" spans="1:7" s="80" customFormat="1" ht="25.5">
      <c r="A776" s="82">
        <v>766</v>
      </c>
      <c r="B776" s="81" t="s">
        <v>1780</v>
      </c>
      <c r="C776" s="77"/>
      <c r="D776" s="26" t="s">
        <v>788</v>
      </c>
      <c r="E776" s="26">
        <v>1</v>
      </c>
      <c r="F776" s="368" t="s">
        <v>71</v>
      </c>
      <c r="G776" s="122">
        <v>2100</v>
      </c>
    </row>
    <row r="777" spans="1:7" s="80" customFormat="1" ht="25.5">
      <c r="A777" s="82">
        <v>767</v>
      </c>
      <c r="B777" s="81" t="s">
        <v>1780</v>
      </c>
      <c r="C777" s="77"/>
      <c r="D777" s="26" t="s">
        <v>788</v>
      </c>
      <c r="E777" s="26">
        <v>1</v>
      </c>
      <c r="F777" s="368" t="s">
        <v>71</v>
      </c>
      <c r="G777" s="122">
        <v>2100</v>
      </c>
    </row>
    <row r="778" spans="1:7" s="80" customFormat="1" ht="25.5">
      <c r="A778" s="82">
        <v>768</v>
      </c>
      <c r="B778" s="81" t="s">
        <v>1780</v>
      </c>
      <c r="C778" s="77"/>
      <c r="D778" s="26" t="s">
        <v>766</v>
      </c>
      <c r="E778" s="26">
        <v>1</v>
      </c>
      <c r="F778" s="368" t="s">
        <v>71</v>
      </c>
      <c r="G778" s="122">
        <v>159.99</v>
      </c>
    </row>
    <row r="779" spans="1:7" s="80" customFormat="1" ht="25.5">
      <c r="A779" s="82">
        <v>769</v>
      </c>
      <c r="B779" s="81" t="s">
        <v>1781</v>
      </c>
      <c r="C779" s="77"/>
      <c r="D779" s="26" t="s">
        <v>766</v>
      </c>
      <c r="E779" s="26">
        <v>1</v>
      </c>
      <c r="F779" s="368" t="s">
        <v>71</v>
      </c>
      <c r="G779" s="122">
        <v>159.99</v>
      </c>
    </row>
    <row r="780" spans="1:7" s="80" customFormat="1">
      <c r="A780" s="82">
        <v>770</v>
      </c>
      <c r="B780" s="81" t="s">
        <v>1782</v>
      </c>
      <c r="C780" s="77"/>
      <c r="D780" s="26" t="s">
        <v>789</v>
      </c>
      <c r="E780" s="26">
        <v>1</v>
      </c>
      <c r="F780" s="368" t="s">
        <v>71</v>
      </c>
      <c r="G780" s="122">
        <v>1285.3499999999999</v>
      </c>
    </row>
    <row r="781" spans="1:7" s="80" customFormat="1" ht="25.5">
      <c r="A781" s="82">
        <v>771</v>
      </c>
      <c r="B781" s="81" t="s">
        <v>1783</v>
      </c>
      <c r="C781" s="77"/>
      <c r="D781" s="26" t="s">
        <v>789</v>
      </c>
      <c r="E781" s="26">
        <v>1</v>
      </c>
      <c r="F781" s="368" t="s">
        <v>71</v>
      </c>
      <c r="G781" s="122">
        <v>1285.3499999999999</v>
      </c>
    </row>
    <row r="782" spans="1:7" s="80" customFormat="1" ht="25.5">
      <c r="A782" s="82">
        <v>772</v>
      </c>
      <c r="B782" s="81" t="s">
        <v>1784</v>
      </c>
      <c r="C782" s="77"/>
      <c r="D782" s="26" t="s">
        <v>789</v>
      </c>
      <c r="E782" s="26">
        <v>1</v>
      </c>
      <c r="F782" s="368" t="s">
        <v>71</v>
      </c>
      <c r="G782" s="122">
        <v>1285.3499999999999</v>
      </c>
    </row>
    <row r="783" spans="1:7" s="80" customFormat="1" ht="38.25">
      <c r="A783" s="82">
        <v>773</v>
      </c>
      <c r="B783" s="81" t="s">
        <v>1788</v>
      </c>
      <c r="C783" s="77"/>
      <c r="D783" s="26" t="s">
        <v>789</v>
      </c>
      <c r="E783" s="26">
        <v>1</v>
      </c>
      <c r="F783" s="368" t="s">
        <v>71</v>
      </c>
      <c r="G783" s="122">
        <v>1285.3499999999999</v>
      </c>
    </row>
    <row r="784" spans="1:7" s="80" customFormat="1" ht="38.25">
      <c r="A784" s="82">
        <v>774</v>
      </c>
      <c r="B784" s="81" t="s">
        <v>1790</v>
      </c>
      <c r="C784" s="77"/>
      <c r="D784" s="26" t="s">
        <v>790</v>
      </c>
      <c r="E784" s="26">
        <v>1</v>
      </c>
      <c r="F784" s="368" t="s">
        <v>71</v>
      </c>
      <c r="G784" s="122">
        <v>159</v>
      </c>
    </row>
    <row r="785" spans="1:7" s="80" customFormat="1" ht="25.5">
      <c r="A785" s="82">
        <v>775</v>
      </c>
      <c r="B785" s="81" t="s">
        <v>1791</v>
      </c>
      <c r="C785" s="77"/>
      <c r="D785" s="26" t="s">
        <v>773</v>
      </c>
      <c r="E785" s="26">
        <v>1</v>
      </c>
      <c r="F785" s="368" t="s">
        <v>71</v>
      </c>
      <c r="G785" s="122">
        <v>344.4</v>
      </c>
    </row>
    <row r="786" spans="1:7" s="80" customFormat="1">
      <c r="A786" s="82">
        <v>776</v>
      </c>
      <c r="B786" s="81" t="s">
        <v>1796</v>
      </c>
      <c r="C786" s="77"/>
      <c r="D786" s="26" t="s">
        <v>773</v>
      </c>
      <c r="E786" s="26">
        <v>1</v>
      </c>
      <c r="F786" s="368" t="s">
        <v>71</v>
      </c>
      <c r="G786" s="122">
        <v>344.4</v>
      </c>
    </row>
    <row r="787" spans="1:7" s="80" customFormat="1">
      <c r="A787" s="82">
        <v>777</v>
      </c>
      <c r="B787" s="81" t="s">
        <v>1797</v>
      </c>
      <c r="C787" s="77"/>
      <c r="D787" s="26" t="s">
        <v>773</v>
      </c>
      <c r="E787" s="26">
        <v>1</v>
      </c>
      <c r="F787" s="368" t="s">
        <v>71</v>
      </c>
      <c r="G787" s="122">
        <v>344.4</v>
      </c>
    </row>
    <row r="788" spans="1:7" s="80" customFormat="1">
      <c r="A788" s="82">
        <v>778</v>
      </c>
      <c r="B788" s="81" t="s">
        <v>1798</v>
      </c>
      <c r="C788" s="77"/>
      <c r="D788" s="26" t="s">
        <v>773</v>
      </c>
      <c r="E788" s="26">
        <v>1</v>
      </c>
      <c r="F788" s="368" t="s">
        <v>71</v>
      </c>
      <c r="G788" s="122">
        <v>344.4</v>
      </c>
    </row>
    <row r="789" spans="1:7" s="80" customFormat="1" ht="25.5">
      <c r="A789" s="82">
        <v>779</v>
      </c>
      <c r="B789" s="81" t="s">
        <v>1799</v>
      </c>
      <c r="C789" s="77"/>
      <c r="D789" s="26" t="s">
        <v>773</v>
      </c>
      <c r="E789" s="26">
        <v>1</v>
      </c>
      <c r="F789" s="368" t="s">
        <v>71</v>
      </c>
      <c r="G789" s="122">
        <v>344.4</v>
      </c>
    </row>
    <row r="790" spans="1:7" s="80" customFormat="1" ht="25.5">
      <c r="A790" s="82">
        <v>780</v>
      </c>
      <c r="B790" s="81" t="s">
        <v>1800</v>
      </c>
      <c r="C790" s="77"/>
      <c r="D790" s="26" t="s">
        <v>773</v>
      </c>
      <c r="E790" s="26">
        <v>1</v>
      </c>
      <c r="F790" s="368" t="s">
        <v>71</v>
      </c>
      <c r="G790" s="122">
        <v>344.4</v>
      </c>
    </row>
    <row r="791" spans="1:7" s="80" customFormat="1" ht="25.5">
      <c r="A791" s="82">
        <v>781</v>
      </c>
      <c r="B791" s="81" t="s">
        <v>1801</v>
      </c>
      <c r="C791" s="77"/>
      <c r="D791" s="26" t="s">
        <v>773</v>
      </c>
      <c r="E791" s="26">
        <v>1</v>
      </c>
      <c r="F791" s="368" t="s">
        <v>71</v>
      </c>
      <c r="G791" s="122">
        <v>344.4</v>
      </c>
    </row>
    <row r="792" spans="1:7" s="80" customFormat="1" ht="25.5">
      <c r="A792" s="82">
        <v>782</v>
      </c>
      <c r="B792" s="81" t="s">
        <v>1802</v>
      </c>
      <c r="C792" s="77"/>
      <c r="D792" s="26" t="s">
        <v>773</v>
      </c>
      <c r="E792" s="26">
        <v>1</v>
      </c>
      <c r="F792" s="368" t="s">
        <v>71</v>
      </c>
      <c r="G792" s="122">
        <v>344.4</v>
      </c>
    </row>
    <row r="793" spans="1:7" s="80" customFormat="1" ht="25.5">
      <c r="A793" s="82">
        <v>783</v>
      </c>
      <c r="B793" s="81" t="s">
        <v>1803</v>
      </c>
      <c r="C793" s="77"/>
      <c r="D793" s="26" t="s">
        <v>773</v>
      </c>
      <c r="E793" s="26">
        <v>1</v>
      </c>
      <c r="F793" s="368" t="s">
        <v>71</v>
      </c>
      <c r="G793" s="122">
        <v>458.79</v>
      </c>
    </row>
    <row r="794" spans="1:7" s="80" customFormat="1" ht="25.5">
      <c r="A794" s="82">
        <v>784</v>
      </c>
      <c r="B794" s="81" t="s">
        <v>1803</v>
      </c>
      <c r="C794" s="77"/>
      <c r="D794" s="26" t="s">
        <v>773</v>
      </c>
      <c r="E794" s="26">
        <v>1</v>
      </c>
      <c r="F794" s="368" t="s">
        <v>71</v>
      </c>
      <c r="G794" s="122">
        <v>418.2</v>
      </c>
    </row>
    <row r="795" spans="1:7" s="80" customFormat="1" ht="25.5">
      <c r="A795" s="82">
        <v>785</v>
      </c>
      <c r="B795" s="81" t="s">
        <v>1804</v>
      </c>
      <c r="C795" s="77"/>
      <c r="D795" s="26" t="s">
        <v>773</v>
      </c>
      <c r="E795" s="26">
        <v>1</v>
      </c>
      <c r="F795" s="368" t="s">
        <v>71</v>
      </c>
      <c r="G795" s="122">
        <v>418.2</v>
      </c>
    </row>
    <row r="796" spans="1:7" s="80" customFormat="1" ht="25.5">
      <c r="A796" s="82">
        <v>786</v>
      </c>
      <c r="B796" s="81" t="s">
        <v>1805</v>
      </c>
      <c r="C796" s="77"/>
      <c r="D796" s="26" t="s">
        <v>773</v>
      </c>
      <c r="E796" s="26">
        <v>1</v>
      </c>
      <c r="F796" s="368" t="s">
        <v>71</v>
      </c>
      <c r="G796" s="122">
        <v>418.2</v>
      </c>
    </row>
    <row r="797" spans="1:7" s="80" customFormat="1" ht="25.5">
      <c r="A797" s="82">
        <v>787</v>
      </c>
      <c r="B797" s="81" t="s">
        <v>1806</v>
      </c>
      <c r="C797" s="77"/>
      <c r="D797" s="26" t="s">
        <v>773</v>
      </c>
      <c r="E797" s="26">
        <v>1</v>
      </c>
      <c r="F797" s="368" t="s">
        <v>71</v>
      </c>
      <c r="G797" s="122">
        <v>870.02</v>
      </c>
    </row>
    <row r="798" spans="1:7" s="80" customFormat="1">
      <c r="A798" s="82">
        <v>788</v>
      </c>
      <c r="B798" s="81" t="s">
        <v>1807</v>
      </c>
      <c r="C798" s="77"/>
      <c r="D798" s="26" t="s">
        <v>773</v>
      </c>
      <c r="E798" s="26">
        <v>1</v>
      </c>
      <c r="F798" s="368" t="s">
        <v>71</v>
      </c>
      <c r="G798" s="122">
        <v>870.02</v>
      </c>
    </row>
    <row r="799" spans="1:7" s="80" customFormat="1">
      <c r="A799" s="82">
        <v>789</v>
      </c>
      <c r="B799" s="81" t="s">
        <v>1807</v>
      </c>
      <c r="C799" s="77"/>
      <c r="D799" s="26" t="s">
        <v>773</v>
      </c>
      <c r="E799" s="26">
        <v>1</v>
      </c>
      <c r="F799" s="368" t="s">
        <v>71</v>
      </c>
      <c r="G799" s="122">
        <v>3075</v>
      </c>
    </row>
    <row r="800" spans="1:7" s="80" customFormat="1">
      <c r="A800" s="82">
        <v>790</v>
      </c>
      <c r="B800" s="81" t="s">
        <v>1807</v>
      </c>
      <c r="C800" s="77"/>
      <c r="D800" s="26" t="s">
        <v>773</v>
      </c>
      <c r="E800" s="26">
        <v>1</v>
      </c>
      <c r="F800" s="368" t="s">
        <v>71</v>
      </c>
      <c r="G800" s="122">
        <v>3075</v>
      </c>
    </row>
    <row r="801" spans="1:7" s="80" customFormat="1">
      <c r="A801" s="82">
        <v>791</v>
      </c>
      <c r="B801" s="81" t="s">
        <v>1808</v>
      </c>
      <c r="C801" s="77"/>
      <c r="D801" s="26" t="s">
        <v>773</v>
      </c>
      <c r="E801" s="26">
        <v>1</v>
      </c>
      <c r="F801" s="368" t="s">
        <v>71</v>
      </c>
      <c r="G801" s="122">
        <v>3321</v>
      </c>
    </row>
    <row r="802" spans="1:7" s="80" customFormat="1">
      <c r="A802" s="82">
        <v>792</v>
      </c>
      <c r="B802" s="81" t="s">
        <v>1808</v>
      </c>
      <c r="C802" s="77"/>
      <c r="D802" s="26" t="s">
        <v>773</v>
      </c>
      <c r="E802" s="26">
        <v>1</v>
      </c>
      <c r="F802" s="368" t="s">
        <v>71</v>
      </c>
      <c r="G802" s="122">
        <v>3321</v>
      </c>
    </row>
    <row r="803" spans="1:7" s="80" customFormat="1">
      <c r="A803" s="82">
        <v>793</v>
      </c>
      <c r="B803" s="81" t="s">
        <v>1808</v>
      </c>
      <c r="C803" s="77"/>
      <c r="D803" s="26" t="s">
        <v>774</v>
      </c>
      <c r="E803" s="26">
        <v>1</v>
      </c>
      <c r="F803" s="368" t="s">
        <v>71</v>
      </c>
      <c r="G803" s="122">
        <v>455.1</v>
      </c>
    </row>
    <row r="804" spans="1:7" s="80" customFormat="1">
      <c r="A804" s="82">
        <v>794</v>
      </c>
      <c r="B804" s="81" t="s">
        <v>1732</v>
      </c>
      <c r="C804" s="77"/>
      <c r="D804" s="26" t="s">
        <v>774</v>
      </c>
      <c r="E804" s="26">
        <v>1</v>
      </c>
      <c r="F804" s="368" t="s">
        <v>71</v>
      </c>
      <c r="G804" s="122">
        <v>455.1</v>
      </c>
    </row>
    <row r="805" spans="1:7" s="80" customFormat="1" ht="25.5">
      <c r="A805" s="82">
        <v>795</v>
      </c>
      <c r="B805" s="81" t="s">
        <v>1809</v>
      </c>
      <c r="C805" s="77"/>
      <c r="D805" s="26" t="s">
        <v>774</v>
      </c>
      <c r="E805" s="26">
        <v>1</v>
      </c>
      <c r="F805" s="368" t="s">
        <v>71</v>
      </c>
      <c r="G805" s="122">
        <v>455.1</v>
      </c>
    </row>
    <row r="806" spans="1:7" s="80" customFormat="1" ht="25.5">
      <c r="A806" s="82">
        <v>796</v>
      </c>
      <c r="B806" s="81" t="s">
        <v>1809</v>
      </c>
      <c r="C806" s="77"/>
      <c r="D806" s="26" t="s">
        <v>776</v>
      </c>
      <c r="E806" s="26">
        <v>1</v>
      </c>
      <c r="F806" s="368" t="s">
        <v>71</v>
      </c>
      <c r="G806" s="122">
        <v>1068.98</v>
      </c>
    </row>
    <row r="807" spans="1:7" s="80" customFormat="1" ht="25.5">
      <c r="A807" s="82">
        <v>797</v>
      </c>
      <c r="B807" s="81" t="s">
        <v>1809</v>
      </c>
      <c r="C807" s="77"/>
      <c r="D807" s="26" t="s">
        <v>776</v>
      </c>
      <c r="E807" s="26">
        <v>1</v>
      </c>
      <c r="F807" s="368" t="s">
        <v>71</v>
      </c>
      <c r="G807" s="122">
        <v>706.36</v>
      </c>
    </row>
    <row r="808" spans="1:7" s="80" customFormat="1" ht="25.5">
      <c r="A808" s="82">
        <v>798</v>
      </c>
      <c r="B808" s="81" t="s">
        <v>1810</v>
      </c>
      <c r="C808" s="77"/>
      <c r="D808" s="26" t="s">
        <v>779</v>
      </c>
      <c r="E808" s="26">
        <v>1</v>
      </c>
      <c r="F808" s="368" t="s">
        <v>71</v>
      </c>
      <c r="G808" s="122">
        <v>706.27</v>
      </c>
    </row>
    <row r="809" spans="1:7" s="68" customFormat="1">
      <c r="A809" s="379">
        <v>10</v>
      </c>
      <c r="B809" s="65" t="s">
        <v>205</v>
      </c>
      <c r="C809" s="65"/>
      <c r="D809" s="238"/>
      <c r="E809" s="238"/>
      <c r="F809" s="239"/>
      <c r="G809" s="371"/>
    </row>
    <row r="810" spans="1:7" s="80" customFormat="1">
      <c r="A810" s="82">
        <v>799</v>
      </c>
      <c r="B810" s="81" t="s">
        <v>1041</v>
      </c>
      <c r="C810" s="77" t="s">
        <v>799</v>
      </c>
      <c r="D810" s="357">
        <v>41688</v>
      </c>
      <c r="E810" s="26">
        <v>1</v>
      </c>
      <c r="F810" s="368" t="s">
        <v>72</v>
      </c>
      <c r="G810" s="122">
        <v>1400</v>
      </c>
    </row>
    <row r="811" spans="1:7" s="80" customFormat="1">
      <c r="A811" s="82">
        <v>800</v>
      </c>
      <c r="B811" s="81" t="s">
        <v>1041</v>
      </c>
      <c r="C811" s="77" t="s">
        <v>800</v>
      </c>
      <c r="D811" s="357">
        <v>41698</v>
      </c>
      <c r="E811" s="26">
        <v>1</v>
      </c>
      <c r="F811" s="368" t="s">
        <v>72</v>
      </c>
      <c r="G811" s="122">
        <v>1775</v>
      </c>
    </row>
    <row r="812" spans="1:7" s="80" customFormat="1">
      <c r="A812" s="82">
        <v>801</v>
      </c>
      <c r="B812" s="81" t="s">
        <v>1811</v>
      </c>
      <c r="C812" s="77" t="s">
        <v>801</v>
      </c>
      <c r="D812" s="357">
        <v>41698</v>
      </c>
      <c r="E812" s="26">
        <v>10</v>
      </c>
      <c r="F812" s="368" t="s">
        <v>72</v>
      </c>
      <c r="G812" s="122">
        <v>18900</v>
      </c>
    </row>
    <row r="813" spans="1:7" s="80" customFormat="1">
      <c r="A813" s="82">
        <v>802</v>
      </c>
      <c r="B813" s="81" t="s">
        <v>1021</v>
      </c>
      <c r="C813" s="77" t="s">
        <v>802</v>
      </c>
      <c r="D813" s="357">
        <v>41729</v>
      </c>
      <c r="E813" s="26">
        <v>1</v>
      </c>
      <c r="F813" s="368" t="s">
        <v>72</v>
      </c>
      <c r="G813" s="122">
        <v>2000</v>
      </c>
    </row>
    <row r="814" spans="1:7" s="80" customFormat="1" ht="25.5">
      <c r="A814" s="82">
        <v>803</v>
      </c>
      <c r="B814" s="81" t="s">
        <v>1811</v>
      </c>
      <c r="C814" s="77" t="s">
        <v>803</v>
      </c>
      <c r="D814" s="357">
        <v>41759</v>
      </c>
      <c r="E814" s="26">
        <v>3</v>
      </c>
      <c r="F814" s="368" t="s">
        <v>72</v>
      </c>
      <c r="G814" s="122">
        <v>6270</v>
      </c>
    </row>
    <row r="815" spans="1:7" s="80" customFormat="1">
      <c r="A815" s="82">
        <v>804</v>
      </c>
      <c r="B815" s="81" t="s">
        <v>1021</v>
      </c>
      <c r="C815" s="77" t="s">
        <v>804</v>
      </c>
      <c r="D815" s="357">
        <v>41817</v>
      </c>
      <c r="E815" s="26">
        <v>1</v>
      </c>
      <c r="F815" s="368" t="s">
        <v>72</v>
      </c>
      <c r="G815" s="122">
        <v>989</v>
      </c>
    </row>
    <row r="816" spans="1:7" s="80" customFormat="1">
      <c r="A816" s="82">
        <v>805</v>
      </c>
      <c r="B816" s="81" t="s">
        <v>1041</v>
      </c>
      <c r="C816" s="77" t="s">
        <v>805</v>
      </c>
      <c r="D816" s="357">
        <v>41961</v>
      </c>
      <c r="E816" s="26">
        <v>1</v>
      </c>
      <c r="F816" s="368" t="s">
        <v>72</v>
      </c>
      <c r="G816" s="122">
        <v>1</v>
      </c>
    </row>
    <row r="817" spans="1:7" s="80" customFormat="1" ht="25.5">
      <c r="A817" s="82">
        <v>806</v>
      </c>
      <c r="B817" s="81" t="s">
        <v>1812</v>
      </c>
      <c r="C817" s="77" t="s">
        <v>806</v>
      </c>
      <c r="D817" s="357">
        <v>42004</v>
      </c>
      <c r="E817" s="26">
        <v>4</v>
      </c>
      <c r="F817" s="368" t="s">
        <v>72</v>
      </c>
      <c r="G817" s="122">
        <v>2552</v>
      </c>
    </row>
    <row r="818" spans="1:7" s="80" customFormat="1">
      <c r="A818" s="82">
        <v>807</v>
      </c>
      <c r="B818" s="81" t="s">
        <v>1041</v>
      </c>
      <c r="C818" s="77" t="s">
        <v>807</v>
      </c>
      <c r="D818" s="357">
        <v>42004</v>
      </c>
      <c r="E818" s="26">
        <v>6</v>
      </c>
      <c r="F818" s="368" t="s">
        <v>72</v>
      </c>
      <c r="G818" s="122">
        <v>8280</v>
      </c>
    </row>
    <row r="819" spans="1:7" s="80" customFormat="1">
      <c r="A819" s="82">
        <v>808</v>
      </c>
      <c r="B819" s="81" t="s">
        <v>1041</v>
      </c>
      <c r="C819" s="77" t="s">
        <v>808</v>
      </c>
      <c r="D819" s="357">
        <v>42289</v>
      </c>
      <c r="E819" s="26">
        <v>1</v>
      </c>
      <c r="F819" s="368" t="s">
        <v>72</v>
      </c>
      <c r="G819" s="122">
        <v>2658.1</v>
      </c>
    </row>
    <row r="820" spans="1:7" s="80" customFormat="1">
      <c r="A820" s="82">
        <v>809</v>
      </c>
      <c r="B820" s="81" t="s">
        <v>1813</v>
      </c>
      <c r="C820" s="77" t="s">
        <v>809</v>
      </c>
      <c r="D820" s="357">
        <v>42289</v>
      </c>
      <c r="E820" s="26">
        <v>1</v>
      </c>
      <c r="F820" s="368" t="s">
        <v>72</v>
      </c>
      <c r="G820" s="122">
        <v>3790</v>
      </c>
    </row>
    <row r="821" spans="1:7" s="80" customFormat="1">
      <c r="A821" s="82">
        <v>810</v>
      </c>
      <c r="B821" s="81" t="s">
        <v>1812</v>
      </c>
      <c r="C821" s="77" t="s">
        <v>810</v>
      </c>
      <c r="D821" s="357">
        <v>42298</v>
      </c>
      <c r="E821" s="26">
        <v>1</v>
      </c>
      <c r="F821" s="368" t="s">
        <v>72</v>
      </c>
      <c r="G821" s="122">
        <v>411</v>
      </c>
    </row>
    <row r="822" spans="1:7" s="80" customFormat="1">
      <c r="A822" s="82">
        <v>811</v>
      </c>
      <c r="B822" s="81" t="s">
        <v>1811</v>
      </c>
      <c r="C822" s="77" t="s">
        <v>811</v>
      </c>
      <c r="D822" s="357">
        <v>42309</v>
      </c>
      <c r="E822" s="26">
        <v>5</v>
      </c>
      <c r="F822" s="368" t="s">
        <v>72</v>
      </c>
      <c r="G822" s="122">
        <v>1968</v>
      </c>
    </row>
    <row r="823" spans="1:7" s="80" customFormat="1">
      <c r="A823" s="82">
        <v>812</v>
      </c>
      <c r="B823" s="81" t="s">
        <v>1811</v>
      </c>
      <c r="C823" s="77" t="s">
        <v>812</v>
      </c>
      <c r="D823" s="357">
        <v>42333</v>
      </c>
      <c r="E823" s="26">
        <v>5</v>
      </c>
      <c r="F823" s="368" t="s">
        <v>72</v>
      </c>
      <c r="G823" s="122">
        <v>1998.75</v>
      </c>
    </row>
    <row r="824" spans="1:7" s="80" customFormat="1">
      <c r="A824" s="82">
        <v>813</v>
      </c>
      <c r="B824" s="81" t="s">
        <v>110</v>
      </c>
      <c r="C824" s="77" t="s">
        <v>813</v>
      </c>
      <c r="D824" s="357">
        <v>42360</v>
      </c>
      <c r="E824" s="26">
        <v>1</v>
      </c>
      <c r="F824" s="368" t="s">
        <v>72</v>
      </c>
      <c r="G824" s="122">
        <v>970</v>
      </c>
    </row>
    <row r="825" spans="1:7" s="80" customFormat="1">
      <c r="A825" s="82">
        <v>814</v>
      </c>
      <c r="B825" s="81" t="s">
        <v>110</v>
      </c>
      <c r="C825" s="77" t="s">
        <v>814</v>
      </c>
      <c r="D825" s="357">
        <v>42402</v>
      </c>
      <c r="E825" s="26">
        <v>1</v>
      </c>
      <c r="F825" s="368" t="s">
        <v>72</v>
      </c>
      <c r="G825" s="122">
        <v>1487.82</v>
      </c>
    </row>
    <row r="826" spans="1:7" s="80" customFormat="1">
      <c r="A826" s="82">
        <v>815</v>
      </c>
      <c r="B826" s="81" t="s">
        <v>1041</v>
      </c>
      <c r="C826" s="77" t="s">
        <v>815</v>
      </c>
      <c r="D826" s="357">
        <v>42509</v>
      </c>
      <c r="E826" s="26">
        <v>4</v>
      </c>
      <c r="F826" s="368" t="s">
        <v>72</v>
      </c>
      <c r="G826" s="122">
        <v>5596</v>
      </c>
    </row>
    <row r="827" spans="1:7" s="80" customFormat="1">
      <c r="A827" s="82">
        <v>816</v>
      </c>
      <c r="B827" s="81" t="s">
        <v>110</v>
      </c>
      <c r="C827" s="77" t="s">
        <v>816</v>
      </c>
      <c r="D827" s="357">
        <v>42515</v>
      </c>
      <c r="E827" s="26">
        <v>1</v>
      </c>
      <c r="F827" s="368" t="s">
        <v>72</v>
      </c>
      <c r="G827" s="122">
        <v>1520</v>
      </c>
    </row>
    <row r="828" spans="1:7" s="80" customFormat="1">
      <c r="A828" s="82">
        <v>817</v>
      </c>
      <c r="B828" s="81" t="s">
        <v>1811</v>
      </c>
      <c r="C828" s="77" t="s">
        <v>817</v>
      </c>
      <c r="D828" s="357">
        <v>42531</v>
      </c>
      <c r="E828" s="26">
        <v>7</v>
      </c>
      <c r="F828" s="368" t="s">
        <v>72</v>
      </c>
      <c r="G828" s="122">
        <v>2800</v>
      </c>
    </row>
    <row r="829" spans="1:7" s="80" customFormat="1">
      <c r="A829" s="82">
        <v>818</v>
      </c>
      <c r="B829" s="81" t="s">
        <v>590</v>
      </c>
      <c r="C829" s="77" t="s">
        <v>818</v>
      </c>
      <c r="D829" s="357">
        <v>42551</v>
      </c>
      <c r="E829" s="26">
        <v>1</v>
      </c>
      <c r="F829" s="368" t="s">
        <v>72</v>
      </c>
      <c r="G829" s="122">
        <v>369</v>
      </c>
    </row>
    <row r="830" spans="1:7" s="80" customFormat="1">
      <c r="A830" s="82">
        <v>819</v>
      </c>
      <c r="B830" s="81" t="s">
        <v>110</v>
      </c>
      <c r="C830" s="77" t="s">
        <v>819</v>
      </c>
      <c r="D830" s="357">
        <v>42551</v>
      </c>
      <c r="E830" s="26">
        <v>2</v>
      </c>
      <c r="F830" s="368" t="s">
        <v>72</v>
      </c>
      <c r="G830" s="122">
        <v>2398</v>
      </c>
    </row>
    <row r="831" spans="1:7" s="80" customFormat="1">
      <c r="A831" s="82">
        <v>820</v>
      </c>
      <c r="B831" s="81" t="s">
        <v>1812</v>
      </c>
      <c r="C831" s="77" t="s">
        <v>820</v>
      </c>
      <c r="D831" s="357">
        <v>42676</v>
      </c>
      <c r="E831" s="26">
        <v>1</v>
      </c>
      <c r="F831" s="368" t="s">
        <v>72</v>
      </c>
      <c r="G831" s="122">
        <v>373.71</v>
      </c>
    </row>
    <row r="832" spans="1:7" s="80" customFormat="1">
      <c r="A832" s="82">
        <v>821</v>
      </c>
      <c r="B832" s="81" t="s">
        <v>1812</v>
      </c>
      <c r="C832" s="77" t="s">
        <v>821</v>
      </c>
      <c r="D832" s="357">
        <v>42676</v>
      </c>
      <c r="E832" s="26">
        <v>3</v>
      </c>
      <c r="F832" s="368" t="s">
        <v>72</v>
      </c>
      <c r="G832" s="122">
        <v>1121.1300000000001</v>
      </c>
    </row>
    <row r="833" spans="1:7" s="80" customFormat="1">
      <c r="A833" s="82">
        <v>822</v>
      </c>
      <c r="B833" s="81" t="s">
        <v>1021</v>
      </c>
      <c r="C833" s="77" t="s">
        <v>822</v>
      </c>
      <c r="D833" s="357">
        <v>42678</v>
      </c>
      <c r="E833" s="26">
        <v>1</v>
      </c>
      <c r="F833" s="368" t="s">
        <v>72</v>
      </c>
      <c r="G833" s="122">
        <v>1476</v>
      </c>
    </row>
    <row r="834" spans="1:7" s="80" customFormat="1">
      <c r="A834" s="82">
        <v>823</v>
      </c>
      <c r="B834" s="81" t="s">
        <v>1041</v>
      </c>
      <c r="C834" s="77" t="s">
        <v>823</v>
      </c>
      <c r="D834" s="357">
        <v>42678</v>
      </c>
      <c r="E834" s="26">
        <v>1</v>
      </c>
      <c r="F834" s="368" t="s">
        <v>72</v>
      </c>
      <c r="G834" s="122">
        <v>2337</v>
      </c>
    </row>
    <row r="835" spans="1:7" s="80" customFormat="1">
      <c r="A835" s="82">
        <v>824</v>
      </c>
      <c r="B835" s="81" t="s">
        <v>590</v>
      </c>
      <c r="C835" s="77" t="s">
        <v>824</v>
      </c>
      <c r="D835" s="357">
        <v>42678</v>
      </c>
      <c r="E835" s="26">
        <v>14</v>
      </c>
      <c r="F835" s="368" t="s">
        <v>72</v>
      </c>
      <c r="G835" s="122">
        <v>8610</v>
      </c>
    </row>
    <row r="836" spans="1:7" s="80" customFormat="1">
      <c r="A836" s="82">
        <v>825</v>
      </c>
      <c r="B836" s="81" t="s">
        <v>1811</v>
      </c>
      <c r="C836" s="77" t="s">
        <v>825</v>
      </c>
      <c r="D836" s="357">
        <v>42678</v>
      </c>
      <c r="E836" s="26">
        <v>14</v>
      </c>
      <c r="F836" s="368" t="s">
        <v>72</v>
      </c>
      <c r="G836" s="122">
        <v>37091.879999999997</v>
      </c>
    </row>
    <row r="837" spans="1:7" s="80" customFormat="1">
      <c r="A837" s="82">
        <v>826</v>
      </c>
      <c r="B837" s="81" t="s">
        <v>1041</v>
      </c>
      <c r="C837" s="77" t="s">
        <v>826</v>
      </c>
      <c r="D837" s="357">
        <v>42731</v>
      </c>
      <c r="E837" s="26">
        <v>1</v>
      </c>
      <c r="F837" s="368" t="s">
        <v>72</v>
      </c>
      <c r="G837" s="122">
        <v>1469</v>
      </c>
    </row>
    <row r="838" spans="1:7" s="80" customFormat="1">
      <c r="A838" s="82">
        <v>827</v>
      </c>
      <c r="B838" s="81" t="s">
        <v>1021</v>
      </c>
      <c r="C838" s="77" t="s">
        <v>827</v>
      </c>
      <c r="D838" s="357">
        <v>42908</v>
      </c>
      <c r="E838" s="26">
        <v>4</v>
      </c>
      <c r="F838" s="368" t="s">
        <v>72</v>
      </c>
      <c r="G838" s="122">
        <v>6504</v>
      </c>
    </row>
    <row r="839" spans="1:7" s="80" customFormat="1">
      <c r="A839" s="82">
        <v>828</v>
      </c>
      <c r="B839" s="81" t="s">
        <v>1041</v>
      </c>
      <c r="C839" s="77" t="s">
        <v>828</v>
      </c>
      <c r="D839" s="357">
        <v>42908</v>
      </c>
      <c r="E839" s="26">
        <v>1</v>
      </c>
      <c r="F839" s="368" t="s">
        <v>72</v>
      </c>
      <c r="G839" s="122">
        <v>4900</v>
      </c>
    </row>
    <row r="840" spans="1:7" s="80" customFormat="1">
      <c r="A840" s="82">
        <v>829</v>
      </c>
      <c r="B840" s="81" t="s">
        <v>1814</v>
      </c>
      <c r="C840" s="77" t="s">
        <v>829</v>
      </c>
      <c r="D840" s="357">
        <v>43059</v>
      </c>
      <c r="E840" s="26">
        <v>1</v>
      </c>
      <c r="F840" s="368" t="s">
        <v>72</v>
      </c>
      <c r="G840" s="122">
        <v>3493.2</v>
      </c>
    </row>
    <row r="841" spans="1:7" s="80" customFormat="1">
      <c r="A841" s="82">
        <v>830</v>
      </c>
      <c r="B841" s="81" t="s">
        <v>1815</v>
      </c>
      <c r="C841" s="77" t="s">
        <v>830</v>
      </c>
      <c r="D841" s="357">
        <v>43088</v>
      </c>
      <c r="E841" s="26">
        <v>1</v>
      </c>
      <c r="F841" s="368" t="s">
        <v>72</v>
      </c>
      <c r="G841" s="122">
        <v>1229</v>
      </c>
    </row>
    <row r="842" spans="1:7" s="80" customFormat="1">
      <c r="A842" s="82">
        <v>831</v>
      </c>
      <c r="B842" s="81" t="s">
        <v>1816</v>
      </c>
      <c r="C842" s="77" t="s">
        <v>831</v>
      </c>
      <c r="D842" s="357">
        <v>43145</v>
      </c>
      <c r="E842" s="26">
        <v>1</v>
      </c>
      <c r="F842" s="368" t="s">
        <v>72</v>
      </c>
      <c r="G842" s="122">
        <v>599</v>
      </c>
    </row>
    <row r="843" spans="1:7" s="80" customFormat="1">
      <c r="A843" s="82">
        <v>832</v>
      </c>
      <c r="B843" s="81" t="s">
        <v>1812</v>
      </c>
      <c r="C843" s="77" t="s">
        <v>832</v>
      </c>
      <c r="D843" s="357">
        <v>43427</v>
      </c>
      <c r="E843" s="26">
        <v>1</v>
      </c>
      <c r="F843" s="368" t="s">
        <v>72</v>
      </c>
      <c r="G843" s="122">
        <v>1299</v>
      </c>
    </row>
    <row r="844" spans="1:7" s="80" customFormat="1">
      <c r="A844" s="82">
        <v>833</v>
      </c>
      <c r="B844" s="81" t="s">
        <v>1041</v>
      </c>
      <c r="C844" s="77" t="s">
        <v>833</v>
      </c>
      <c r="D844" s="357">
        <v>43427</v>
      </c>
      <c r="E844" s="26">
        <v>1</v>
      </c>
      <c r="F844" s="368" t="s">
        <v>72</v>
      </c>
      <c r="G844" s="122">
        <v>1499</v>
      </c>
    </row>
    <row r="845" spans="1:7" s="80" customFormat="1">
      <c r="A845" s="82">
        <v>834</v>
      </c>
      <c r="B845" s="81" t="s">
        <v>1817</v>
      </c>
      <c r="C845" s="77" t="s">
        <v>834</v>
      </c>
      <c r="D845" s="357">
        <v>43455</v>
      </c>
      <c r="E845" s="26">
        <v>1</v>
      </c>
      <c r="F845" s="368" t="s">
        <v>72</v>
      </c>
      <c r="G845" s="122">
        <v>710</v>
      </c>
    </row>
    <row r="846" spans="1:7" s="80" customFormat="1">
      <c r="A846" s="82">
        <v>835</v>
      </c>
      <c r="B846" s="81" t="s">
        <v>1041</v>
      </c>
      <c r="C846" s="77" t="s">
        <v>835</v>
      </c>
      <c r="D846" s="357">
        <v>43455</v>
      </c>
      <c r="E846" s="26">
        <v>1</v>
      </c>
      <c r="F846" s="368" t="s">
        <v>72</v>
      </c>
      <c r="G846" s="122">
        <v>1451.4</v>
      </c>
    </row>
    <row r="847" spans="1:7" s="80" customFormat="1">
      <c r="A847" s="82">
        <v>836</v>
      </c>
      <c r="B847" s="81" t="s">
        <v>590</v>
      </c>
      <c r="C847" s="77" t="s">
        <v>836</v>
      </c>
      <c r="D847" s="357">
        <v>43455</v>
      </c>
      <c r="E847" s="26">
        <v>1</v>
      </c>
      <c r="F847" s="368" t="s">
        <v>72</v>
      </c>
      <c r="G847" s="122">
        <v>375</v>
      </c>
    </row>
    <row r="848" spans="1:7" s="80" customFormat="1">
      <c r="A848" s="82">
        <v>837</v>
      </c>
      <c r="B848" s="81" t="s">
        <v>110</v>
      </c>
      <c r="C848" s="77" t="s">
        <v>837</v>
      </c>
      <c r="D848" s="357">
        <v>43455</v>
      </c>
      <c r="E848" s="26">
        <v>1</v>
      </c>
      <c r="F848" s="368" t="s">
        <v>72</v>
      </c>
      <c r="G848" s="122">
        <v>2060</v>
      </c>
    </row>
    <row r="849" spans="1:7" s="80" customFormat="1">
      <c r="A849" s="82">
        <v>838</v>
      </c>
      <c r="B849" s="81" t="s">
        <v>1818</v>
      </c>
      <c r="C849" s="77" t="s">
        <v>838</v>
      </c>
      <c r="D849" s="357">
        <v>43494</v>
      </c>
      <c r="E849" s="26">
        <v>1</v>
      </c>
      <c r="F849" s="368" t="s">
        <v>72</v>
      </c>
      <c r="G849" s="122">
        <v>638</v>
      </c>
    </row>
    <row r="850" spans="1:7" s="80" customFormat="1">
      <c r="A850" s="82">
        <v>839</v>
      </c>
      <c r="B850" s="81" t="s">
        <v>590</v>
      </c>
      <c r="C850" s="77" t="s">
        <v>839</v>
      </c>
      <c r="D850" s="357">
        <v>43614</v>
      </c>
      <c r="E850" s="26">
        <v>1</v>
      </c>
      <c r="F850" s="368" t="s">
        <v>72</v>
      </c>
      <c r="G850" s="122">
        <v>400</v>
      </c>
    </row>
    <row r="851" spans="1:7" s="80" customFormat="1">
      <c r="A851" s="82">
        <v>840</v>
      </c>
      <c r="B851" s="81" t="s">
        <v>1041</v>
      </c>
      <c r="C851" s="77" t="s">
        <v>840</v>
      </c>
      <c r="D851" s="357">
        <v>43643</v>
      </c>
      <c r="E851" s="26">
        <v>1</v>
      </c>
      <c r="F851" s="368" t="s">
        <v>72</v>
      </c>
      <c r="G851" s="122">
        <v>1599</v>
      </c>
    </row>
    <row r="852" spans="1:7" s="80" customFormat="1">
      <c r="A852" s="82">
        <v>841</v>
      </c>
      <c r="B852" s="81" t="s">
        <v>1812</v>
      </c>
      <c r="C852" s="77" t="s">
        <v>841</v>
      </c>
      <c r="D852" s="357">
        <v>44071</v>
      </c>
      <c r="E852" s="26">
        <v>1</v>
      </c>
      <c r="F852" s="368" t="s">
        <v>72</v>
      </c>
      <c r="G852" s="122">
        <v>299</v>
      </c>
    </row>
    <row r="853" spans="1:7" s="80" customFormat="1">
      <c r="A853" s="82">
        <v>842</v>
      </c>
      <c r="B853" s="81" t="s">
        <v>1041</v>
      </c>
      <c r="C853" s="77" t="s">
        <v>842</v>
      </c>
      <c r="D853" s="357">
        <v>44148</v>
      </c>
      <c r="E853" s="26">
        <v>1</v>
      </c>
      <c r="F853" s="368" t="s">
        <v>72</v>
      </c>
      <c r="G853" s="122">
        <v>1</v>
      </c>
    </row>
    <row r="854" spans="1:7" s="80" customFormat="1">
      <c r="A854" s="82">
        <v>843</v>
      </c>
      <c r="B854" s="81" t="s">
        <v>110</v>
      </c>
      <c r="C854" s="77" t="s">
        <v>843</v>
      </c>
      <c r="D854" s="357">
        <v>44158</v>
      </c>
      <c r="E854" s="26">
        <v>1</v>
      </c>
      <c r="F854" s="368" t="s">
        <v>72</v>
      </c>
      <c r="G854" s="122">
        <v>2599.0100000000002</v>
      </c>
    </row>
    <row r="855" spans="1:7" s="80" customFormat="1">
      <c r="A855" s="82">
        <v>844</v>
      </c>
      <c r="B855" s="81" t="s">
        <v>1811</v>
      </c>
      <c r="C855" s="77" t="s">
        <v>844</v>
      </c>
      <c r="D855" s="357">
        <v>44158</v>
      </c>
      <c r="E855" s="26">
        <v>4</v>
      </c>
      <c r="F855" s="368" t="s">
        <v>72</v>
      </c>
      <c r="G855" s="122">
        <v>10396</v>
      </c>
    </row>
    <row r="856" spans="1:7" s="80" customFormat="1">
      <c r="A856" s="82">
        <v>845</v>
      </c>
      <c r="B856" s="81" t="s">
        <v>1812</v>
      </c>
      <c r="C856" s="77" t="s">
        <v>845</v>
      </c>
      <c r="D856" s="357">
        <v>44382</v>
      </c>
      <c r="E856" s="26">
        <v>1</v>
      </c>
      <c r="F856" s="368" t="s">
        <v>72</v>
      </c>
      <c r="G856" s="122">
        <v>439.99</v>
      </c>
    </row>
    <row r="857" spans="1:7" s="80" customFormat="1">
      <c r="A857" s="82">
        <v>846</v>
      </c>
      <c r="B857" s="81" t="s">
        <v>1819</v>
      </c>
      <c r="C857" s="77" t="s">
        <v>846</v>
      </c>
      <c r="D857" s="357">
        <v>41698</v>
      </c>
      <c r="E857" s="26">
        <v>1</v>
      </c>
      <c r="F857" s="368" t="s">
        <v>71</v>
      </c>
      <c r="G857" s="122">
        <v>2950</v>
      </c>
    </row>
    <row r="858" spans="1:7" s="80" customFormat="1">
      <c r="A858" s="82">
        <v>847</v>
      </c>
      <c r="B858" s="81" t="s">
        <v>1819</v>
      </c>
      <c r="C858" s="77" t="s">
        <v>847</v>
      </c>
      <c r="D858" s="357">
        <v>41817</v>
      </c>
      <c r="E858" s="26">
        <v>1</v>
      </c>
      <c r="F858" s="368" t="s">
        <v>71</v>
      </c>
      <c r="G858" s="122">
        <v>1870</v>
      </c>
    </row>
    <row r="859" spans="1:7" s="80" customFormat="1">
      <c r="A859" s="82">
        <v>848</v>
      </c>
      <c r="B859" s="81" t="s">
        <v>1819</v>
      </c>
      <c r="C859" s="77" t="s">
        <v>848</v>
      </c>
      <c r="D859" s="357">
        <v>41961</v>
      </c>
      <c r="E859" s="26">
        <v>2</v>
      </c>
      <c r="F859" s="368" t="s">
        <v>71</v>
      </c>
      <c r="G859" s="122">
        <v>2</v>
      </c>
    </row>
    <row r="860" spans="1:7" s="80" customFormat="1">
      <c r="A860" s="82">
        <v>849</v>
      </c>
      <c r="B860" s="81" t="s">
        <v>1819</v>
      </c>
      <c r="C860" s="77" t="s">
        <v>849</v>
      </c>
      <c r="D860" s="357">
        <v>42268</v>
      </c>
      <c r="E860" s="26">
        <v>1</v>
      </c>
      <c r="F860" s="368" t="s">
        <v>71</v>
      </c>
      <c r="G860" s="122">
        <v>1699</v>
      </c>
    </row>
    <row r="861" spans="1:7" s="80" customFormat="1">
      <c r="A861" s="82">
        <v>850</v>
      </c>
      <c r="B861" s="81" t="s">
        <v>1819</v>
      </c>
      <c r="C861" s="77" t="s">
        <v>850</v>
      </c>
      <c r="D861" s="357">
        <v>42289</v>
      </c>
      <c r="E861" s="26">
        <v>1</v>
      </c>
      <c r="F861" s="368" t="s">
        <v>71</v>
      </c>
      <c r="G861" s="122">
        <v>1747</v>
      </c>
    </row>
    <row r="862" spans="1:7" s="80" customFormat="1">
      <c r="A862" s="82">
        <v>851</v>
      </c>
      <c r="B862" s="81" t="s">
        <v>1819</v>
      </c>
      <c r="C862" s="77" t="s">
        <v>851</v>
      </c>
      <c r="D862" s="357">
        <v>42678</v>
      </c>
      <c r="E862" s="26">
        <v>1</v>
      </c>
      <c r="F862" s="368" t="s">
        <v>71</v>
      </c>
      <c r="G862" s="122">
        <v>3136.5</v>
      </c>
    </row>
    <row r="863" spans="1:7" s="80" customFormat="1">
      <c r="A863" s="82">
        <v>852</v>
      </c>
      <c r="B863" s="81" t="s">
        <v>1819</v>
      </c>
      <c r="C863" s="77" t="s">
        <v>852</v>
      </c>
      <c r="D863" s="357">
        <v>42731</v>
      </c>
      <c r="E863" s="26">
        <v>1</v>
      </c>
      <c r="F863" s="368" t="s">
        <v>71</v>
      </c>
      <c r="G863" s="122">
        <v>1489</v>
      </c>
    </row>
    <row r="864" spans="1:7" s="80" customFormat="1">
      <c r="A864" s="82">
        <v>853</v>
      </c>
      <c r="B864" s="81" t="s">
        <v>1820</v>
      </c>
      <c r="C864" s="77" t="s">
        <v>853</v>
      </c>
      <c r="D864" s="357">
        <v>42916</v>
      </c>
      <c r="E864" s="26">
        <v>17</v>
      </c>
      <c r="F864" s="368" t="s">
        <v>71</v>
      </c>
      <c r="G864" s="122">
        <v>34255</v>
      </c>
    </row>
    <row r="865" spans="1:7" s="80" customFormat="1">
      <c r="A865" s="82">
        <v>854</v>
      </c>
      <c r="B865" s="81" t="s">
        <v>1821</v>
      </c>
      <c r="C865" s="77" t="s">
        <v>854</v>
      </c>
      <c r="D865" s="357">
        <v>42922</v>
      </c>
      <c r="E865" s="26">
        <v>1</v>
      </c>
      <c r="F865" s="368" t="s">
        <v>71</v>
      </c>
      <c r="G865" s="122">
        <v>229.99</v>
      </c>
    </row>
    <row r="866" spans="1:7" s="80" customFormat="1">
      <c r="A866" s="82">
        <v>855</v>
      </c>
      <c r="B866" s="81" t="s">
        <v>1819</v>
      </c>
      <c r="C866" s="77" t="s">
        <v>855</v>
      </c>
      <c r="D866" s="357">
        <v>43809</v>
      </c>
      <c r="E866" s="26">
        <v>1</v>
      </c>
      <c r="F866" s="368" t="s">
        <v>71</v>
      </c>
      <c r="G866" s="122">
        <v>2300</v>
      </c>
    </row>
    <row r="867" spans="1:7" s="80" customFormat="1">
      <c r="A867" s="82">
        <v>856</v>
      </c>
      <c r="B867" s="81" t="s">
        <v>1819</v>
      </c>
      <c r="C867" s="77" t="s">
        <v>856</v>
      </c>
      <c r="D867" s="357">
        <v>44102</v>
      </c>
      <c r="E867" s="26">
        <v>6</v>
      </c>
      <c r="F867" s="368" t="s">
        <v>71</v>
      </c>
      <c r="G867" s="122">
        <v>14996.16</v>
      </c>
    </row>
    <row r="868" spans="1:7" s="80" customFormat="1">
      <c r="A868" s="82">
        <v>857</v>
      </c>
      <c r="B868" s="81" t="s">
        <v>1819</v>
      </c>
      <c r="C868" s="77" t="s">
        <v>857</v>
      </c>
      <c r="D868" s="357">
        <v>44148</v>
      </c>
      <c r="E868" s="26">
        <v>1</v>
      </c>
      <c r="F868" s="368" t="s">
        <v>71</v>
      </c>
      <c r="G868" s="122">
        <v>1</v>
      </c>
    </row>
    <row r="869" spans="1:7" s="80" customFormat="1" ht="25.5">
      <c r="A869" s="82">
        <v>858</v>
      </c>
      <c r="B869" s="81" t="s">
        <v>1819</v>
      </c>
      <c r="C869" s="77" t="s">
        <v>858</v>
      </c>
      <c r="D869" s="26" t="s">
        <v>859</v>
      </c>
      <c r="E869" s="26">
        <v>2</v>
      </c>
      <c r="F869" s="368" t="s">
        <v>71</v>
      </c>
      <c r="G869" s="122">
        <v>3398</v>
      </c>
    </row>
    <row r="870" spans="1:7" s="68" customFormat="1">
      <c r="A870" s="379">
        <v>11</v>
      </c>
      <c r="B870" s="65" t="s">
        <v>1822</v>
      </c>
      <c r="C870" s="65"/>
      <c r="D870" s="238"/>
      <c r="E870" s="238"/>
      <c r="F870" s="239"/>
      <c r="G870" s="371"/>
    </row>
    <row r="871" spans="1:7" s="80" customFormat="1">
      <c r="A871" s="82">
        <v>859</v>
      </c>
      <c r="B871" s="81" t="s">
        <v>1823</v>
      </c>
      <c r="C871" s="77" t="s">
        <v>879</v>
      </c>
      <c r="D871" s="26">
        <v>2014</v>
      </c>
      <c r="E871" s="26">
        <v>1</v>
      </c>
      <c r="F871" s="368" t="s">
        <v>72</v>
      </c>
      <c r="G871" s="122">
        <v>289.99</v>
      </c>
    </row>
    <row r="872" spans="1:7" s="80" customFormat="1">
      <c r="A872" s="82">
        <v>860</v>
      </c>
      <c r="B872" s="81" t="s">
        <v>880</v>
      </c>
      <c r="C872" s="77" t="s">
        <v>881</v>
      </c>
      <c r="D872" s="26">
        <v>2014</v>
      </c>
      <c r="E872" s="26">
        <v>2</v>
      </c>
      <c r="F872" s="368" t="s">
        <v>72</v>
      </c>
      <c r="G872" s="122">
        <v>970</v>
      </c>
    </row>
    <row r="873" spans="1:7" s="80" customFormat="1">
      <c r="A873" s="82">
        <v>861</v>
      </c>
      <c r="B873" s="81" t="s">
        <v>882</v>
      </c>
      <c r="C873" s="77" t="s">
        <v>883</v>
      </c>
      <c r="D873" s="26">
        <v>2014</v>
      </c>
      <c r="E873" s="26">
        <v>1</v>
      </c>
      <c r="F873" s="368" t="s">
        <v>72</v>
      </c>
      <c r="G873" s="122">
        <v>249.99</v>
      </c>
    </row>
    <row r="874" spans="1:7" s="80" customFormat="1">
      <c r="A874" s="82">
        <v>862</v>
      </c>
      <c r="B874" s="81" t="s">
        <v>1824</v>
      </c>
      <c r="C874" s="77" t="s">
        <v>884</v>
      </c>
      <c r="D874" s="26">
        <v>2014</v>
      </c>
      <c r="E874" s="26">
        <v>1</v>
      </c>
      <c r="F874" s="368" t="s">
        <v>72</v>
      </c>
      <c r="G874" s="122">
        <v>299</v>
      </c>
    </row>
    <row r="875" spans="1:7" s="80" customFormat="1">
      <c r="A875" s="82">
        <v>863</v>
      </c>
      <c r="B875" s="81" t="s">
        <v>1825</v>
      </c>
      <c r="C875" s="77" t="s">
        <v>885</v>
      </c>
      <c r="D875" s="26">
        <v>2014</v>
      </c>
      <c r="E875" s="26">
        <v>1</v>
      </c>
      <c r="F875" s="368" t="s">
        <v>72</v>
      </c>
      <c r="G875" s="122">
        <v>4050</v>
      </c>
    </row>
    <row r="876" spans="1:7" s="80" customFormat="1">
      <c r="A876" s="82">
        <v>864</v>
      </c>
      <c r="B876" s="81" t="s">
        <v>886</v>
      </c>
      <c r="C876" s="77" t="s">
        <v>887</v>
      </c>
      <c r="D876" s="26">
        <v>2014</v>
      </c>
      <c r="E876" s="26">
        <v>1</v>
      </c>
      <c r="F876" s="368" t="s">
        <v>72</v>
      </c>
      <c r="G876" s="122">
        <v>799</v>
      </c>
    </row>
    <row r="877" spans="1:7" s="80" customFormat="1">
      <c r="A877" s="82">
        <v>865</v>
      </c>
      <c r="B877" s="81" t="s">
        <v>886</v>
      </c>
      <c r="C877" s="77" t="s">
        <v>888</v>
      </c>
      <c r="D877" s="26">
        <v>2014</v>
      </c>
      <c r="E877" s="26">
        <v>1</v>
      </c>
      <c r="F877" s="368" t="s">
        <v>72</v>
      </c>
      <c r="G877" s="122">
        <v>735.08</v>
      </c>
    </row>
    <row r="878" spans="1:7" s="80" customFormat="1">
      <c r="A878" s="82">
        <v>866</v>
      </c>
      <c r="B878" s="81" t="s">
        <v>889</v>
      </c>
      <c r="C878" s="77" t="s">
        <v>890</v>
      </c>
      <c r="D878" s="26">
        <v>2014</v>
      </c>
      <c r="E878" s="26">
        <v>1</v>
      </c>
      <c r="F878" s="368" t="s">
        <v>72</v>
      </c>
      <c r="G878" s="122">
        <v>1049</v>
      </c>
    </row>
    <row r="879" spans="1:7" s="80" customFormat="1">
      <c r="A879" s="82">
        <v>867</v>
      </c>
      <c r="B879" s="81" t="s">
        <v>1826</v>
      </c>
      <c r="C879" s="77" t="s">
        <v>891</v>
      </c>
      <c r="D879" s="26">
        <v>2014</v>
      </c>
      <c r="E879" s="26">
        <v>1</v>
      </c>
      <c r="F879" s="368" t="s">
        <v>72</v>
      </c>
      <c r="G879" s="122">
        <v>799</v>
      </c>
    </row>
    <row r="880" spans="1:7" s="80" customFormat="1">
      <c r="A880" s="82">
        <v>868</v>
      </c>
      <c r="B880" s="81" t="s">
        <v>1827</v>
      </c>
      <c r="C880" s="77" t="s">
        <v>892</v>
      </c>
      <c r="D880" s="26">
        <v>2014</v>
      </c>
      <c r="E880" s="26">
        <v>1</v>
      </c>
      <c r="F880" s="368" t="s">
        <v>72</v>
      </c>
      <c r="G880" s="122">
        <v>1000</v>
      </c>
    </row>
    <row r="881" spans="1:7" s="80" customFormat="1">
      <c r="A881" s="82">
        <v>869</v>
      </c>
      <c r="B881" s="81" t="s">
        <v>893</v>
      </c>
      <c r="C881" s="77" t="s">
        <v>894</v>
      </c>
      <c r="D881" s="26">
        <v>2015</v>
      </c>
      <c r="E881" s="26">
        <v>1</v>
      </c>
      <c r="F881" s="368" t="s">
        <v>72</v>
      </c>
      <c r="G881" s="122">
        <v>590</v>
      </c>
    </row>
    <row r="882" spans="1:7" s="80" customFormat="1">
      <c r="A882" s="82">
        <v>870</v>
      </c>
      <c r="B882" s="81" t="s">
        <v>893</v>
      </c>
      <c r="C882" s="77" t="s">
        <v>895</v>
      </c>
      <c r="D882" s="26">
        <v>2015</v>
      </c>
      <c r="E882" s="26">
        <v>1</v>
      </c>
      <c r="F882" s="368" t="s">
        <v>72</v>
      </c>
      <c r="G882" s="122">
        <v>210</v>
      </c>
    </row>
    <row r="883" spans="1:7" s="80" customFormat="1">
      <c r="A883" s="82">
        <v>871</v>
      </c>
      <c r="B883" s="81" t="s">
        <v>896</v>
      </c>
      <c r="C883" s="77" t="s">
        <v>897</v>
      </c>
      <c r="D883" s="26">
        <v>2015</v>
      </c>
      <c r="E883" s="26">
        <v>1</v>
      </c>
      <c r="F883" s="368" t="s">
        <v>72</v>
      </c>
      <c r="G883" s="122">
        <v>180.27</v>
      </c>
    </row>
    <row r="884" spans="1:7" s="80" customFormat="1">
      <c r="A884" s="82">
        <v>872</v>
      </c>
      <c r="B884" s="81" t="s">
        <v>898</v>
      </c>
      <c r="C884" s="77" t="s">
        <v>899</v>
      </c>
      <c r="D884" s="26">
        <v>2015</v>
      </c>
      <c r="E884" s="26">
        <v>1</v>
      </c>
      <c r="F884" s="368" t="s">
        <v>72</v>
      </c>
      <c r="G884" s="122">
        <v>490</v>
      </c>
    </row>
    <row r="885" spans="1:7" s="80" customFormat="1">
      <c r="A885" s="82">
        <v>873</v>
      </c>
      <c r="B885" s="81" t="s">
        <v>1828</v>
      </c>
      <c r="C885" s="77" t="s">
        <v>900</v>
      </c>
      <c r="D885" s="26">
        <v>2015</v>
      </c>
      <c r="E885" s="26">
        <v>1</v>
      </c>
      <c r="F885" s="368" t="s">
        <v>72</v>
      </c>
      <c r="G885" s="122">
        <v>3411.79</v>
      </c>
    </row>
    <row r="886" spans="1:7" s="80" customFormat="1">
      <c r="A886" s="82">
        <v>874</v>
      </c>
      <c r="B886" s="81" t="s">
        <v>1829</v>
      </c>
      <c r="C886" s="77" t="s">
        <v>901</v>
      </c>
      <c r="D886" s="26">
        <v>2015</v>
      </c>
      <c r="E886" s="26">
        <v>1</v>
      </c>
      <c r="F886" s="368" t="s">
        <v>72</v>
      </c>
      <c r="G886" s="122">
        <v>409</v>
      </c>
    </row>
    <row r="887" spans="1:7" s="80" customFormat="1">
      <c r="A887" s="82">
        <v>875</v>
      </c>
      <c r="B887" s="81" t="s">
        <v>1830</v>
      </c>
      <c r="C887" s="77" t="s">
        <v>902</v>
      </c>
      <c r="D887" s="26">
        <v>2015</v>
      </c>
      <c r="E887" s="26">
        <v>1</v>
      </c>
      <c r="F887" s="368" t="s">
        <v>72</v>
      </c>
      <c r="G887" s="122">
        <v>970</v>
      </c>
    </row>
    <row r="888" spans="1:7" s="80" customFormat="1">
      <c r="A888" s="82">
        <v>876</v>
      </c>
      <c r="B888" s="81" t="s">
        <v>903</v>
      </c>
      <c r="C888" s="77" t="s">
        <v>904</v>
      </c>
      <c r="D888" s="26">
        <v>2015</v>
      </c>
      <c r="E888" s="26">
        <v>1</v>
      </c>
      <c r="F888" s="368" t="s">
        <v>72</v>
      </c>
      <c r="G888" s="122">
        <v>4498</v>
      </c>
    </row>
    <row r="889" spans="1:7" s="80" customFormat="1">
      <c r="A889" s="82">
        <v>877</v>
      </c>
      <c r="B889" s="81" t="s">
        <v>905</v>
      </c>
      <c r="C889" s="77" t="s">
        <v>906</v>
      </c>
      <c r="D889" s="26">
        <v>2015</v>
      </c>
      <c r="E889" s="26">
        <v>2</v>
      </c>
      <c r="F889" s="368" t="s">
        <v>72</v>
      </c>
      <c r="G889" s="122">
        <v>658</v>
      </c>
    </row>
    <row r="890" spans="1:7" s="80" customFormat="1">
      <c r="A890" s="82">
        <v>878</v>
      </c>
      <c r="B890" s="81" t="s">
        <v>907</v>
      </c>
      <c r="C890" s="77" t="s">
        <v>908</v>
      </c>
      <c r="D890" s="26">
        <v>2015</v>
      </c>
      <c r="E890" s="26">
        <v>1</v>
      </c>
      <c r="F890" s="368" t="s">
        <v>72</v>
      </c>
      <c r="G890" s="122">
        <v>429.99</v>
      </c>
    </row>
    <row r="891" spans="1:7" s="80" customFormat="1">
      <c r="A891" s="82">
        <v>879</v>
      </c>
      <c r="B891" s="81" t="s">
        <v>905</v>
      </c>
      <c r="C891" s="77" t="s">
        <v>909</v>
      </c>
      <c r="D891" s="26">
        <v>2015</v>
      </c>
      <c r="E891" s="26">
        <v>1</v>
      </c>
      <c r="F891" s="368" t="s">
        <v>72</v>
      </c>
      <c r="G891" s="122">
        <v>329</v>
      </c>
    </row>
    <row r="892" spans="1:7" s="80" customFormat="1">
      <c r="A892" s="82">
        <v>880</v>
      </c>
      <c r="B892" s="81" t="s">
        <v>910</v>
      </c>
      <c r="C892" s="77" t="s">
        <v>911</v>
      </c>
      <c r="D892" s="26">
        <v>2015</v>
      </c>
      <c r="E892" s="26">
        <v>1</v>
      </c>
      <c r="F892" s="368" t="s">
        <v>72</v>
      </c>
      <c r="G892" s="122">
        <v>1500</v>
      </c>
    </row>
    <row r="893" spans="1:7" s="80" customFormat="1">
      <c r="A893" s="82">
        <v>881</v>
      </c>
      <c r="B893" s="81" t="s">
        <v>1831</v>
      </c>
      <c r="C893" s="77" t="s">
        <v>912</v>
      </c>
      <c r="D893" s="26">
        <v>2015</v>
      </c>
      <c r="E893" s="26">
        <v>1</v>
      </c>
      <c r="F893" s="368" t="s">
        <v>72</v>
      </c>
      <c r="G893" s="122">
        <v>927</v>
      </c>
    </row>
    <row r="894" spans="1:7" s="80" customFormat="1">
      <c r="A894" s="82">
        <v>882</v>
      </c>
      <c r="B894" s="81" t="s">
        <v>1832</v>
      </c>
      <c r="C894" s="77" t="s">
        <v>913</v>
      </c>
      <c r="D894" s="26">
        <v>2016</v>
      </c>
      <c r="E894" s="26">
        <v>15</v>
      </c>
      <c r="F894" s="368" t="s">
        <v>72</v>
      </c>
      <c r="G894" s="122">
        <v>8643.9</v>
      </c>
    </row>
    <row r="895" spans="1:7" s="80" customFormat="1">
      <c r="A895" s="82">
        <v>883</v>
      </c>
      <c r="B895" s="81" t="s">
        <v>893</v>
      </c>
      <c r="C895" s="77" t="s">
        <v>914</v>
      </c>
      <c r="D895" s="26">
        <v>2016</v>
      </c>
      <c r="E895" s="26">
        <v>2</v>
      </c>
      <c r="F895" s="368" t="s">
        <v>72</v>
      </c>
      <c r="G895" s="122">
        <v>1166.6600000000001</v>
      </c>
    </row>
    <row r="896" spans="1:7" s="80" customFormat="1">
      <c r="A896" s="82">
        <v>884</v>
      </c>
      <c r="B896" s="81" t="s">
        <v>893</v>
      </c>
      <c r="C896" s="77" t="s">
        <v>915</v>
      </c>
      <c r="D896" s="26">
        <v>2016</v>
      </c>
      <c r="E896" s="26">
        <v>1</v>
      </c>
      <c r="F896" s="368" t="s">
        <v>72</v>
      </c>
      <c r="G896" s="122">
        <v>583.34</v>
      </c>
    </row>
    <row r="897" spans="1:7" s="80" customFormat="1">
      <c r="A897" s="82">
        <v>885</v>
      </c>
      <c r="B897" s="81" t="s">
        <v>1353</v>
      </c>
      <c r="C897" s="77" t="s">
        <v>916</v>
      </c>
      <c r="D897" s="26">
        <v>2016</v>
      </c>
      <c r="E897" s="26">
        <v>1</v>
      </c>
      <c r="F897" s="368" t="s">
        <v>72</v>
      </c>
      <c r="G897" s="122">
        <v>500</v>
      </c>
    </row>
    <row r="898" spans="1:7" s="80" customFormat="1">
      <c r="A898" s="82">
        <v>886</v>
      </c>
      <c r="B898" s="81" t="s">
        <v>917</v>
      </c>
      <c r="C898" s="77" t="s">
        <v>918</v>
      </c>
      <c r="D898" s="26">
        <v>2017</v>
      </c>
      <c r="E898" s="26">
        <v>6</v>
      </c>
      <c r="F898" s="368" t="s">
        <v>72</v>
      </c>
      <c r="G898" s="122">
        <v>2661.96</v>
      </c>
    </row>
    <row r="899" spans="1:7" s="80" customFormat="1">
      <c r="A899" s="82">
        <v>887</v>
      </c>
      <c r="B899" s="81" t="s">
        <v>1828</v>
      </c>
      <c r="C899" s="77" t="s">
        <v>919</v>
      </c>
      <c r="D899" s="26">
        <v>2017</v>
      </c>
      <c r="E899" s="26">
        <v>3</v>
      </c>
      <c r="F899" s="368" t="s">
        <v>72</v>
      </c>
      <c r="G899" s="122">
        <v>5796</v>
      </c>
    </row>
    <row r="900" spans="1:7" s="80" customFormat="1">
      <c r="A900" s="82">
        <v>888</v>
      </c>
      <c r="B900" s="81" t="s">
        <v>1833</v>
      </c>
      <c r="C900" s="77" t="s">
        <v>920</v>
      </c>
      <c r="D900" s="26">
        <v>2017</v>
      </c>
      <c r="E900" s="26">
        <v>2</v>
      </c>
      <c r="F900" s="368" t="s">
        <v>72</v>
      </c>
      <c r="G900" s="122">
        <v>866</v>
      </c>
    </row>
    <row r="901" spans="1:7" s="80" customFormat="1">
      <c r="A901" s="82">
        <v>889</v>
      </c>
      <c r="B901" s="81" t="s">
        <v>1830</v>
      </c>
      <c r="C901" s="77" t="s">
        <v>921</v>
      </c>
      <c r="D901" s="26">
        <v>2017</v>
      </c>
      <c r="E901" s="26">
        <v>1</v>
      </c>
      <c r="F901" s="368" t="s">
        <v>72</v>
      </c>
      <c r="G901" s="122">
        <v>550</v>
      </c>
    </row>
    <row r="902" spans="1:7" s="80" customFormat="1">
      <c r="A902" s="82">
        <v>890</v>
      </c>
      <c r="B902" s="81" t="s">
        <v>1834</v>
      </c>
      <c r="C902" s="77" t="s">
        <v>922</v>
      </c>
      <c r="D902" s="26">
        <v>2017</v>
      </c>
      <c r="E902" s="26">
        <v>1</v>
      </c>
      <c r="F902" s="368" t="s">
        <v>72</v>
      </c>
      <c r="G902" s="122">
        <v>2500</v>
      </c>
    </row>
    <row r="903" spans="1:7" s="80" customFormat="1">
      <c r="A903" s="82">
        <v>891</v>
      </c>
      <c r="B903" s="81" t="s">
        <v>1835</v>
      </c>
      <c r="C903" s="77" t="s">
        <v>923</v>
      </c>
      <c r="D903" s="26">
        <v>2017</v>
      </c>
      <c r="E903" s="26">
        <v>1</v>
      </c>
      <c r="F903" s="368" t="s">
        <v>72</v>
      </c>
      <c r="G903" s="122">
        <v>3300</v>
      </c>
    </row>
    <row r="904" spans="1:7" s="80" customFormat="1">
      <c r="A904" s="82">
        <v>892</v>
      </c>
      <c r="B904" s="81" t="s">
        <v>924</v>
      </c>
      <c r="C904" s="77" t="s">
        <v>925</v>
      </c>
      <c r="D904" s="26">
        <v>2017</v>
      </c>
      <c r="E904" s="26">
        <v>1</v>
      </c>
      <c r="F904" s="368" t="s">
        <v>72</v>
      </c>
      <c r="G904" s="122">
        <v>1560</v>
      </c>
    </row>
    <row r="905" spans="1:7" s="80" customFormat="1">
      <c r="A905" s="82">
        <v>893</v>
      </c>
      <c r="B905" s="81" t="s">
        <v>926</v>
      </c>
      <c r="C905" s="77" t="s">
        <v>927</v>
      </c>
      <c r="D905" s="26">
        <v>2017</v>
      </c>
      <c r="E905" s="26">
        <v>1</v>
      </c>
      <c r="F905" s="368" t="s">
        <v>72</v>
      </c>
      <c r="G905" s="122">
        <v>1499.98</v>
      </c>
    </row>
    <row r="906" spans="1:7" s="80" customFormat="1">
      <c r="A906" s="82">
        <v>894</v>
      </c>
      <c r="B906" s="81" t="s">
        <v>1339</v>
      </c>
      <c r="C906" s="77" t="s">
        <v>928</v>
      </c>
      <c r="D906" s="26">
        <v>2017</v>
      </c>
      <c r="E906" s="26">
        <v>1</v>
      </c>
      <c r="F906" s="368" t="s">
        <v>72</v>
      </c>
      <c r="G906" s="122">
        <v>4000</v>
      </c>
    </row>
    <row r="907" spans="1:7" s="80" customFormat="1">
      <c r="A907" s="82">
        <v>895</v>
      </c>
      <c r="B907" s="81" t="s">
        <v>1836</v>
      </c>
      <c r="C907" s="77" t="s">
        <v>929</v>
      </c>
      <c r="D907" s="26">
        <v>2018</v>
      </c>
      <c r="E907" s="26">
        <v>2</v>
      </c>
      <c r="F907" s="368" t="s">
        <v>72</v>
      </c>
      <c r="G907" s="122">
        <v>1489.88</v>
      </c>
    </row>
    <row r="908" spans="1:7" s="80" customFormat="1">
      <c r="A908" s="82">
        <v>896</v>
      </c>
      <c r="B908" s="81" t="s">
        <v>1837</v>
      </c>
      <c r="C908" s="77" t="s">
        <v>930</v>
      </c>
      <c r="D908" s="26">
        <v>2018</v>
      </c>
      <c r="E908" s="26">
        <v>1</v>
      </c>
      <c r="F908" s="368" t="s">
        <v>72</v>
      </c>
      <c r="G908" s="122">
        <v>895.49</v>
      </c>
    </row>
    <row r="909" spans="1:7" s="80" customFormat="1">
      <c r="A909" s="82">
        <v>897</v>
      </c>
      <c r="B909" s="81" t="s">
        <v>924</v>
      </c>
      <c r="C909" s="77" t="s">
        <v>931</v>
      </c>
      <c r="D909" s="26">
        <v>2018</v>
      </c>
      <c r="E909" s="26">
        <v>1</v>
      </c>
      <c r="F909" s="368" t="s">
        <v>72</v>
      </c>
      <c r="G909" s="122">
        <v>1299</v>
      </c>
    </row>
    <row r="910" spans="1:7" s="80" customFormat="1">
      <c r="A910" s="82">
        <v>898</v>
      </c>
      <c r="B910" s="81" t="s">
        <v>1838</v>
      </c>
      <c r="C910" s="77" t="s">
        <v>932</v>
      </c>
      <c r="D910" s="26">
        <v>2019</v>
      </c>
      <c r="E910" s="26">
        <v>1</v>
      </c>
      <c r="F910" s="368" t="s">
        <v>72</v>
      </c>
      <c r="G910" s="122">
        <v>409</v>
      </c>
    </row>
    <row r="911" spans="1:7" s="80" customFormat="1">
      <c r="A911" s="82">
        <v>899</v>
      </c>
      <c r="B911" s="81" t="s">
        <v>1839</v>
      </c>
      <c r="C911" s="77" t="s">
        <v>933</v>
      </c>
      <c r="D911" s="26">
        <v>2019</v>
      </c>
      <c r="E911" s="26">
        <v>1</v>
      </c>
      <c r="F911" s="368" t="s">
        <v>72</v>
      </c>
      <c r="G911" s="122">
        <v>3510.48</v>
      </c>
    </row>
    <row r="912" spans="1:7" s="80" customFormat="1">
      <c r="A912" s="82">
        <v>900</v>
      </c>
      <c r="B912" s="81" t="s">
        <v>934</v>
      </c>
      <c r="C912" s="77" t="s">
        <v>935</v>
      </c>
      <c r="D912" s="26">
        <v>2019</v>
      </c>
      <c r="E912" s="26">
        <v>1</v>
      </c>
      <c r="F912" s="368" t="s">
        <v>72</v>
      </c>
      <c r="G912" s="122">
        <v>244.5</v>
      </c>
    </row>
    <row r="913" spans="1:7" s="80" customFormat="1">
      <c r="A913" s="82">
        <v>901</v>
      </c>
      <c r="B913" s="81" t="s">
        <v>936</v>
      </c>
      <c r="C913" s="77" t="s">
        <v>937</v>
      </c>
      <c r="D913" s="26">
        <v>2019</v>
      </c>
      <c r="E913" s="26">
        <v>5</v>
      </c>
      <c r="F913" s="368" t="s">
        <v>72</v>
      </c>
      <c r="G913" s="122">
        <v>2416.4499999999998</v>
      </c>
    </row>
    <row r="914" spans="1:7" s="80" customFormat="1">
      <c r="A914" s="82">
        <v>902</v>
      </c>
      <c r="B914" s="81" t="s">
        <v>936</v>
      </c>
      <c r="C914" s="77" t="s">
        <v>938</v>
      </c>
      <c r="D914" s="26">
        <v>2019</v>
      </c>
      <c r="E914" s="26">
        <v>1</v>
      </c>
      <c r="F914" s="368" t="s">
        <v>72</v>
      </c>
      <c r="G914" s="122">
        <v>928.99</v>
      </c>
    </row>
    <row r="915" spans="1:7" s="80" customFormat="1">
      <c r="A915" s="82">
        <v>903</v>
      </c>
      <c r="B915" s="81" t="s">
        <v>1839</v>
      </c>
      <c r="C915" s="77" t="s">
        <v>939</v>
      </c>
      <c r="D915" s="26">
        <v>2019</v>
      </c>
      <c r="E915" s="26">
        <v>1</v>
      </c>
      <c r="F915" s="368" t="s">
        <v>72</v>
      </c>
      <c r="G915" s="122">
        <v>5980.49</v>
      </c>
    </row>
    <row r="916" spans="1:7" s="80" customFormat="1">
      <c r="A916" s="82">
        <v>904</v>
      </c>
      <c r="B916" s="81" t="s">
        <v>940</v>
      </c>
      <c r="C916" s="77" t="s">
        <v>941</v>
      </c>
      <c r="D916" s="26">
        <v>2019</v>
      </c>
      <c r="E916" s="26">
        <v>1</v>
      </c>
      <c r="F916" s="368" t="s">
        <v>72</v>
      </c>
      <c r="G916" s="122">
        <v>3016.49</v>
      </c>
    </row>
    <row r="917" spans="1:7" s="80" customFormat="1">
      <c r="A917" s="82">
        <v>905</v>
      </c>
      <c r="B917" s="81" t="s">
        <v>940</v>
      </c>
      <c r="C917" s="77" t="s">
        <v>942</v>
      </c>
      <c r="D917" s="26">
        <v>2019</v>
      </c>
      <c r="E917" s="26">
        <v>2</v>
      </c>
      <c r="F917" s="368" t="s">
        <v>72</v>
      </c>
      <c r="G917" s="122">
        <v>6032.96</v>
      </c>
    </row>
    <row r="918" spans="1:7" s="80" customFormat="1">
      <c r="A918" s="82">
        <v>906</v>
      </c>
      <c r="B918" s="81" t="s">
        <v>1840</v>
      </c>
      <c r="C918" s="77" t="s">
        <v>943</v>
      </c>
      <c r="D918" s="26">
        <v>2019</v>
      </c>
      <c r="E918" s="26">
        <v>1</v>
      </c>
      <c r="F918" s="368" t="s">
        <v>72</v>
      </c>
      <c r="G918" s="122">
        <v>1422.2</v>
      </c>
    </row>
    <row r="919" spans="1:7" s="80" customFormat="1">
      <c r="A919" s="82">
        <v>907</v>
      </c>
      <c r="B919" s="81" t="s">
        <v>1841</v>
      </c>
      <c r="C919" s="77" t="s">
        <v>944</v>
      </c>
      <c r="D919" s="26">
        <v>2019</v>
      </c>
      <c r="E919" s="26">
        <v>2</v>
      </c>
      <c r="F919" s="368" t="s">
        <v>72</v>
      </c>
      <c r="G919" s="122">
        <v>348.38</v>
      </c>
    </row>
    <row r="920" spans="1:7" s="80" customFormat="1">
      <c r="A920" s="82">
        <v>908</v>
      </c>
      <c r="B920" s="81" t="s">
        <v>1839</v>
      </c>
      <c r="C920" s="77" t="s">
        <v>945</v>
      </c>
      <c r="D920" s="26">
        <v>2019</v>
      </c>
      <c r="E920" s="26">
        <v>1</v>
      </c>
      <c r="F920" s="368" t="s">
        <v>72</v>
      </c>
      <c r="G920" s="122">
        <v>10446</v>
      </c>
    </row>
    <row r="921" spans="1:7" s="80" customFormat="1">
      <c r="A921" s="82">
        <v>909</v>
      </c>
      <c r="B921" s="81" t="s">
        <v>1842</v>
      </c>
      <c r="C921" s="77" t="s">
        <v>946</v>
      </c>
      <c r="D921" s="26">
        <v>2019</v>
      </c>
      <c r="E921" s="26">
        <v>1</v>
      </c>
      <c r="F921" s="368" t="s">
        <v>72</v>
      </c>
      <c r="G921" s="122">
        <v>61500</v>
      </c>
    </row>
    <row r="922" spans="1:7" s="80" customFormat="1">
      <c r="A922" s="82">
        <v>910</v>
      </c>
      <c r="B922" s="81" t="s">
        <v>1843</v>
      </c>
      <c r="C922" s="77" t="s">
        <v>947</v>
      </c>
      <c r="D922" s="26">
        <v>2019</v>
      </c>
      <c r="E922" s="26">
        <v>1</v>
      </c>
      <c r="F922" s="368" t="s">
        <v>72</v>
      </c>
      <c r="G922" s="122">
        <v>115.01</v>
      </c>
    </row>
    <row r="923" spans="1:7" s="80" customFormat="1">
      <c r="A923" s="82">
        <v>911</v>
      </c>
      <c r="B923" s="81" t="s">
        <v>1844</v>
      </c>
      <c r="C923" s="77" t="s">
        <v>948</v>
      </c>
      <c r="D923" s="26">
        <v>2019</v>
      </c>
      <c r="E923" s="26">
        <v>1</v>
      </c>
      <c r="F923" s="368" t="s">
        <v>72</v>
      </c>
      <c r="G923" s="122">
        <v>368</v>
      </c>
    </row>
    <row r="924" spans="1:7" s="80" customFormat="1">
      <c r="A924" s="82">
        <v>912</v>
      </c>
      <c r="B924" s="81" t="s">
        <v>1845</v>
      </c>
      <c r="C924" s="77" t="s">
        <v>949</v>
      </c>
      <c r="D924" s="26">
        <v>2019</v>
      </c>
      <c r="E924" s="26">
        <v>2</v>
      </c>
      <c r="F924" s="368" t="s">
        <v>72</v>
      </c>
      <c r="G924" s="122">
        <v>2558.4</v>
      </c>
    </row>
    <row r="925" spans="1:7" s="80" customFormat="1">
      <c r="A925" s="82">
        <v>913</v>
      </c>
      <c r="B925" s="81" t="s">
        <v>1846</v>
      </c>
      <c r="C925" s="77" t="s">
        <v>950</v>
      </c>
      <c r="D925" s="26">
        <v>2019</v>
      </c>
      <c r="E925" s="26">
        <v>1</v>
      </c>
      <c r="F925" s="368" t="s">
        <v>72</v>
      </c>
      <c r="G925" s="122">
        <v>257.07</v>
      </c>
    </row>
    <row r="926" spans="1:7" s="80" customFormat="1">
      <c r="A926" s="82">
        <v>914</v>
      </c>
      <c r="B926" s="81" t="s">
        <v>1847</v>
      </c>
      <c r="C926" s="77" t="s">
        <v>951</v>
      </c>
      <c r="D926" s="26">
        <v>2019</v>
      </c>
      <c r="E926" s="26">
        <v>1</v>
      </c>
      <c r="F926" s="368" t="s">
        <v>72</v>
      </c>
      <c r="G926" s="122">
        <v>5336.5</v>
      </c>
    </row>
    <row r="927" spans="1:7" s="80" customFormat="1">
      <c r="A927" s="82">
        <v>915</v>
      </c>
      <c r="B927" s="81" t="s">
        <v>952</v>
      </c>
      <c r="C927" s="77" t="s">
        <v>953</v>
      </c>
      <c r="D927" s="26">
        <v>2019</v>
      </c>
      <c r="E927" s="26">
        <v>1</v>
      </c>
      <c r="F927" s="368" t="s">
        <v>72</v>
      </c>
      <c r="G927" s="122">
        <v>1816.1</v>
      </c>
    </row>
    <row r="928" spans="1:7" s="80" customFormat="1">
      <c r="A928" s="82">
        <v>916</v>
      </c>
      <c r="B928" s="81" t="s">
        <v>954</v>
      </c>
      <c r="C928" s="77" t="s">
        <v>955</v>
      </c>
      <c r="D928" s="26">
        <v>2019</v>
      </c>
      <c r="E928" s="26">
        <v>1</v>
      </c>
      <c r="F928" s="368" t="s">
        <v>72</v>
      </c>
      <c r="G928" s="122">
        <v>139.04</v>
      </c>
    </row>
    <row r="929" spans="1:7" s="80" customFormat="1">
      <c r="A929" s="82">
        <v>917</v>
      </c>
      <c r="B929" s="81" t="s">
        <v>1848</v>
      </c>
      <c r="C929" s="77" t="s">
        <v>956</v>
      </c>
      <c r="D929" s="26">
        <v>2019</v>
      </c>
      <c r="E929" s="26">
        <v>1</v>
      </c>
      <c r="F929" s="368" t="s">
        <v>72</v>
      </c>
      <c r="G929" s="122">
        <v>6396</v>
      </c>
    </row>
    <row r="930" spans="1:7" s="80" customFormat="1">
      <c r="A930" s="82">
        <v>918</v>
      </c>
      <c r="B930" s="81" t="s">
        <v>924</v>
      </c>
      <c r="C930" s="77" t="s">
        <v>957</v>
      </c>
      <c r="D930" s="26">
        <v>2019</v>
      </c>
      <c r="E930" s="26">
        <v>1</v>
      </c>
      <c r="F930" s="368" t="s">
        <v>72</v>
      </c>
      <c r="G930" s="122">
        <v>999</v>
      </c>
    </row>
    <row r="931" spans="1:7" s="80" customFormat="1">
      <c r="A931" s="82">
        <v>919</v>
      </c>
      <c r="B931" s="81" t="s">
        <v>1849</v>
      </c>
      <c r="C931" s="77" t="s">
        <v>958</v>
      </c>
      <c r="D931" s="26">
        <v>2019</v>
      </c>
      <c r="E931" s="26">
        <v>2</v>
      </c>
      <c r="F931" s="368" t="s">
        <v>72</v>
      </c>
      <c r="G931" s="122">
        <v>2906.78</v>
      </c>
    </row>
    <row r="932" spans="1:7" s="80" customFormat="1">
      <c r="A932" s="82">
        <v>920</v>
      </c>
      <c r="B932" s="81" t="s">
        <v>1849</v>
      </c>
      <c r="C932" s="77" t="s">
        <v>959</v>
      </c>
      <c r="D932" s="26">
        <v>2019</v>
      </c>
      <c r="E932" s="26">
        <v>1</v>
      </c>
      <c r="F932" s="368" t="s">
        <v>72</v>
      </c>
      <c r="G932" s="122">
        <v>1453.4</v>
      </c>
    </row>
    <row r="933" spans="1:7" s="80" customFormat="1">
      <c r="A933" s="82">
        <v>921</v>
      </c>
      <c r="B933" s="81" t="s">
        <v>924</v>
      </c>
      <c r="C933" s="77" t="s">
        <v>960</v>
      </c>
      <c r="D933" s="26">
        <v>2019</v>
      </c>
      <c r="E933" s="26">
        <v>2</v>
      </c>
      <c r="F933" s="368" t="s">
        <v>72</v>
      </c>
      <c r="G933" s="122">
        <v>2574.4</v>
      </c>
    </row>
    <row r="934" spans="1:7" s="80" customFormat="1">
      <c r="A934" s="82">
        <v>922</v>
      </c>
      <c r="B934" s="81" t="s">
        <v>924</v>
      </c>
      <c r="C934" s="77" t="s">
        <v>961</v>
      </c>
      <c r="D934" s="26">
        <v>2019</v>
      </c>
      <c r="E934" s="26">
        <v>1</v>
      </c>
      <c r="F934" s="368" t="s">
        <v>72</v>
      </c>
      <c r="G934" s="122">
        <v>1108.99</v>
      </c>
    </row>
    <row r="935" spans="1:7" s="80" customFormat="1">
      <c r="A935" s="82">
        <v>923</v>
      </c>
      <c r="B935" s="81" t="s">
        <v>962</v>
      </c>
      <c r="C935" s="77" t="s">
        <v>963</v>
      </c>
      <c r="D935" s="26">
        <v>2020</v>
      </c>
      <c r="E935" s="26">
        <v>1</v>
      </c>
      <c r="F935" s="368" t="s">
        <v>72</v>
      </c>
      <c r="G935" s="122">
        <v>350</v>
      </c>
    </row>
    <row r="936" spans="1:7" s="80" customFormat="1">
      <c r="A936" s="82">
        <v>924</v>
      </c>
      <c r="B936" s="81" t="s">
        <v>893</v>
      </c>
      <c r="C936" s="77" t="s">
        <v>964</v>
      </c>
      <c r="D936" s="26">
        <v>2020</v>
      </c>
      <c r="E936" s="26">
        <v>5</v>
      </c>
      <c r="F936" s="368" t="s">
        <v>72</v>
      </c>
      <c r="G936" s="122">
        <v>5871.25</v>
      </c>
    </row>
    <row r="937" spans="1:7" s="80" customFormat="1">
      <c r="A937" s="82">
        <v>925</v>
      </c>
      <c r="B937" s="81" t="s">
        <v>1850</v>
      </c>
      <c r="C937" s="77" t="s">
        <v>965</v>
      </c>
      <c r="D937" s="26">
        <v>2020</v>
      </c>
      <c r="E937" s="26">
        <v>1</v>
      </c>
      <c r="F937" s="368" t="s">
        <v>72</v>
      </c>
      <c r="G937" s="122">
        <v>1100</v>
      </c>
    </row>
    <row r="938" spans="1:7" s="80" customFormat="1">
      <c r="A938" s="82">
        <v>926</v>
      </c>
      <c r="B938" s="81" t="s">
        <v>966</v>
      </c>
      <c r="C938" s="77" t="s">
        <v>967</v>
      </c>
      <c r="D938" s="26">
        <v>2020</v>
      </c>
      <c r="E938" s="26">
        <v>1</v>
      </c>
      <c r="F938" s="368" t="s">
        <v>72</v>
      </c>
      <c r="G938" s="122">
        <v>1100</v>
      </c>
    </row>
    <row r="939" spans="1:7" s="80" customFormat="1">
      <c r="A939" s="82">
        <v>927</v>
      </c>
      <c r="B939" s="81" t="s">
        <v>1851</v>
      </c>
      <c r="C939" s="77" t="s">
        <v>968</v>
      </c>
      <c r="D939" s="26">
        <v>2020</v>
      </c>
      <c r="E939" s="26">
        <v>2</v>
      </c>
      <c r="F939" s="368" t="s">
        <v>72</v>
      </c>
      <c r="G939" s="122">
        <v>4000</v>
      </c>
    </row>
    <row r="940" spans="1:7" s="80" customFormat="1">
      <c r="A940" s="82">
        <v>928</v>
      </c>
      <c r="B940" s="81" t="s">
        <v>969</v>
      </c>
      <c r="C940" s="77" t="s">
        <v>970</v>
      </c>
      <c r="D940" s="26">
        <v>2014</v>
      </c>
      <c r="E940" s="26">
        <v>1</v>
      </c>
      <c r="F940" s="368" t="s">
        <v>71</v>
      </c>
      <c r="G940" s="122">
        <v>1040</v>
      </c>
    </row>
    <row r="941" spans="1:7" s="80" customFormat="1">
      <c r="A941" s="82">
        <v>929</v>
      </c>
      <c r="B941" s="81" t="s">
        <v>971</v>
      </c>
      <c r="C941" s="77" t="s">
        <v>972</v>
      </c>
      <c r="D941" s="26">
        <v>2014</v>
      </c>
      <c r="E941" s="26">
        <v>1</v>
      </c>
      <c r="F941" s="368" t="s">
        <v>71</v>
      </c>
      <c r="G941" s="122">
        <v>1500</v>
      </c>
    </row>
    <row r="942" spans="1:7" s="80" customFormat="1">
      <c r="A942" s="82">
        <v>930</v>
      </c>
      <c r="B942" s="81" t="s">
        <v>973</v>
      </c>
      <c r="C942" s="77" t="s">
        <v>974</v>
      </c>
      <c r="D942" s="26">
        <v>2016</v>
      </c>
      <c r="E942" s="26">
        <v>1</v>
      </c>
      <c r="F942" s="368" t="s">
        <v>71</v>
      </c>
      <c r="G942" s="122">
        <v>1000</v>
      </c>
    </row>
    <row r="943" spans="1:7" s="80" customFormat="1">
      <c r="A943" s="82">
        <v>931</v>
      </c>
      <c r="B943" s="81" t="s">
        <v>975</v>
      </c>
      <c r="C943" s="77" t="s">
        <v>976</v>
      </c>
      <c r="D943" s="26">
        <v>2016</v>
      </c>
      <c r="E943" s="26">
        <v>1</v>
      </c>
      <c r="F943" s="368" t="s">
        <v>71</v>
      </c>
      <c r="G943" s="122">
        <v>1690</v>
      </c>
    </row>
    <row r="944" spans="1:7" s="80" customFormat="1">
      <c r="A944" s="82">
        <v>932</v>
      </c>
      <c r="B944" s="81" t="s">
        <v>973</v>
      </c>
      <c r="C944" s="77" t="s">
        <v>977</v>
      </c>
      <c r="D944" s="26">
        <v>2017</v>
      </c>
      <c r="E944" s="26">
        <v>9</v>
      </c>
      <c r="F944" s="368" t="s">
        <v>71</v>
      </c>
      <c r="G944" s="122">
        <v>17800.2</v>
      </c>
    </row>
    <row r="945" spans="1:7" s="80" customFormat="1">
      <c r="A945" s="82">
        <v>933</v>
      </c>
      <c r="B945" s="81" t="s">
        <v>973</v>
      </c>
      <c r="C945" s="77" t="s">
        <v>978</v>
      </c>
      <c r="D945" s="26">
        <v>2017</v>
      </c>
      <c r="E945" s="26">
        <v>1</v>
      </c>
      <c r="F945" s="368" t="s">
        <v>71</v>
      </c>
      <c r="G945" s="122">
        <v>1977.83</v>
      </c>
    </row>
    <row r="946" spans="1:7" s="80" customFormat="1">
      <c r="A946" s="82">
        <v>934</v>
      </c>
      <c r="B946" s="81" t="s">
        <v>975</v>
      </c>
      <c r="C946" s="77" t="s">
        <v>979</v>
      </c>
      <c r="D946" s="26">
        <v>2019</v>
      </c>
      <c r="E946" s="26">
        <v>1</v>
      </c>
      <c r="F946" s="368" t="s">
        <v>71</v>
      </c>
      <c r="G946" s="122">
        <v>1494.5</v>
      </c>
    </row>
    <row r="947" spans="1:7" s="80" customFormat="1">
      <c r="A947" s="82">
        <v>935</v>
      </c>
      <c r="B947" s="81" t="s">
        <v>975</v>
      </c>
      <c r="C947" s="77" t="s">
        <v>980</v>
      </c>
      <c r="D947" s="26">
        <v>2019</v>
      </c>
      <c r="E947" s="26">
        <v>1</v>
      </c>
      <c r="F947" s="368" t="s">
        <v>71</v>
      </c>
      <c r="G947" s="122">
        <v>1494.5</v>
      </c>
    </row>
    <row r="948" spans="1:7" s="80" customFormat="1">
      <c r="A948" s="82">
        <v>936</v>
      </c>
      <c r="B948" s="81" t="s">
        <v>1852</v>
      </c>
      <c r="C948" s="77" t="s">
        <v>981</v>
      </c>
      <c r="D948" s="26">
        <v>2019</v>
      </c>
      <c r="E948" s="26">
        <v>1</v>
      </c>
      <c r="F948" s="368" t="s">
        <v>71</v>
      </c>
      <c r="G948" s="122">
        <v>3198</v>
      </c>
    </row>
    <row r="949" spans="1:7" s="80" customFormat="1">
      <c r="A949" s="82">
        <v>937</v>
      </c>
      <c r="B949" s="81" t="s">
        <v>982</v>
      </c>
      <c r="C949" s="77" t="s">
        <v>983</v>
      </c>
      <c r="D949" s="26">
        <v>2020</v>
      </c>
      <c r="E949" s="26">
        <v>5</v>
      </c>
      <c r="F949" s="368" t="s">
        <v>71</v>
      </c>
      <c r="G949" s="122">
        <v>12496.8</v>
      </c>
    </row>
    <row r="950" spans="1:7" s="80" customFormat="1">
      <c r="A950" s="82">
        <v>938</v>
      </c>
      <c r="B950" s="81" t="s">
        <v>103</v>
      </c>
      <c r="C950" s="77" t="s">
        <v>984</v>
      </c>
      <c r="D950" s="26">
        <v>2020</v>
      </c>
      <c r="E950" s="26">
        <v>4</v>
      </c>
      <c r="F950" s="368" t="s">
        <v>71</v>
      </c>
      <c r="G950" s="122">
        <v>13500</v>
      </c>
    </row>
    <row r="951" spans="1:7" s="68" customFormat="1">
      <c r="A951" s="379">
        <v>12</v>
      </c>
      <c r="B951" s="65" t="s">
        <v>1853</v>
      </c>
      <c r="C951" s="65"/>
      <c r="D951" s="238"/>
      <c r="E951" s="238"/>
      <c r="F951" s="239"/>
      <c r="G951" s="371"/>
    </row>
    <row r="952" spans="1:7" s="80" customFormat="1">
      <c r="A952" s="82">
        <v>939</v>
      </c>
      <c r="B952" s="81" t="s">
        <v>1854</v>
      </c>
      <c r="C952" s="77" t="s">
        <v>1031</v>
      </c>
      <c r="D952" s="26">
        <v>43434</v>
      </c>
      <c r="E952" s="26">
        <v>1</v>
      </c>
      <c r="F952" s="368" t="s">
        <v>72</v>
      </c>
      <c r="G952" s="122">
        <v>1365.3</v>
      </c>
    </row>
    <row r="953" spans="1:7" s="80" customFormat="1">
      <c r="A953" s="82">
        <v>940</v>
      </c>
      <c r="B953" s="81" t="s">
        <v>1854</v>
      </c>
      <c r="C953" s="77" t="s">
        <v>1032</v>
      </c>
      <c r="D953" s="26">
        <v>43434</v>
      </c>
      <c r="E953" s="26">
        <v>1</v>
      </c>
      <c r="F953" s="368" t="s">
        <v>72</v>
      </c>
      <c r="G953" s="122">
        <v>2460</v>
      </c>
    </row>
    <row r="954" spans="1:7" s="80" customFormat="1">
      <c r="A954" s="82">
        <v>941</v>
      </c>
      <c r="B954" s="81" t="s">
        <v>1854</v>
      </c>
      <c r="C954" s="77" t="s">
        <v>1032</v>
      </c>
      <c r="D954" s="26">
        <v>43434</v>
      </c>
      <c r="E954" s="26">
        <v>1</v>
      </c>
      <c r="F954" s="368" t="s">
        <v>72</v>
      </c>
      <c r="G954" s="122">
        <v>2460</v>
      </c>
    </row>
    <row r="955" spans="1:7" s="80" customFormat="1">
      <c r="A955" s="82">
        <v>942</v>
      </c>
      <c r="B955" s="81" t="s">
        <v>1855</v>
      </c>
      <c r="C955" s="77" t="s">
        <v>1032</v>
      </c>
      <c r="D955" s="26">
        <v>43434</v>
      </c>
      <c r="E955" s="26">
        <v>1</v>
      </c>
      <c r="F955" s="368" t="s">
        <v>72</v>
      </c>
      <c r="G955" s="122">
        <v>1377.6000000000001</v>
      </c>
    </row>
    <row r="956" spans="1:7" s="80" customFormat="1">
      <c r="A956" s="82">
        <v>943</v>
      </c>
      <c r="B956" s="81" t="s">
        <v>1854</v>
      </c>
      <c r="C956" s="77" t="s">
        <v>1053</v>
      </c>
      <c r="D956" s="26">
        <v>43447</v>
      </c>
      <c r="E956" s="26">
        <v>1</v>
      </c>
      <c r="F956" s="368" t="s">
        <v>72</v>
      </c>
      <c r="G956" s="122">
        <v>492</v>
      </c>
    </row>
    <row r="957" spans="1:7" s="80" customFormat="1">
      <c r="A957" s="82">
        <v>944</v>
      </c>
      <c r="B957" s="81" t="s">
        <v>1856</v>
      </c>
      <c r="C957" s="77" t="s">
        <v>1022</v>
      </c>
      <c r="D957" s="26">
        <v>42251</v>
      </c>
      <c r="E957" s="26">
        <v>3</v>
      </c>
      <c r="F957" s="368" t="s">
        <v>72</v>
      </c>
      <c r="G957" s="122">
        <v>282.90000000000003</v>
      </c>
    </row>
    <row r="958" spans="1:7" s="80" customFormat="1">
      <c r="A958" s="82">
        <v>945</v>
      </c>
      <c r="B958" s="81" t="s">
        <v>1856</v>
      </c>
      <c r="C958" s="77" t="s">
        <v>1022</v>
      </c>
      <c r="D958" s="26">
        <v>42251</v>
      </c>
      <c r="E958" s="26">
        <v>1</v>
      </c>
      <c r="F958" s="368" t="s">
        <v>72</v>
      </c>
      <c r="G958" s="122">
        <v>282.90000000000003</v>
      </c>
    </row>
    <row r="959" spans="1:7" s="80" customFormat="1">
      <c r="A959" s="82">
        <v>946</v>
      </c>
      <c r="B959" s="81" t="s">
        <v>1856</v>
      </c>
      <c r="C959" s="77" t="s">
        <v>1022</v>
      </c>
      <c r="D959" s="26">
        <v>42251</v>
      </c>
      <c r="E959" s="26">
        <v>1</v>
      </c>
      <c r="F959" s="368" t="s">
        <v>72</v>
      </c>
      <c r="G959" s="122">
        <v>282.90000000000003</v>
      </c>
    </row>
    <row r="960" spans="1:7" s="80" customFormat="1">
      <c r="A960" s="82">
        <v>947</v>
      </c>
      <c r="B960" s="81" t="s">
        <v>1857</v>
      </c>
      <c r="C960" s="77" t="s">
        <v>1023</v>
      </c>
      <c r="D960" s="26">
        <v>42284</v>
      </c>
      <c r="E960" s="26">
        <v>1</v>
      </c>
      <c r="F960" s="368" t="s">
        <v>72</v>
      </c>
      <c r="G960" s="122">
        <v>2499.9900000000002</v>
      </c>
    </row>
    <row r="961" spans="1:7" s="80" customFormat="1">
      <c r="A961" s="82">
        <v>948</v>
      </c>
      <c r="B961" s="81" t="s">
        <v>1858</v>
      </c>
      <c r="C961" s="77" t="s">
        <v>1024</v>
      </c>
      <c r="D961" s="26">
        <v>42291</v>
      </c>
      <c r="E961" s="26">
        <v>1</v>
      </c>
      <c r="F961" s="368" t="s">
        <v>72</v>
      </c>
      <c r="G961" s="122">
        <v>489</v>
      </c>
    </row>
    <row r="962" spans="1:7" s="80" customFormat="1">
      <c r="A962" s="82">
        <v>949</v>
      </c>
      <c r="B962" s="81" t="s">
        <v>1019</v>
      </c>
      <c r="C962" s="77" t="s">
        <v>1025</v>
      </c>
      <c r="D962" s="26">
        <v>42358</v>
      </c>
      <c r="E962" s="26">
        <v>1</v>
      </c>
      <c r="F962" s="368" t="s">
        <v>72</v>
      </c>
      <c r="G962" s="122">
        <v>2399</v>
      </c>
    </row>
    <row r="963" spans="1:7" s="80" customFormat="1">
      <c r="A963" s="82">
        <v>950</v>
      </c>
      <c r="B963" s="81" t="s">
        <v>1859</v>
      </c>
      <c r="C963" s="77" t="s">
        <v>1026</v>
      </c>
      <c r="D963" s="26">
        <v>42395</v>
      </c>
      <c r="E963" s="26">
        <v>1</v>
      </c>
      <c r="F963" s="368" t="s">
        <v>72</v>
      </c>
      <c r="G963" s="122">
        <v>549</v>
      </c>
    </row>
    <row r="964" spans="1:7" s="80" customFormat="1">
      <c r="A964" s="82">
        <v>951</v>
      </c>
      <c r="B964" s="81" t="s">
        <v>1860</v>
      </c>
      <c r="C964" s="77" t="s">
        <v>1027</v>
      </c>
      <c r="D964" s="26">
        <v>42699</v>
      </c>
      <c r="E964" s="26">
        <v>1</v>
      </c>
      <c r="F964" s="368" t="s">
        <v>72</v>
      </c>
      <c r="G964" s="122">
        <v>479</v>
      </c>
    </row>
    <row r="965" spans="1:7" s="80" customFormat="1">
      <c r="A965" s="82">
        <v>952</v>
      </c>
      <c r="B965" s="81" t="s">
        <v>1860</v>
      </c>
      <c r="C965" s="77" t="s">
        <v>1027</v>
      </c>
      <c r="D965" s="26">
        <v>42699</v>
      </c>
      <c r="E965" s="26">
        <v>1</v>
      </c>
      <c r="F965" s="368" t="s">
        <v>72</v>
      </c>
      <c r="G965" s="122">
        <v>2759</v>
      </c>
    </row>
    <row r="966" spans="1:7" s="80" customFormat="1">
      <c r="A966" s="82">
        <v>953</v>
      </c>
      <c r="B966" s="81" t="s">
        <v>1020</v>
      </c>
      <c r="C966" s="77" t="s">
        <v>1028</v>
      </c>
      <c r="D966" s="26">
        <v>43080</v>
      </c>
      <c r="E966" s="26">
        <v>1</v>
      </c>
      <c r="F966" s="368" t="s">
        <v>72</v>
      </c>
      <c r="G966" s="122">
        <v>2800</v>
      </c>
    </row>
    <row r="967" spans="1:7" s="80" customFormat="1">
      <c r="A967" s="82">
        <v>954</v>
      </c>
      <c r="B967" s="81" t="s">
        <v>1021</v>
      </c>
      <c r="C967" s="77" t="s">
        <v>1029</v>
      </c>
      <c r="D967" s="26">
        <v>43174</v>
      </c>
      <c r="E967" s="26">
        <v>1</v>
      </c>
      <c r="F967" s="368" t="s">
        <v>72</v>
      </c>
      <c r="G967" s="122">
        <v>1073.93</v>
      </c>
    </row>
    <row r="968" spans="1:7" s="80" customFormat="1">
      <c r="A968" s="82">
        <v>955</v>
      </c>
      <c r="B968" s="81" t="s">
        <v>1021</v>
      </c>
      <c r="C968" s="77" t="s">
        <v>1030</v>
      </c>
      <c r="D968" s="26">
        <v>43185</v>
      </c>
      <c r="E968" s="26">
        <v>1</v>
      </c>
      <c r="F968" s="368" t="s">
        <v>72</v>
      </c>
      <c r="G968" s="122">
        <v>624.13</v>
      </c>
    </row>
    <row r="969" spans="1:7" s="80" customFormat="1">
      <c r="A969" s="82">
        <v>956</v>
      </c>
      <c r="B969" s="81" t="s">
        <v>1861</v>
      </c>
      <c r="C969" s="77" t="s">
        <v>1031</v>
      </c>
      <c r="D969" s="26">
        <v>43434</v>
      </c>
      <c r="E969" s="26">
        <v>1</v>
      </c>
      <c r="F969" s="368" t="s">
        <v>72</v>
      </c>
      <c r="G969" s="122">
        <v>1599</v>
      </c>
    </row>
    <row r="970" spans="1:7" s="80" customFormat="1">
      <c r="A970" s="82">
        <v>957</v>
      </c>
      <c r="B970" s="81" t="s">
        <v>1861</v>
      </c>
      <c r="C970" s="77" t="s">
        <v>1031</v>
      </c>
      <c r="D970" s="26">
        <v>43434</v>
      </c>
      <c r="E970" s="26">
        <v>1</v>
      </c>
      <c r="F970" s="368" t="s">
        <v>72</v>
      </c>
      <c r="G970" s="122">
        <v>1599</v>
      </c>
    </row>
    <row r="971" spans="1:7" s="80" customFormat="1">
      <c r="A971" s="82">
        <v>958</v>
      </c>
      <c r="B971" s="81" t="s">
        <v>1862</v>
      </c>
      <c r="C971" s="77" t="s">
        <v>1031</v>
      </c>
      <c r="D971" s="26">
        <v>43434</v>
      </c>
      <c r="E971" s="26">
        <v>1</v>
      </c>
      <c r="F971" s="368" t="s">
        <v>72</v>
      </c>
      <c r="G971" s="122">
        <v>2200</v>
      </c>
    </row>
    <row r="972" spans="1:7" s="80" customFormat="1">
      <c r="A972" s="82">
        <v>959</v>
      </c>
      <c r="B972" s="81" t="s">
        <v>1861</v>
      </c>
      <c r="C972" s="77" t="s">
        <v>1032</v>
      </c>
      <c r="D972" s="26">
        <v>43434</v>
      </c>
      <c r="E972" s="26">
        <v>1</v>
      </c>
      <c r="F972" s="368" t="s">
        <v>72</v>
      </c>
      <c r="G972" s="122">
        <v>1599</v>
      </c>
    </row>
    <row r="973" spans="1:7" s="80" customFormat="1">
      <c r="A973" s="82">
        <v>960</v>
      </c>
      <c r="B973" s="81" t="s">
        <v>1039</v>
      </c>
      <c r="C973" s="77" t="s">
        <v>1032</v>
      </c>
      <c r="D973" s="26">
        <v>43434</v>
      </c>
      <c r="E973" s="26">
        <v>1</v>
      </c>
      <c r="F973" s="368" t="s">
        <v>72</v>
      </c>
      <c r="G973" s="122">
        <v>3185.7000000000003</v>
      </c>
    </row>
    <row r="974" spans="1:7" s="80" customFormat="1">
      <c r="A974" s="82">
        <v>961</v>
      </c>
      <c r="B974" s="81" t="s">
        <v>1039</v>
      </c>
      <c r="C974" s="77" t="s">
        <v>1032</v>
      </c>
      <c r="D974" s="26">
        <v>43434</v>
      </c>
      <c r="E974" s="26">
        <v>1</v>
      </c>
      <c r="F974" s="368" t="s">
        <v>72</v>
      </c>
      <c r="G974" s="122">
        <v>1968</v>
      </c>
    </row>
    <row r="975" spans="1:7" s="80" customFormat="1">
      <c r="A975" s="82">
        <v>962</v>
      </c>
      <c r="B975" s="81" t="s">
        <v>1861</v>
      </c>
      <c r="C975" s="77" t="s">
        <v>1032</v>
      </c>
      <c r="D975" s="26">
        <v>43434</v>
      </c>
      <c r="E975" s="26">
        <v>1</v>
      </c>
      <c r="F975" s="368" t="s">
        <v>72</v>
      </c>
      <c r="G975" s="122">
        <v>1599</v>
      </c>
    </row>
    <row r="976" spans="1:7" s="80" customFormat="1">
      <c r="A976" s="82">
        <v>963</v>
      </c>
      <c r="B976" s="81" t="s">
        <v>1825</v>
      </c>
      <c r="C976" s="77" t="s">
        <v>1032</v>
      </c>
      <c r="D976" s="26">
        <v>43434</v>
      </c>
      <c r="E976" s="26">
        <v>1</v>
      </c>
      <c r="F976" s="368" t="s">
        <v>72</v>
      </c>
      <c r="G976" s="122">
        <v>2229.9900000000002</v>
      </c>
    </row>
    <row r="977" spans="1:7" s="80" customFormat="1">
      <c r="A977" s="82">
        <v>964</v>
      </c>
      <c r="B977" s="81" t="s">
        <v>110</v>
      </c>
      <c r="C977" s="77" t="s">
        <v>1033</v>
      </c>
      <c r="D977" s="26">
        <v>43816</v>
      </c>
      <c r="E977" s="26">
        <v>1</v>
      </c>
      <c r="F977" s="368" t="s">
        <v>72</v>
      </c>
      <c r="G977" s="122">
        <v>1749</v>
      </c>
    </row>
    <row r="978" spans="1:7" s="80" customFormat="1">
      <c r="A978" s="82">
        <v>965</v>
      </c>
      <c r="B978" s="81" t="s">
        <v>1863</v>
      </c>
      <c r="C978" s="77" t="s">
        <v>1033</v>
      </c>
      <c r="D978" s="26">
        <v>43816</v>
      </c>
      <c r="E978" s="26">
        <v>1</v>
      </c>
      <c r="F978" s="368" t="s">
        <v>72</v>
      </c>
      <c r="G978" s="122">
        <v>348.23</v>
      </c>
    </row>
    <row r="979" spans="1:7" s="80" customFormat="1">
      <c r="A979" s="82">
        <v>966</v>
      </c>
      <c r="B979" s="81" t="s">
        <v>110</v>
      </c>
      <c r="C979" s="77" t="s">
        <v>1034</v>
      </c>
      <c r="D979" s="26">
        <v>43829</v>
      </c>
      <c r="E979" s="26">
        <v>1</v>
      </c>
      <c r="F979" s="368" t="s">
        <v>72</v>
      </c>
      <c r="G979" s="122">
        <v>1628.63</v>
      </c>
    </row>
    <row r="980" spans="1:7" s="80" customFormat="1">
      <c r="A980" s="82">
        <v>967</v>
      </c>
      <c r="B980" s="81" t="s">
        <v>1863</v>
      </c>
      <c r="C980" s="77" t="s">
        <v>1034</v>
      </c>
      <c r="D980" s="26">
        <v>43829</v>
      </c>
      <c r="E980" s="26">
        <v>1</v>
      </c>
      <c r="F980" s="368" t="s">
        <v>72</v>
      </c>
      <c r="G980" s="122">
        <v>348.23</v>
      </c>
    </row>
    <row r="981" spans="1:7" s="80" customFormat="1">
      <c r="A981" s="82">
        <v>968</v>
      </c>
      <c r="B981" s="81" t="s">
        <v>1021</v>
      </c>
      <c r="C981" s="77" t="s">
        <v>1034</v>
      </c>
      <c r="D981" s="26">
        <v>43829</v>
      </c>
      <c r="E981" s="26">
        <v>1</v>
      </c>
      <c r="F981" s="368" t="s">
        <v>72</v>
      </c>
      <c r="G981" s="122">
        <v>435.53000000000003</v>
      </c>
    </row>
    <row r="982" spans="1:7" s="80" customFormat="1">
      <c r="A982" s="82">
        <v>969</v>
      </c>
      <c r="B982" s="81" t="s">
        <v>110</v>
      </c>
      <c r="C982" s="77" t="s">
        <v>1035</v>
      </c>
      <c r="D982" s="26">
        <v>43829</v>
      </c>
      <c r="E982" s="26">
        <v>1</v>
      </c>
      <c r="F982" s="368" t="s">
        <v>72</v>
      </c>
      <c r="G982" s="122">
        <v>4295.7800000000007</v>
      </c>
    </row>
    <row r="983" spans="1:7" s="80" customFormat="1">
      <c r="A983" s="82">
        <v>970</v>
      </c>
      <c r="B983" s="81" t="s">
        <v>1864</v>
      </c>
      <c r="C983" s="77" t="s">
        <v>1036</v>
      </c>
      <c r="D983" s="26">
        <v>43970</v>
      </c>
      <c r="E983" s="26">
        <v>1</v>
      </c>
      <c r="F983" s="368" t="s">
        <v>72</v>
      </c>
      <c r="G983" s="122">
        <v>5461.2</v>
      </c>
    </row>
    <row r="984" spans="1:7" s="80" customFormat="1">
      <c r="A984" s="82">
        <v>971</v>
      </c>
      <c r="B984" s="81" t="s">
        <v>110</v>
      </c>
      <c r="C984" s="77" t="s">
        <v>1037</v>
      </c>
      <c r="D984" s="26">
        <v>44088</v>
      </c>
      <c r="E984" s="26">
        <v>1</v>
      </c>
      <c r="F984" s="368" t="s">
        <v>72</v>
      </c>
      <c r="G984" s="122">
        <v>504.07000000000005</v>
      </c>
    </row>
    <row r="985" spans="1:7" s="80" customFormat="1">
      <c r="A985" s="82">
        <v>972</v>
      </c>
      <c r="B985" s="81" t="s">
        <v>110</v>
      </c>
      <c r="C985" s="77" t="s">
        <v>1037</v>
      </c>
      <c r="D985" s="26">
        <v>44088</v>
      </c>
      <c r="E985" s="26">
        <v>1</v>
      </c>
      <c r="F985" s="368" t="s">
        <v>72</v>
      </c>
      <c r="G985" s="122">
        <v>504.07000000000005</v>
      </c>
    </row>
    <row r="986" spans="1:7" s="80" customFormat="1">
      <c r="A986" s="82">
        <v>973</v>
      </c>
      <c r="B986" s="81" t="s">
        <v>110</v>
      </c>
      <c r="C986" s="77" t="s">
        <v>1037</v>
      </c>
      <c r="D986" s="26">
        <v>44088</v>
      </c>
      <c r="E986" s="26">
        <v>1</v>
      </c>
      <c r="F986" s="368" t="s">
        <v>72</v>
      </c>
      <c r="G986" s="122">
        <v>504.07000000000005</v>
      </c>
    </row>
    <row r="987" spans="1:7" s="80" customFormat="1">
      <c r="A987" s="82">
        <v>974</v>
      </c>
      <c r="B987" s="81" t="s">
        <v>110</v>
      </c>
      <c r="C987" s="77" t="s">
        <v>1037</v>
      </c>
      <c r="D987" s="26">
        <v>44088</v>
      </c>
      <c r="E987" s="26">
        <v>1</v>
      </c>
      <c r="F987" s="368" t="s">
        <v>72</v>
      </c>
      <c r="G987" s="122">
        <v>504.07000000000005</v>
      </c>
    </row>
    <row r="988" spans="1:7" s="80" customFormat="1">
      <c r="A988" s="82">
        <v>975</v>
      </c>
      <c r="B988" s="81" t="s">
        <v>110</v>
      </c>
      <c r="C988" s="77" t="s">
        <v>1037</v>
      </c>
      <c r="D988" s="26">
        <v>44088</v>
      </c>
      <c r="E988" s="26">
        <v>1</v>
      </c>
      <c r="F988" s="368" t="s">
        <v>72</v>
      </c>
      <c r="G988" s="122">
        <v>504.07000000000005</v>
      </c>
    </row>
    <row r="989" spans="1:7" s="80" customFormat="1">
      <c r="A989" s="82">
        <v>976</v>
      </c>
      <c r="B989" s="81" t="s">
        <v>110</v>
      </c>
      <c r="C989" s="77" t="s">
        <v>1037</v>
      </c>
      <c r="D989" s="26">
        <v>44088</v>
      </c>
      <c r="E989" s="26">
        <v>1</v>
      </c>
      <c r="F989" s="368" t="s">
        <v>72</v>
      </c>
      <c r="G989" s="122">
        <v>504.07000000000005</v>
      </c>
    </row>
    <row r="990" spans="1:7" s="80" customFormat="1">
      <c r="A990" s="82">
        <v>977</v>
      </c>
      <c r="B990" s="81" t="s">
        <v>110</v>
      </c>
      <c r="C990" s="77" t="s">
        <v>1037</v>
      </c>
      <c r="D990" s="26">
        <v>44088</v>
      </c>
      <c r="E990" s="26">
        <v>1</v>
      </c>
      <c r="F990" s="368" t="s">
        <v>72</v>
      </c>
      <c r="G990" s="122">
        <v>504.07000000000005</v>
      </c>
    </row>
    <row r="991" spans="1:7" s="80" customFormat="1">
      <c r="A991" s="82">
        <v>978</v>
      </c>
      <c r="B991" s="81" t="s">
        <v>110</v>
      </c>
      <c r="C991" s="77" t="s">
        <v>1037</v>
      </c>
      <c r="D991" s="26">
        <v>44088</v>
      </c>
      <c r="E991" s="26">
        <v>1</v>
      </c>
      <c r="F991" s="368" t="s">
        <v>72</v>
      </c>
      <c r="G991" s="122">
        <v>504.07000000000005</v>
      </c>
    </row>
    <row r="992" spans="1:7" s="80" customFormat="1">
      <c r="A992" s="82">
        <v>979</v>
      </c>
      <c r="B992" s="81" t="s">
        <v>110</v>
      </c>
      <c r="C992" s="77" t="s">
        <v>1037</v>
      </c>
      <c r="D992" s="26">
        <v>44088</v>
      </c>
      <c r="E992" s="26">
        <v>1</v>
      </c>
      <c r="F992" s="368" t="s">
        <v>72</v>
      </c>
      <c r="G992" s="122">
        <v>504.07000000000005</v>
      </c>
    </row>
    <row r="993" spans="1:7" s="80" customFormat="1">
      <c r="A993" s="82">
        <v>980</v>
      </c>
      <c r="B993" s="81" t="s">
        <v>110</v>
      </c>
      <c r="C993" s="77" t="s">
        <v>1037</v>
      </c>
      <c r="D993" s="26">
        <v>44088</v>
      </c>
      <c r="E993" s="26">
        <v>1</v>
      </c>
      <c r="F993" s="368" t="s">
        <v>72</v>
      </c>
      <c r="G993" s="122">
        <v>504.07000000000005</v>
      </c>
    </row>
    <row r="994" spans="1:7" s="80" customFormat="1">
      <c r="A994" s="82">
        <v>981</v>
      </c>
      <c r="B994" s="81" t="s">
        <v>110</v>
      </c>
      <c r="C994" s="77" t="s">
        <v>1037</v>
      </c>
      <c r="D994" s="26">
        <v>44088</v>
      </c>
      <c r="E994" s="26">
        <v>1</v>
      </c>
      <c r="F994" s="368" t="s">
        <v>72</v>
      </c>
      <c r="G994" s="122">
        <v>504.07000000000005</v>
      </c>
    </row>
    <row r="995" spans="1:7" s="80" customFormat="1">
      <c r="A995" s="82">
        <v>982</v>
      </c>
      <c r="B995" s="81" t="s">
        <v>110</v>
      </c>
      <c r="C995" s="77" t="s">
        <v>1037</v>
      </c>
      <c r="D995" s="26">
        <v>44088</v>
      </c>
      <c r="E995" s="26">
        <v>1</v>
      </c>
      <c r="F995" s="368" t="s">
        <v>72</v>
      </c>
      <c r="G995" s="122">
        <v>504.07000000000005</v>
      </c>
    </row>
    <row r="996" spans="1:7" s="80" customFormat="1">
      <c r="A996" s="82">
        <v>983</v>
      </c>
      <c r="B996" s="81" t="s">
        <v>110</v>
      </c>
      <c r="C996" s="77" t="s">
        <v>1037</v>
      </c>
      <c r="D996" s="26">
        <v>44088</v>
      </c>
      <c r="E996" s="26">
        <v>1</v>
      </c>
      <c r="F996" s="368" t="s">
        <v>72</v>
      </c>
      <c r="G996" s="122">
        <v>504.07000000000005</v>
      </c>
    </row>
    <row r="997" spans="1:7" s="80" customFormat="1">
      <c r="A997" s="82">
        <v>984</v>
      </c>
      <c r="B997" s="81" t="s">
        <v>110</v>
      </c>
      <c r="C997" s="77" t="s">
        <v>1037</v>
      </c>
      <c r="D997" s="26">
        <v>44088</v>
      </c>
      <c r="E997" s="26">
        <v>1</v>
      </c>
      <c r="F997" s="368" t="s">
        <v>72</v>
      </c>
      <c r="G997" s="122">
        <v>504.07000000000005</v>
      </c>
    </row>
    <row r="998" spans="1:7" s="80" customFormat="1">
      <c r="A998" s="82">
        <v>985</v>
      </c>
      <c r="B998" s="81" t="s">
        <v>110</v>
      </c>
      <c r="C998" s="77" t="s">
        <v>1037</v>
      </c>
      <c r="D998" s="26">
        <v>44088</v>
      </c>
      <c r="E998" s="26">
        <v>1</v>
      </c>
      <c r="F998" s="368" t="s">
        <v>72</v>
      </c>
      <c r="G998" s="122">
        <v>504.07000000000005</v>
      </c>
    </row>
    <row r="999" spans="1:7" s="80" customFormat="1">
      <c r="A999" s="82">
        <v>986</v>
      </c>
      <c r="B999" s="81" t="s">
        <v>103</v>
      </c>
      <c r="C999" s="77" t="s">
        <v>1038</v>
      </c>
      <c r="D999" s="26">
        <v>44167</v>
      </c>
      <c r="E999" s="26">
        <v>1</v>
      </c>
      <c r="F999" s="368" t="s">
        <v>72</v>
      </c>
      <c r="G999" s="122">
        <v>3500</v>
      </c>
    </row>
    <row r="1000" spans="1:7" s="80" customFormat="1">
      <c r="A1000" s="82">
        <v>987</v>
      </c>
      <c r="B1000" s="81" t="s">
        <v>103</v>
      </c>
      <c r="C1000" s="77" t="s">
        <v>1038</v>
      </c>
      <c r="D1000" s="26">
        <v>44167</v>
      </c>
      <c r="E1000" s="26">
        <v>1</v>
      </c>
      <c r="F1000" s="368" t="s">
        <v>72</v>
      </c>
      <c r="G1000" s="122">
        <v>3500</v>
      </c>
    </row>
    <row r="1001" spans="1:7" s="80" customFormat="1">
      <c r="A1001" s="82">
        <v>988</v>
      </c>
      <c r="B1001" s="81" t="s">
        <v>103</v>
      </c>
      <c r="C1001" s="77" t="s">
        <v>1038</v>
      </c>
      <c r="D1001" s="26">
        <v>44167</v>
      </c>
      <c r="E1001" s="26">
        <v>1</v>
      </c>
      <c r="F1001" s="368" t="s">
        <v>72</v>
      </c>
      <c r="G1001" s="122">
        <v>3500</v>
      </c>
    </row>
    <row r="1002" spans="1:7" s="80" customFormat="1">
      <c r="A1002" s="82">
        <v>989</v>
      </c>
      <c r="B1002" s="81" t="s">
        <v>1865</v>
      </c>
      <c r="C1002" s="77" t="s">
        <v>1044</v>
      </c>
      <c r="D1002" s="26">
        <v>42297</v>
      </c>
      <c r="E1002" s="26">
        <v>3</v>
      </c>
      <c r="F1002" s="368" t="s">
        <v>71</v>
      </c>
      <c r="G1002" s="122">
        <v>199</v>
      </c>
    </row>
    <row r="1003" spans="1:7" s="80" customFormat="1">
      <c r="A1003" s="82">
        <v>990</v>
      </c>
      <c r="B1003" s="81" t="s">
        <v>1865</v>
      </c>
      <c r="C1003" s="77" t="s">
        <v>1044</v>
      </c>
      <c r="D1003" s="26">
        <v>42297</v>
      </c>
      <c r="E1003" s="26">
        <v>1</v>
      </c>
      <c r="F1003" s="368" t="s">
        <v>71</v>
      </c>
      <c r="G1003" s="122">
        <v>199</v>
      </c>
    </row>
    <row r="1004" spans="1:7" s="80" customFormat="1">
      <c r="A1004" s="82">
        <v>991</v>
      </c>
      <c r="B1004" s="81" t="s">
        <v>105</v>
      </c>
      <c r="C1004" s="77" t="s">
        <v>1045</v>
      </c>
      <c r="D1004" s="26">
        <v>42366</v>
      </c>
      <c r="E1004" s="26">
        <v>1</v>
      </c>
      <c r="F1004" s="368" t="s">
        <v>71</v>
      </c>
      <c r="G1004" s="122">
        <v>3220</v>
      </c>
    </row>
    <row r="1005" spans="1:7" s="80" customFormat="1">
      <c r="A1005" s="82">
        <v>992</v>
      </c>
      <c r="B1005" s="81" t="s">
        <v>1866</v>
      </c>
      <c r="C1005" s="77" t="s">
        <v>1046</v>
      </c>
      <c r="D1005" s="26">
        <v>42620</v>
      </c>
      <c r="E1005" s="26">
        <v>1</v>
      </c>
      <c r="F1005" s="368" t="s">
        <v>71</v>
      </c>
      <c r="G1005" s="122">
        <v>3400</v>
      </c>
    </row>
    <row r="1006" spans="1:7" s="80" customFormat="1">
      <c r="A1006" s="82">
        <v>993</v>
      </c>
      <c r="B1006" s="81" t="s">
        <v>1040</v>
      </c>
      <c r="C1006" s="77" t="s">
        <v>1047</v>
      </c>
      <c r="D1006" s="26">
        <v>42999</v>
      </c>
      <c r="E1006" s="26">
        <v>1</v>
      </c>
      <c r="F1006" s="368" t="s">
        <v>71</v>
      </c>
      <c r="G1006" s="122">
        <v>1599</v>
      </c>
    </row>
    <row r="1007" spans="1:7" s="80" customFormat="1">
      <c r="A1007" s="82">
        <v>994</v>
      </c>
      <c r="B1007" s="81" t="s">
        <v>1040</v>
      </c>
      <c r="C1007" s="77" t="s">
        <v>1047</v>
      </c>
      <c r="D1007" s="26">
        <v>42999</v>
      </c>
      <c r="E1007" s="26">
        <v>1</v>
      </c>
      <c r="F1007" s="368" t="s">
        <v>71</v>
      </c>
      <c r="G1007" s="122">
        <v>1699</v>
      </c>
    </row>
    <row r="1008" spans="1:7" s="80" customFormat="1">
      <c r="A1008" s="82">
        <v>995</v>
      </c>
      <c r="B1008" s="81" t="s">
        <v>1867</v>
      </c>
      <c r="C1008" s="77" t="s">
        <v>1048</v>
      </c>
      <c r="D1008" s="26">
        <v>43406</v>
      </c>
      <c r="E1008" s="26">
        <v>1</v>
      </c>
      <c r="F1008" s="368" t="s">
        <v>71</v>
      </c>
      <c r="G1008" s="122">
        <v>7380</v>
      </c>
    </row>
    <row r="1009" spans="1:7" s="80" customFormat="1">
      <c r="A1009" s="82">
        <v>996</v>
      </c>
      <c r="B1009" s="81" t="s">
        <v>1867</v>
      </c>
      <c r="C1009" s="77" t="s">
        <v>1048</v>
      </c>
      <c r="D1009" s="26">
        <v>43406</v>
      </c>
      <c r="E1009" s="26">
        <v>1</v>
      </c>
      <c r="F1009" s="368" t="s">
        <v>71</v>
      </c>
      <c r="G1009" s="122">
        <v>7380</v>
      </c>
    </row>
    <row r="1010" spans="1:7" s="80" customFormat="1">
      <c r="A1010" s="82">
        <v>997</v>
      </c>
      <c r="B1010" s="81" t="s">
        <v>1867</v>
      </c>
      <c r="C1010" s="77" t="s">
        <v>1048</v>
      </c>
      <c r="D1010" s="26">
        <v>43406</v>
      </c>
      <c r="E1010" s="26">
        <v>1</v>
      </c>
      <c r="F1010" s="368" t="s">
        <v>71</v>
      </c>
      <c r="G1010" s="122">
        <v>7380</v>
      </c>
    </row>
    <row r="1011" spans="1:7" s="80" customFormat="1">
      <c r="A1011" s="82">
        <v>998</v>
      </c>
      <c r="B1011" s="81" t="s">
        <v>1867</v>
      </c>
      <c r="C1011" s="77" t="s">
        <v>1048</v>
      </c>
      <c r="D1011" s="26">
        <v>43406</v>
      </c>
      <c r="E1011" s="26">
        <v>1</v>
      </c>
      <c r="F1011" s="368" t="s">
        <v>71</v>
      </c>
      <c r="G1011" s="122">
        <v>7380</v>
      </c>
    </row>
    <row r="1012" spans="1:7" s="80" customFormat="1">
      <c r="A1012" s="82">
        <v>999</v>
      </c>
      <c r="B1012" s="81" t="s">
        <v>1867</v>
      </c>
      <c r="C1012" s="77" t="s">
        <v>1048</v>
      </c>
      <c r="D1012" s="26">
        <v>43406</v>
      </c>
      <c r="E1012" s="26">
        <v>1</v>
      </c>
      <c r="F1012" s="368" t="s">
        <v>71</v>
      </c>
      <c r="G1012" s="122">
        <v>7380</v>
      </c>
    </row>
    <row r="1013" spans="1:7" s="80" customFormat="1">
      <c r="A1013" s="82">
        <v>1000</v>
      </c>
      <c r="B1013" s="81" t="s">
        <v>1867</v>
      </c>
      <c r="C1013" s="77" t="s">
        <v>1048</v>
      </c>
      <c r="D1013" s="26">
        <v>43406</v>
      </c>
      <c r="E1013" s="26">
        <v>1</v>
      </c>
      <c r="F1013" s="368" t="s">
        <v>71</v>
      </c>
      <c r="G1013" s="122">
        <v>7380</v>
      </c>
    </row>
    <row r="1014" spans="1:7" s="80" customFormat="1">
      <c r="A1014" s="82">
        <v>1001</v>
      </c>
      <c r="B1014" s="81" t="s">
        <v>1867</v>
      </c>
      <c r="C1014" s="77" t="s">
        <v>1048</v>
      </c>
      <c r="D1014" s="26">
        <v>43406</v>
      </c>
      <c r="E1014" s="26">
        <v>1</v>
      </c>
      <c r="F1014" s="368" t="s">
        <v>71</v>
      </c>
      <c r="G1014" s="122">
        <v>7380</v>
      </c>
    </row>
    <row r="1015" spans="1:7" s="80" customFormat="1">
      <c r="A1015" s="82">
        <v>1002</v>
      </c>
      <c r="B1015" s="81" t="s">
        <v>1867</v>
      </c>
      <c r="C1015" s="77" t="s">
        <v>1048</v>
      </c>
      <c r="D1015" s="26">
        <v>43406</v>
      </c>
      <c r="E1015" s="26">
        <v>1</v>
      </c>
      <c r="F1015" s="368" t="s">
        <v>71</v>
      </c>
      <c r="G1015" s="122">
        <v>7380</v>
      </c>
    </row>
    <row r="1016" spans="1:7" s="80" customFormat="1">
      <c r="A1016" s="82">
        <v>1003</v>
      </c>
      <c r="B1016" s="81" t="s">
        <v>1867</v>
      </c>
      <c r="C1016" s="77" t="s">
        <v>1048</v>
      </c>
      <c r="D1016" s="26">
        <v>43406</v>
      </c>
      <c r="E1016" s="26">
        <v>1</v>
      </c>
      <c r="F1016" s="368" t="s">
        <v>71</v>
      </c>
      <c r="G1016" s="122">
        <v>7380</v>
      </c>
    </row>
    <row r="1017" spans="1:7" s="80" customFormat="1">
      <c r="A1017" s="82">
        <v>1004</v>
      </c>
      <c r="B1017" s="81" t="s">
        <v>1867</v>
      </c>
      <c r="C1017" s="77" t="s">
        <v>1049</v>
      </c>
      <c r="D1017" s="26">
        <v>43406</v>
      </c>
      <c r="E1017" s="26">
        <v>1</v>
      </c>
      <c r="F1017" s="368" t="s">
        <v>71</v>
      </c>
      <c r="G1017" s="122">
        <v>369</v>
      </c>
    </row>
    <row r="1018" spans="1:7" s="80" customFormat="1">
      <c r="A1018" s="82">
        <v>1005</v>
      </c>
      <c r="B1018" s="81" t="s">
        <v>1867</v>
      </c>
      <c r="C1018" s="77" t="s">
        <v>1049</v>
      </c>
      <c r="D1018" s="26">
        <v>43406</v>
      </c>
      <c r="E1018" s="26">
        <v>1</v>
      </c>
      <c r="F1018" s="368" t="s">
        <v>71</v>
      </c>
      <c r="G1018" s="122">
        <v>369</v>
      </c>
    </row>
    <row r="1019" spans="1:7" s="80" customFormat="1">
      <c r="A1019" s="82">
        <v>1006</v>
      </c>
      <c r="B1019" s="81" t="s">
        <v>1867</v>
      </c>
      <c r="C1019" s="77" t="s">
        <v>1049</v>
      </c>
      <c r="D1019" s="26">
        <v>43406</v>
      </c>
      <c r="E1019" s="26">
        <v>1</v>
      </c>
      <c r="F1019" s="368" t="s">
        <v>71</v>
      </c>
      <c r="G1019" s="122">
        <v>369</v>
      </c>
    </row>
    <row r="1020" spans="1:7" s="80" customFormat="1">
      <c r="A1020" s="82">
        <v>1007</v>
      </c>
      <c r="B1020" s="81" t="s">
        <v>1867</v>
      </c>
      <c r="C1020" s="77" t="s">
        <v>1049</v>
      </c>
      <c r="D1020" s="26">
        <v>43406</v>
      </c>
      <c r="E1020" s="26">
        <v>1</v>
      </c>
      <c r="F1020" s="368" t="s">
        <v>71</v>
      </c>
      <c r="G1020" s="122">
        <v>369</v>
      </c>
    </row>
    <row r="1021" spans="1:7" s="80" customFormat="1">
      <c r="A1021" s="82">
        <v>1008</v>
      </c>
      <c r="B1021" s="81" t="s">
        <v>1867</v>
      </c>
      <c r="C1021" s="77" t="s">
        <v>1049</v>
      </c>
      <c r="D1021" s="26">
        <v>43406</v>
      </c>
      <c r="E1021" s="26">
        <v>1</v>
      </c>
      <c r="F1021" s="368" t="s">
        <v>71</v>
      </c>
      <c r="G1021" s="122">
        <v>369</v>
      </c>
    </row>
    <row r="1022" spans="1:7" s="80" customFormat="1">
      <c r="A1022" s="82">
        <v>1009</v>
      </c>
      <c r="B1022" s="81" t="s">
        <v>1867</v>
      </c>
      <c r="C1022" s="77" t="s">
        <v>1049</v>
      </c>
      <c r="D1022" s="26">
        <v>43406</v>
      </c>
      <c r="E1022" s="26">
        <v>1</v>
      </c>
      <c r="F1022" s="368" t="s">
        <v>71</v>
      </c>
      <c r="G1022" s="122">
        <v>369</v>
      </c>
    </row>
    <row r="1023" spans="1:7" s="80" customFormat="1">
      <c r="A1023" s="82">
        <v>1010</v>
      </c>
      <c r="B1023" s="81" t="s">
        <v>1867</v>
      </c>
      <c r="C1023" s="77" t="s">
        <v>1049</v>
      </c>
      <c r="D1023" s="26">
        <v>43406</v>
      </c>
      <c r="E1023" s="26">
        <v>1</v>
      </c>
      <c r="F1023" s="368" t="s">
        <v>71</v>
      </c>
      <c r="G1023" s="122">
        <v>369</v>
      </c>
    </row>
    <row r="1024" spans="1:7" s="80" customFormat="1">
      <c r="A1024" s="82">
        <v>1011</v>
      </c>
      <c r="B1024" s="81" t="s">
        <v>1867</v>
      </c>
      <c r="C1024" s="77" t="s">
        <v>1049</v>
      </c>
      <c r="D1024" s="26">
        <v>43406</v>
      </c>
      <c r="E1024" s="26">
        <v>1</v>
      </c>
      <c r="F1024" s="368" t="s">
        <v>71</v>
      </c>
      <c r="G1024" s="122">
        <v>369</v>
      </c>
    </row>
    <row r="1025" spans="1:7" s="80" customFormat="1">
      <c r="A1025" s="82">
        <v>1012</v>
      </c>
      <c r="B1025" s="81" t="s">
        <v>1867</v>
      </c>
      <c r="C1025" s="77" t="s">
        <v>1049</v>
      </c>
      <c r="D1025" s="26">
        <v>43406</v>
      </c>
      <c r="E1025" s="26">
        <v>1</v>
      </c>
      <c r="F1025" s="368" t="s">
        <v>71</v>
      </c>
      <c r="G1025" s="122">
        <v>369</v>
      </c>
    </row>
    <row r="1026" spans="1:7" s="80" customFormat="1">
      <c r="A1026" s="82">
        <v>1013</v>
      </c>
      <c r="B1026" s="81" t="s">
        <v>1867</v>
      </c>
      <c r="C1026" s="77" t="s">
        <v>1049</v>
      </c>
      <c r="D1026" s="26">
        <v>43406</v>
      </c>
      <c r="E1026" s="26">
        <v>1</v>
      </c>
      <c r="F1026" s="368" t="s">
        <v>71</v>
      </c>
      <c r="G1026" s="122">
        <v>246</v>
      </c>
    </row>
    <row r="1027" spans="1:7" s="80" customFormat="1">
      <c r="A1027" s="82">
        <v>1014</v>
      </c>
      <c r="B1027" s="81" t="s">
        <v>1867</v>
      </c>
      <c r="C1027" s="77" t="s">
        <v>1049</v>
      </c>
      <c r="D1027" s="26">
        <v>43406</v>
      </c>
      <c r="E1027" s="26">
        <v>1</v>
      </c>
      <c r="F1027" s="368" t="s">
        <v>71</v>
      </c>
      <c r="G1027" s="122">
        <v>246</v>
      </c>
    </row>
    <row r="1028" spans="1:7" s="80" customFormat="1">
      <c r="A1028" s="82">
        <v>1015</v>
      </c>
      <c r="B1028" s="81" t="s">
        <v>1867</v>
      </c>
      <c r="C1028" s="77" t="s">
        <v>1049</v>
      </c>
      <c r="D1028" s="26">
        <v>43406</v>
      </c>
      <c r="E1028" s="26">
        <v>1</v>
      </c>
      <c r="F1028" s="368" t="s">
        <v>71</v>
      </c>
      <c r="G1028" s="122">
        <v>246</v>
      </c>
    </row>
    <row r="1029" spans="1:7" s="80" customFormat="1">
      <c r="A1029" s="82">
        <v>1016</v>
      </c>
      <c r="B1029" s="81" t="s">
        <v>1867</v>
      </c>
      <c r="C1029" s="77" t="s">
        <v>1049</v>
      </c>
      <c r="D1029" s="26">
        <v>43406</v>
      </c>
      <c r="E1029" s="26">
        <v>1</v>
      </c>
      <c r="F1029" s="368" t="s">
        <v>71</v>
      </c>
      <c r="G1029" s="122">
        <v>246</v>
      </c>
    </row>
    <row r="1030" spans="1:7" s="80" customFormat="1">
      <c r="A1030" s="82">
        <v>1017</v>
      </c>
      <c r="B1030" s="81" t="s">
        <v>1867</v>
      </c>
      <c r="C1030" s="77" t="s">
        <v>1049</v>
      </c>
      <c r="D1030" s="26">
        <v>43406</v>
      </c>
      <c r="E1030" s="26">
        <v>1</v>
      </c>
      <c r="F1030" s="368" t="s">
        <v>71</v>
      </c>
      <c r="G1030" s="122">
        <v>246</v>
      </c>
    </row>
    <row r="1031" spans="1:7" s="80" customFormat="1">
      <c r="A1031" s="82">
        <v>1018</v>
      </c>
      <c r="B1031" s="81" t="s">
        <v>1867</v>
      </c>
      <c r="C1031" s="77" t="s">
        <v>1049</v>
      </c>
      <c r="D1031" s="26">
        <v>43406</v>
      </c>
      <c r="E1031" s="26">
        <v>1</v>
      </c>
      <c r="F1031" s="368" t="s">
        <v>71</v>
      </c>
      <c r="G1031" s="122">
        <v>246</v>
      </c>
    </row>
    <row r="1032" spans="1:7" s="80" customFormat="1">
      <c r="A1032" s="82">
        <v>1019</v>
      </c>
      <c r="B1032" s="81" t="s">
        <v>1867</v>
      </c>
      <c r="C1032" s="77" t="s">
        <v>1049</v>
      </c>
      <c r="D1032" s="26">
        <v>43406</v>
      </c>
      <c r="E1032" s="26">
        <v>1</v>
      </c>
      <c r="F1032" s="368" t="s">
        <v>71</v>
      </c>
      <c r="G1032" s="122">
        <v>246</v>
      </c>
    </row>
    <row r="1033" spans="1:7" s="80" customFormat="1">
      <c r="A1033" s="82">
        <v>1020</v>
      </c>
      <c r="B1033" s="81" t="s">
        <v>1867</v>
      </c>
      <c r="C1033" s="77" t="s">
        <v>1049</v>
      </c>
      <c r="D1033" s="26">
        <v>43406</v>
      </c>
      <c r="E1033" s="26">
        <v>1</v>
      </c>
      <c r="F1033" s="368" t="s">
        <v>71</v>
      </c>
      <c r="G1033" s="122">
        <v>246</v>
      </c>
    </row>
    <row r="1034" spans="1:7" s="80" customFormat="1">
      <c r="A1034" s="82">
        <v>1021</v>
      </c>
      <c r="B1034" s="81" t="s">
        <v>1867</v>
      </c>
      <c r="C1034" s="77" t="s">
        <v>1049</v>
      </c>
      <c r="D1034" s="26">
        <v>43406</v>
      </c>
      <c r="E1034" s="26">
        <v>1</v>
      </c>
      <c r="F1034" s="368" t="s">
        <v>71</v>
      </c>
      <c r="G1034" s="122">
        <v>246</v>
      </c>
    </row>
    <row r="1035" spans="1:7" s="80" customFormat="1">
      <c r="A1035" s="82">
        <v>1022</v>
      </c>
      <c r="B1035" s="81" t="s">
        <v>1867</v>
      </c>
      <c r="C1035" s="77" t="s">
        <v>1049</v>
      </c>
      <c r="D1035" s="26">
        <v>43406</v>
      </c>
      <c r="E1035" s="26">
        <v>1</v>
      </c>
      <c r="F1035" s="368" t="s">
        <v>71</v>
      </c>
      <c r="G1035" s="122">
        <v>1230</v>
      </c>
    </row>
    <row r="1036" spans="1:7" s="80" customFormat="1">
      <c r="A1036" s="82">
        <v>1023</v>
      </c>
      <c r="B1036" s="81" t="s">
        <v>1867</v>
      </c>
      <c r="C1036" s="77" t="s">
        <v>1049</v>
      </c>
      <c r="D1036" s="26">
        <v>43406</v>
      </c>
      <c r="E1036" s="26">
        <v>1</v>
      </c>
      <c r="F1036" s="368" t="s">
        <v>71</v>
      </c>
      <c r="G1036" s="122">
        <v>1230</v>
      </c>
    </row>
    <row r="1037" spans="1:7" s="80" customFormat="1">
      <c r="A1037" s="82">
        <v>1024</v>
      </c>
      <c r="B1037" s="81" t="s">
        <v>1867</v>
      </c>
      <c r="C1037" s="77" t="s">
        <v>1049</v>
      </c>
      <c r="D1037" s="26">
        <v>43406</v>
      </c>
      <c r="E1037" s="26">
        <v>1</v>
      </c>
      <c r="F1037" s="368" t="s">
        <v>71</v>
      </c>
      <c r="G1037" s="122">
        <v>1230</v>
      </c>
    </row>
    <row r="1038" spans="1:7" s="80" customFormat="1">
      <c r="A1038" s="82">
        <v>1025</v>
      </c>
      <c r="B1038" s="81" t="s">
        <v>1867</v>
      </c>
      <c r="C1038" s="77" t="s">
        <v>1049</v>
      </c>
      <c r="D1038" s="26">
        <v>43406</v>
      </c>
      <c r="E1038" s="26">
        <v>1</v>
      </c>
      <c r="F1038" s="368" t="s">
        <v>71</v>
      </c>
      <c r="G1038" s="122">
        <v>1230</v>
      </c>
    </row>
    <row r="1039" spans="1:7" s="80" customFormat="1">
      <c r="A1039" s="82">
        <v>1026</v>
      </c>
      <c r="B1039" s="81" t="s">
        <v>1867</v>
      </c>
      <c r="C1039" s="77" t="s">
        <v>1049</v>
      </c>
      <c r="D1039" s="26">
        <v>43406</v>
      </c>
      <c r="E1039" s="26">
        <v>1</v>
      </c>
      <c r="F1039" s="368" t="s">
        <v>71</v>
      </c>
      <c r="G1039" s="122">
        <v>1230</v>
      </c>
    </row>
    <row r="1040" spans="1:7" s="80" customFormat="1">
      <c r="A1040" s="82">
        <v>1027</v>
      </c>
      <c r="B1040" s="81" t="s">
        <v>1867</v>
      </c>
      <c r="C1040" s="77" t="s">
        <v>1049</v>
      </c>
      <c r="D1040" s="26">
        <v>43406</v>
      </c>
      <c r="E1040" s="26">
        <v>1</v>
      </c>
      <c r="F1040" s="368" t="s">
        <v>71</v>
      </c>
      <c r="G1040" s="122">
        <v>1230</v>
      </c>
    </row>
    <row r="1041" spans="1:7" s="80" customFormat="1">
      <c r="A1041" s="82">
        <v>1028</v>
      </c>
      <c r="B1041" s="81" t="s">
        <v>1867</v>
      </c>
      <c r="C1041" s="77" t="s">
        <v>1049</v>
      </c>
      <c r="D1041" s="26">
        <v>43406</v>
      </c>
      <c r="E1041" s="26">
        <v>1</v>
      </c>
      <c r="F1041" s="368" t="s">
        <v>71</v>
      </c>
      <c r="G1041" s="122">
        <v>1230</v>
      </c>
    </row>
    <row r="1042" spans="1:7" s="80" customFormat="1">
      <c r="A1042" s="82">
        <v>1029</v>
      </c>
      <c r="B1042" s="81" t="s">
        <v>1867</v>
      </c>
      <c r="C1042" s="77" t="s">
        <v>1049</v>
      </c>
      <c r="D1042" s="26">
        <v>43406</v>
      </c>
      <c r="E1042" s="26">
        <v>1</v>
      </c>
      <c r="F1042" s="368" t="s">
        <v>71</v>
      </c>
      <c r="G1042" s="122">
        <v>1230</v>
      </c>
    </row>
    <row r="1043" spans="1:7" s="80" customFormat="1">
      <c r="A1043" s="82">
        <v>1030</v>
      </c>
      <c r="B1043" s="81" t="s">
        <v>1867</v>
      </c>
      <c r="C1043" s="77" t="s">
        <v>1049</v>
      </c>
      <c r="D1043" s="26">
        <v>43406</v>
      </c>
      <c r="E1043" s="26">
        <v>1</v>
      </c>
      <c r="F1043" s="368" t="s">
        <v>71</v>
      </c>
      <c r="G1043" s="122">
        <v>1230</v>
      </c>
    </row>
    <row r="1044" spans="1:7" s="80" customFormat="1">
      <c r="A1044" s="82">
        <v>1031</v>
      </c>
      <c r="B1044" s="81" t="s">
        <v>1040</v>
      </c>
      <c r="C1044" s="77" t="s">
        <v>1050</v>
      </c>
      <c r="D1044" s="26">
        <v>43434</v>
      </c>
      <c r="E1044" s="26">
        <v>1</v>
      </c>
      <c r="F1044" s="368" t="s">
        <v>71</v>
      </c>
      <c r="G1044" s="122">
        <v>3690</v>
      </c>
    </row>
    <row r="1045" spans="1:7" s="80" customFormat="1">
      <c r="A1045" s="82">
        <v>1032</v>
      </c>
      <c r="B1045" s="81" t="s">
        <v>1040</v>
      </c>
      <c r="C1045" s="77" t="s">
        <v>1050</v>
      </c>
      <c r="D1045" s="26">
        <v>43434</v>
      </c>
      <c r="E1045" s="26">
        <v>1</v>
      </c>
      <c r="F1045" s="368" t="s">
        <v>71</v>
      </c>
      <c r="G1045" s="122">
        <v>3013.5</v>
      </c>
    </row>
    <row r="1046" spans="1:7" s="80" customFormat="1">
      <c r="A1046" s="82">
        <v>1033</v>
      </c>
      <c r="B1046" s="81" t="s">
        <v>1040</v>
      </c>
      <c r="C1046" s="77" t="s">
        <v>1050</v>
      </c>
      <c r="D1046" s="26">
        <v>43434</v>
      </c>
      <c r="E1046" s="26">
        <v>1</v>
      </c>
      <c r="F1046" s="368" t="s">
        <v>71</v>
      </c>
      <c r="G1046" s="122">
        <v>3013.5</v>
      </c>
    </row>
    <row r="1047" spans="1:7" s="80" customFormat="1">
      <c r="A1047" s="82">
        <v>1034</v>
      </c>
      <c r="B1047" s="81" t="s">
        <v>1040</v>
      </c>
      <c r="C1047" s="77" t="s">
        <v>1050</v>
      </c>
      <c r="D1047" s="26">
        <v>43434</v>
      </c>
      <c r="E1047" s="26">
        <v>1</v>
      </c>
      <c r="F1047" s="368" t="s">
        <v>71</v>
      </c>
      <c r="G1047" s="122">
        <v>3013.5</v>
      </c>
    </row>
    <row r="1048" spans="1:7" s="80" customFormat="1">
      <c r="A1048" s="82">
        <v>1035</v>
      </c>
      <c r="B1048" s="81" t="s">
        <v>1040</v>
      </c>
      <c r="C1048" s="77" t="s">
        <v>1050</v>
      </c>
      <c r="D1048" s="26">
        <v>43434</v>
      </c>
      <c r="E1048" s="26">
        <v>1</v>
      </c>
      <c r="F1048" s="368" t="s">
        <v>71</v>
      </c>
      <c r="G1048" s="122">
        <v>3013.5</v>
      </c>
    </row>
    <row r="1049" spans="1:7" s="80" customFormat="1">
      <c r="A1049" s="82">
        <v>1036</v>
      </c>
      <c r="B1049" s="81" t="s">
        <v>1040</v>
      </c>
      <c r="C1049" s="77" t="s">
        <v>1050</v>
      </c>
      <c r="D1049" s="26">
        <v>43434</v>
      </c>
      <c r="E1049" s="26">
        <v>1</v>
      </c>
      <c r="F1049" s="368" t="s">
        <v>71</v>
      </c>
      <c r="G1049" s="122">
        <v>3013.5</v>
      </c>
    </row>
    <row r="1050" spans="1:7" s="80" customFormat="1">
      <c r="A1050" s="82">
        <v>1037</v>
      </c>
      <c r="B1050" s="81" t="s">
        <v>1040</v>
      </c>
      <c r="C1050" s="77" t="s">
        <v>1050</v>
      </c>
      <c r="D1050" s="26">
        <v>43434</v>
      </c>
      <c r="E1050" s="26">
        <v>1</v>
      </c>
      <c r="F1050" s="368" t="s">
        <v>71</v>
      </c>
      <c r="G1050" s="122">
        <v>3013.5</v>
      </c>
    </row>
    <row r="1051" spans="1:7" s="80" customFormat="1">
      <c r="A1051" s="82">
        <v>1038</v>
      </c>
      <c r="B1051" s="81" t="s">
        <v>1040</v>
      </c>
      <c r="C1051" s="77" t="s">
        <v>1050</v>
      </c>
      <c r="D1051" s="26">
        <v>43434</v>
      </c>
      <c r="E1051" s="26">
        <v>1</v>
      </c>
      <c r="F1051" s="368" t="s">
        <v>71</v>
      </c>
      <c r="G1051" s="122">
        <v>3013.5</v>
      </c>
    </row>
    <row r="1052" spans="1:7" s="80" customFormat="1">
      <c r="A1052" s="82">
        <v>1039</v>
      </c>
      <c r="B1052" s="81" t="s">
        <v>1040</v>
      </c>
      <c r="C1052" s="77" t="s">
        <v>1050</v>
      </c>
      <c r="D1052" s="26">
        <v>43434</v>
      </c>
      <c r="E1052" s="26">
        <v>1</v>
      </c>
      <c r="F1052" s="368" t="s">
        <v>71</v>
      </c>
      <c r="G1052" s="122">
        <v>3013.5</v>
      </c>
    </row>
    <row r="1053" spans="1:7" s="80" customFormat="1">
      <c r="A1053" s="82">
        <v>1040</v>
      </c>
      <c r="B1053" s="81" t="s">
        <v>1041</v>
      </c>
      <c r="C1053" s="77" t="s">
        <v>1031</v>
      </c>
      <c r="D1053" s="26">
        <v>43434</v>
      </c>
      <c r="E1053" s="26">
        <v>1</v>
      </c>
      <c r="F1053" s="368" t="s">
        <v>71</v>
      </c>
      <c r="G1053" s="122">
        <v>2583</v>
      </c>
    </row>
    <row r="1054" spans="1:7" s="80" customFormat="1">
      <c r="A1054" s="82">
        <v>1041</v>
      </c>
      <c r="B1054" s="81" t="s">
        <v>1041</v>
      </c>
      <c r="C1054" s="77" t="s">
        <v>1031</v>
      </c>
      <c r="D1054" s="26">
        <v>43434</v>
      </c>
      <c r="E1054" s="26">
        <v>1</v>
      </c>
      <c r="F1054" s="368" t="s">
        <v>71</v>
      </c>
      <c r="G1054" s="122">
        <v>2583</v>
      </c>
    </row>
    <row r="1055" spans="1:7" s="80" customFormat="1">
      <c r="A1055" s="82">
        <v>1042</v>
      </c>
      <c r="B1055" s="81" t="s">
        <v>1040</v>
      </c>
      <c r="C1055" s="77" t="s">
        <v>1051</v>
      </c>
      <c r="D1055" s="26">
        <v>43434</v>
      </c>
      <c r="E1055" s="26">
        <v>1</v>
      </c>
      <c r="F1055" s="368" t="s">
        <v>71</v>
      </c>
      <c r="G1055" s="122">
        <v>3013.5</v>
      </c>
    </row>
    <row r="1056" spans="1:7" s="80" customFormat="1">
      <c r="A1056" s="82">
        <v>1043</v>
      </c>
      <c r="B1056" s="81" t="s">
        <v>1040</v>
      </c>
      <c r="C1056" s="77" t="s">
        <v>1051</v>
      </c>
      <c r="D1056" s="26">
        <v>43434</v>
      </c>
      <c r="E1056" s="26">
        <v>1</v>
      </c>
      <c r="F1056" s="368" t="s">
        <v>71</v>
      </c>
      <c r="G1056" s="122">
        <v>3013.5</v>
      </c>
    </row>
    <row r="1057" spans="1:7" s="80" customFormat="1">
      <c r="A1057" s="82">
        <v>1044</v>
      </c>
      <c r="B1057" s="81" t="s">
        <v>1040</v>
      </c>
      <c r="C1057" s="77" t="s">
        <v>1051</v>
      </c>
      <c r="D1057" s="26">
        <v>43434</v>
      </c>
      <c r="E1057" s="26">
        <v>1</v>
      </c>
      <c r="F1057" s="368" t="s">
        <v>71</v>
      </c>
      <c r="G1057" s="122">
        <v>3444</v>
      </c>
    </row>
    <row r="1058" spans="1:7" s="80" customFormat="1">
      <c r="A1058" s="82">
        <v>1045</v>
      </c>
      <c r="B1058" s="81" t="s">
        <v>1040</v>
      </c>
      <c r="C1058" s="77" t="s">
        <v>1051</v>
      </c>
      <c r="D1058" s="26">
        <v>43434</v>
      </c>
      <c r="E1058" s="26">
        <v>1</v>
      </c>
      <c r="F1058" s="368" t="s">
        <v>71</v>
      </c>
      <c r="G1058" s="122">
        <v>3444</v>
      </c>
    </row>
    <row r="1059" spans="1:7" s="80" customFormat="1">
      <c r="A1059" s="82">
        <v>1046</v>
      </c>
      <c r="B1059" s="81" t="s">
        <v>1040</v>
      </c>
      <c r="C1059" s="77" t="s">
        <v>1051</v>
      </c>
      <c r="D1059" s="26">
        <v>43434</v>
      </c>
      <c r="E1059" s="26">
        <v>1</v>
      </c>
      <c r="F1059" s="368" t="s">
        <v>71</v>
      </c>
      <c r="G1059" s="122">
        <v>3444</v>
      </c>
    </row>
    <row r="1060" spans="1:7" s="80" customFormat="1">
      <c r="A1060" s="82">
        <v>1047</v>
      </c>
      <c r="B1060" s="81" t="s">
        <v>1040</v>
      </c>
      <c r="C1060" s="77" t="s">
        <v>1051</v>
      </c>
      <c r="D1060" s="26">
        <v>43434</v>
      </c>
      <c r="E1060" s="26">
        <v>1</v>
      </c>
      <c r="F1060" s="368" t="s">
        <v>71</v>
      </c>
      <c r="G1060" s="122">
        <v>3444</v>
      </c>
    </row>
    <row r="1061" spans="1:7" s="80" customFormat="1">
      <c r="A1061" s="82">
        <v>1048</v>
      </c>
      <c r="B1061" s="81" t="s">
        <v>1040</v>
      </c>
      <c r="C1061" s="77" t="s">
        <v>1051</v>
      </c>
      <c r="D1061" s="26">
        <v>43434</v>
      </c>
      <c r="E1061" s="26">
        <v>1</v>
      </c>
      <c r="F1061" s="368" t="s">
        <v>71</v>
      </c>
      <c r="G1061" s="122">
        <v>3444</v>
      </c>
    </row>
    <row r="1062" spans="1:7" s="80" customFormat="1">
      <c r="A1062" s="82">
        <v>1049</v>
      </c>
      <c r="B1062" s="81" t="s">
        <v>1040</v>
      </c>
      <c r="C1062" s="77" t="s">
        <v>1051</v>
      </c>
      <c r="D1062" s="26">
        <v>43434</v>
      </c>
      <c r="E1062" s="26">
        <v>1</v>
      </c>
      <c r="F1062" s="368" t="s">
        <v>71</v>
      </c>
      <c r="G1062" s="122">
        <v>3444</v>
      </c>
    </row>
    <row r="1063" spans="1:7" s="80" customFormat="1">
      <c r="A1063" s="82">
        <v>1050</v>
      </c>
      <c r="B1063" s="81" t="s">
        <v>1040</v>
      </c>
      <c r="C1063" s="77" t="s">
        <v>1051</v>
      </c>
      <c r="D1063" s="26">
        <v>43434</v>
      </c>
      <c r="E1063" s="26">
        <v>1</v>
      </c>
      <c r="F1063" s="368" t="s">
        <v>71</v>
      </c>
      <c r="G1063" s="122">
        <v>3444</v>
      </c>
    </row>
    <row r="1064" spans="1:7" s="80" customFormat="1">
      <c r="A1064" s="82">
        <v>1051</v>
      </c>
      <c r="B1064" s="81" t="s">
        <v>1040</v>
      </c>
      <c r="C1064" s="77" t="s">
        <v>1051</v>
      </c>
      <c r="D1064" s="26">
        <v>43434</v>
      </c>
      <c r="E1064" s="26">
        <v>1</v>
      </c>
      <c r="F1064" s="368" t="s">
        <v>71</v>
      </c>
      <c r="G1064" s="122">
        <v>3444</v>
      </c>
    </row>
    <row r="1065" spans="1:7" s="80" customFormat="1">
      <c r="A1065" s="82">
        <v>1052</v>
      </c>
      <c r="B1065" s="81" t="s">
        <v>1040</v>
      </c>
      <c r="C1065" s="77" t="s">
        <v>1051</v>
      </c>
      <c r="D1065" s="26">
        <v>43434</v>
      </c>
      <c r="E1065" s="26">
        <v>1</v>
      </c>
      <c r="F1065" s="368" t="s">
        <v>71</v>
      </c>
      <c r="G1065" s="122">
        <v>3444</v>
      </c>
    </row>
    <row r="1066" spans="1:7" s="80" customFormat="1">
      <c r="A1066" s="82">
        <v>1053</v>
      </c>
      <c r="B1066" s="81" t="s">
        <v>1040</v>
      </c>
      <c r="C1066" s="77" t="s">
        <v>1051</v>
      </c>
      <c r="D1066" s="26">
        <v>43434</v>
      </c>
      <c r="E1066" s="26">
        <v>1</v>
      </c>
      <c r="F1066" s="368" t="s">
        <v>71</v>
      </c>
      <c r="G1066" s="122">
        <v>3444</v>
      </c>
    </row>
    <row r="1067" spans="1:7" s="80" customFormat="1">
      <c r="A1067" s="82">
        <v>1054</v>
      </c>
      <c r="B1067" s="81" t="s">
        <v>1040</v>
      </c>
      <c r="C1067" s="77" t="s">
        <v>1051</v>
      </c>
      <c r="D1067" s="26">
        <v>43434</v>
      </c>
      <c r="E1067" s="26">
        <v>1</v>
      </c>
      <c r="F1067" s="368" t="s">
        <v>71</v>
      </c>
      <c r="G1067" s="122">
        <v>3444</v>
      </c>
    </row>
    <row r="1068" spans="1:7" s="80" customFormat="1">
      <c r="A1068" s="82">
        <v>1055</v>
      </c>
      <c r="B1068" s="81" t="s">
        <v>1040</v>
      </c>
      <c r="C1068" s="77" t="s">
        <v>1051</v>
      </c>
      <c r="D1068" s="26">
        <v>43434</v>
      </c>
      <c r="E1068" s="26">
        <v>1</v>
      </c>
      <c r="F1068" s="368" t="s">
        <v>71</v>
      </c>
      <c r="G1068" s="122">
        <v>3444</v>
      </c>
    </row>
    <row r="1069" spans="1:7" s="80" customFormat="1">
      <c r="A1069" s="82">
        <v>1056</v>
      </c>
      <c r="B1069" s="81" t="s">
        <v>1040</v>
      </c>
      <c r="C1069" s="77" t="s">
        <v>1051</v>
      </c>
      <c r="D1069" s="26">
        <v>43434</v>
      </c>
      <c r="E1069" s="26">
        <v>1</v>
      </c>
      <c r="F1069" s="368" t="s">
        <v>71</v>
      </c>
      <c r="G1069" s="122">
        <v>3444</v>
      </c>
    </row>
    <row r="1070" spans="1:7" s="80" customFormat="1">
      <c r="A1070" s="82">
        <v>1057</v>
      </c>
      <c r="B1070" s="81" t="s">
        <v>1040</v>
      </c>
      <c r="C1070" s="77" t="s">
        <v>1051</v>
      </c>
      <c r="D1070" s="26">
        <v>43434</v>
      </c>
      <c r="E1070" s="26">
        <v>1</v>
      </c>
      <c r="F1070" s="368" t="s">
        <v>71</v>
      </c>
      <c r="G1070" s="122">
        <v>3444</v>
      </c>
    </row>
    <row r="1071" spans="1:7" s="80" customFormat="1">
      <c r="A1071" s="82">
        <v>1058</v>
      </c>
      <c r="B1071" s="81" t="s">
        <v>1040</v>
      </c>
      <c r="C1071" s="77" t="s">
        <v>1051</v>
      </c>
      <c r="D1071" s="26">
        <v>43434</v>
      </c>
      <c r="E1071" s="26">
        <v>1</v>
      </c>
      <c r="F1071" s="368" t="s">
        <v>71</v>
      </c>
      <c r="G1071" s="122">
        <v>3444</v>
      </c>
    </row>
    <row r="1072" spans="1:7" s="80" customFormat="1">
      <c r="A1072" s="82">
        <v>1059</v>
      </c>
      <c r="B1072" s="81" t="s">
        <v>1040</v>
      </c>
      <c r="C1072" s="77" t="s">
        <v>1051</v>
      </c>
      <c r="D1072" s="26">
        <v>43434</v>
      </c>
      <c r="E1072" s="26">
        <v>1</v>
      </c>
      <c r="F1072" s="368" t="s">
        <v>71</v>
      </c>
      <c r="G1072" s="122">
        <v>3013.5</v>
      </c>
    </row>
    <row r="1073" spans="1:7" s="80" customFormat="1">
      <c r="A1073" s="82">
        <v>1060</v>
      </c>
      <c r="B1073" s="81" t="s">
        <v>1040</v>
      </c>
      <c r="C1073" s="77" t="s">
        <v>1051</v>
      </c>
      <c r="D1073" s="26">
        <v>43434</v>
      </c>
      <c r="E1073" s="26">
        <v>1</v>
      </c>
      <c r="F1073" s="368" t="s">
        <v>71</v>
      </c>
      <c r="G1073" s="122">
        <v>3198</v>
      </c>
    </row>
    <row r="1074" spans="1:7" s="80" customFormat="1">
      <c r="A1074" s="82">
        <v>1061</v>
      </c>
      <c r="B1074" s="81" t="s">
        <v>1040</v>
      </c>
      <c r="C1074" s="77" t="s">
        <v>1051</v>
      </c>
      <c r="D1074" s="26">
        <v>43434</v>
      </c>
      <c r="E1074" s="26">
        <v>1</v>
      </c>
      <c r="F1074" s="368" t="s">
        <v>71</v>
      </c>
      <c r="G1074" s="122">
        <v>3198</v>
      </c>
    </row>
    <row r="1075" spans="1:7" s="80" customFormat="1">
      <c r="A1075" s="82">
        <v>1062</v>
      </c>
      <c r="B1075" s="81" t="s">
        <v>1040</v>
      </c>
      <c r="C1075" s="77" t="s">
        <v>1051</v>
      </c>
      <c r="D1075" s="26">
        <v>43434</v>
      </c>
      <c r="E1075" s="26">
        <v>1</v>
      </c>
      <c r="F1075" s="368" t="s">
        <v>71</v>
      </c>
      <c r="G1075" s="122">
        <v>3198</v>
      </c>
    </row>
    <row r="1076" spans="1:7" s="80" customFormat="1">
      <c r="A1076" s="82">
        <v>1063</v>
      </c>
      <c r="B1076" s="81" t="s">
        <v>1040</v>
      </c>
      <c r="C1076" s="77" t="s">
        <v>1051</v>
      </c>
      <c r="D1076" s="26">
        <v>43434</v>
      </c>
      <c r="E1076" s="26">
        <v>1</v>
      </c>
      <c r="F1076" s="368" t="s">
        <v>71</v>
      </c>
      <c r="G1076" s="122">
        <v>3198</v>
      </c>
    </row>
    <row r="1077" spans="1:7" s="80" customFormat="1">
      <c r="A1077" s="82">
        <v>1064</v>
      </c>
      <c r="B1077" s="81" t="s">
        <v>1040</v>
      </c>
      <c r="C1077" s="77" t="s">
        <v>1051</v>
      </c>
      <c r="D1077" s="26">
        <v>43434</v>
      </c>
      <c r="E1077" s="26">
        <v>1</v>
      </c>
      <c r="F1077" s="368" t="s">
        <v>71</v>
      </c>
      <c r="G1077" s="122">
        <v>3198</v>
      </c>
    </row>
    <row r="1078" spans="1:7" s="80" customFormat="1">
      <c r="A1078" s="82">
        <v>1065</v>
      </c>
      <c r="B1078" s="81" t="s">
        <v>1040</v>
      </c>
      <c r="C1078" s="77" t="s">
        <v>1051</v>
      </c>
      <c r="D1078" s="26">
        <v>43434</v>
      </c>
      <c r="E1078" s="26">
        <v>1</v>
      </c>
      <c r="F1078" s="368" t="s">
        <v>71</v>
      </c>
      <c r="G1078" s="122">
        <v>3198</v>
      </c>
    </row>
    <row r="1079" spans="1:7" s="80" customFormat="1">
      <c r="A1079" s="82">
        <v>1066</v>
      </c>
      <c r="B1079" s="81" t="s">
        <v>1040</v>
      </c>
      <c r="C1079" s="77" t="s">
        <v>1051</v>
      </c>
      <c r="D1079" s="26">
        <v>43434</v>
      </c>
      <c r="E1079" s="26">
        <v>1</v>
      </c>
      <c r="F1079" s="368" t="s">
        <v>71</v>
      </c>
      <c r="G1079" s="122">
        <v>3198</v>
      </c>
    </row>
    <row r="1080" spans="1:7" s="80" customFormat="1">
      <c r="A1080" s="82">
        <v>1067</v>
      </c>
      <c r="B1080" s="81" t="s">
        <v>1040</v>
      </c>
      <c r="C1080" s="77" t="s">
        <v>1051</v>
      </c>
      <c r="D1080" s="26">
        <v>43434</v>
      </c>
      <c r="E1080" s="26">
        <v>1</v>
      </c>
      <c r="F1080" s="368" t="s">
        <v>71</v>
      </c>
      <c r="G1080" s="122">
        <v>3198</v>
      </c>
    </row>
    <row r="1081" spans="1:7" s="80" customFormat="1">
      <c r="A1081" s="82">
        <v>1068</v>
      </c>
      <c r="B1081" s="81" t="s">
        <v>1040</v>
      </c>
      <c r="C1081" s="77" t="s">
        <v>1051</v>
      </c>
      <c r="D1081" s="26">
        <v>43434</v>
      </c>
      <c r="E1081" s="26">
        <v>1</v>
      </c>
      <c r="F1081" s="368" t="s">
        <v>71</v>
      </c>
      <c r="G1081" s="122">
        <v>3198</v>
      </c>
    </row>
    <row r="1082" spans="1:7" s="80" customFormat="1">
      <c r="A1082" s="82">
        <v>1069</v>
      </c>
      <c r="B1082" s="81" t="s">
        <v>1040</v>
      </c>
      <c r="C1082" s="77" t="s">
        <v>1051</v>
      </c>
      <c r="D1082" s="26">
        <v>43434</v>
      </c>
      <c r="E1082" s="26">
        <v>1</v>
      </c>
      <c r="F1082" s="368" t="s">
        <v>71</v>
      </c>
      <c r="G1082" s="122">
        <v>3198</v>
      </c>
    </row>
    <row r="1083" spans="1:7" s="80" customFormat="1">
      <c r="A1083" s="82">
        <v>1070</v>
      </c>
      <c r="B1083" s="81" t="s">
        <v>1040</v>
      </c>
      <c r="C1083" s="77" t="s">
        <v>1051</v>
      </c>
      <c r="D1083" s="26">
        <v>43434</v>
      </c>
      <c r="E1083" s="26">
        <v>1</v>
      </c>
      <c r="F1083" s="368" t="s">
        <v>71</v>
      </c>
      <c r="G1083" s="122">
        <v>3198</v>
      </c>
    </row>
    <row r="1084" spans="1:7" s="80" customFormat="1">
      <c r="A1084" s="82">
        <v>1071</v>
      </c>
      <c r="B1084" s="81" t="s">
        <v>1040</v>
      </c>
      <c r="C1084" s="77" t="s">
        <v>1051</v>
      </c>
      <c r="D1084" s="26">
        <v>43434</v>
      </c>
      <c r="E1084" s="26">
        <v>1</v>
      </c>
      <c r="F1084" s="368" t="s">
        <v>71</v>
      </c>
      <c r="G1084" s="122">
        <v>3198</v>
      </c>
    </row>
    <row r="1085" spans="1:7" s="80" customFormat="1">
      <c r="A1085" s="82">
        <v>1072</v>
      </c>
      <c r="B1085" s="81" t="s">
        <v>1040</v>
      </c>
      <c r="C1085" s="77" t="s">
        <v>1051</v>
      </c>
      <c r="D1085" s="26">
        <v>43434</v>
      </c>
      <c r="E1085" s="26">
        <v>1</v>
      </c>
      <c r="F1085" s="368" t="s">
        <v>71</v>
      </c>
      <c r="G1085" s="122">
        <v>3198</v>
      </c>
    </row>
    <row r="1086" spans="1:7" s="80" customFormat="1">
      <c r="A1086" s="82">
        <v>1073</v>
      </c>
      <c r="B1086" s="81" t="s">
        <v>1040</v>
      </c>
      <c r="C1086" s="77" t="s">
        <v>1051</v>
      </c>
      <c r="D1086" s="26">
        <v>43434</v>
      </c>
      <c r="E1086" s="26">
        <v>1</v>
      </c>
      <c r="F1086" s="368" t="s">
        <v>71</v>
      </c>
      <c r="G1086" s="122">
        <v>3198</v>
      </c>
    </row>
    <row r="1087" spans="1:7" s="80" customFormat="1">
      <c r="A1087" s="82">
        <v>1074</v>
      </c>
      <c r="B1087" s="81" t="s">
        <v>1040</v>
      </c>
      <c r="C1087" s="77" t="s">
        <v>1051</v>
      </c>
      <c r="D1087" s="26">
        <v>43434</v>
      </c>
      <c r="E1087" s="26">
        <v>1</v>
      </c>
      <c r="F1087" s="368" t="s">
        <v>71</v>
      </c>
      <c r="G1087" s="122">
        <v>3198</v>
      </c>
    </row>
    <row r="1088" spans="1:7" s="80" customFormat="1">
      <c r="A1088" s="82">
        <v>1075</v>
      </c>
      <c r="B1088" s="81" t="s">
        <v>1041</v>
      </c>
      <c r="C1088" s="77" t="s">
        <v>1032</v>
      </c>
      <c r="D1088" s="26">
        <v>43434</v>
      </c>
      <c r="E1088" s="26">
        <v>1</v>
      </c>
      <c r="F1088" s="368" t="s">
        <v>71</v>
      </c>
      <c r="G1088" s="122">
        <v>2583</v>
      </c>
    </row>
    <row r="1089" spans="1:7" s="80" customFormat="1">
      <c r="A1089" s="82">
        <v>1076</v>
      </c>
      <c r="B1089" s="81" t="s">
        <v>1041</v>
      </c>
      <c r="C1089" s="77" t="s">
        <v>1032</v>
      </c>
      <c r="D1089" s="26">
        <v>43434</v>
      </c>
      <c r="E1089" s="26">
        <v>1</v>
      </c>
      <c r="F1089" s="368" t="s">
        <v>71</v>
      </c>
      <c r="G1089" s="122">
        <v>2583</v>
      </c>
    </row>
    <row r="1090" spans="1:7" s="80" customFormat="1">
      <c r="A1090" s="82">
        <v>1077</v>
      </c>
      <c r="B1090" s="81" t="s">
        <v>1041</v>
      </c>
      <c r="C1090" s="77" t="s">
        <v>1032</v>
      </c>
      <c r="D1090" s="26">
        <v>43434</v>
      </c>
      <c r="E1090" s="26">
        <v>1</v>
      </c>
      <c r="F1090" s="368" t="s">
        <v>71</v>
      </c>
      <c r="G1090" s="122">
        <v>2583</v>
      </c>
    </row>
    <row r="1091" spans="1:7" s="80" customFormat="1">
      <c r="A1091" s="82">
        <v>1078</v>
      </c>
      <c r="B1091" s="81" t="s">
        <v>1868</v>
      </c>
      <c r="C1091" s="77" t="s">
        <v>1052</v>
      </c>
      <c r="D1091" s="26">
        <v>43447</v>
      </c>
      <c r="E1091" s="26">
        <v>1</v>
      </c>
      <c r="F1091" s="368" t="s">
        <v>71</v>
      </c>
      <c r="G1091" s="122">
        <v>3690</v>
      </c>
    </row>
    <row r="1092" spans="1:7" s="80" customFormat="1">
      <c r="A1092" s="82">
        <v>1079</v>
      </c>
      <c r="B1092" s="81" t="s">
        <v>1868</v>
      </c>
      <c r="C1092" s="77" t="s">
        <v>1052</v>
      </c>
      <c r="D1092" s="26">
        <v>43447</v>
      </c>
      <c r="E1092" s="26">
        <v>1</v>
      </c>
      <c r="F1092" s="368" t="s">
        <v>71</v>
      </c>
      <c r="G1092" s="122">
        <v>492</v>
      </c>
    </row>
    <row r="1093" spans="1:7" s="80" customFormat="1">
      <c r="A1093" s="82">
        <v>1080</v>
      </c>
      <c r="B1093" s="81" t="s">
        <v>103</v>
      </c>
      <c r="C1093" s="77" t="s">
        <v>1053</v>
      </c>
      <c r="D1093" s="26">
        <v>43447</v>
      </c>
      <c r="E1093" s="26">
        <v>1</v>
      </c>
      <c r="F1093" s="368" t="s">
        <v>71</v>
      </c>
      <c r="G1093" s="122">
        <v>3690</v>
      </c>
    </row>
    <row r="1094" spans="1:7" s="80" customFormat="1">
      <c r="A1094" s="82">
        <v>1081</v>
      </c>
      <c r="B1094" s="81" t="s">
        <v>103</v>
      </c>
      <c r="C1094" s="77" t="s">
        <v>1053</v>
      </c>
      <c r="D1094" s="26">
        <v>43447</v>
      </c>
      <c r="E1094" s="26">
        <v>1</v>
      </c>
      <c r="F1094" s="368" t="s">
        <v>71</v>
      </c>
      <c r="G1094" s="122">
        <v>3690</v>
      </c>
    </row>
    <row r="1095" spans="1:7" s="80" customFormat="1">
      <c r="A1095" s="82">
        <v>1082</v>
      </c>
      <c r="B1095" s="81" t="s">
        <v>1869</v>
      </c>
      <c r="C1095" s="77" t="s">
        <v>1053</v>
      </c>
      <c r="D1095" s="26">
        <v>43447</v>
      </c>
      <c r="E1095" s="26">
        <v>1</v>
      </c>
      <c r="F1095" s="368" t="s">
        <v>71</v>
      </c>
      <c r="G1095" s="122">
        <v>492</v>
      </c>
    </row>
    <row r="1096" spans="1:7" s="80" customFormat="1">
      <c r="A1096" s="82">
        <v>1083</v>
      </c>
      <c r="B1096" s="81" t="s">
        <v>1870</v>
      </c>
      <c r="C1096" s="77" t="s">
        <v>1053</v>
      </c>
      <c r="D1096" s="26">
        <v>43447</v>
      </c>
      <c r="E1096" s="26">
        <v>1</v>
      </c>
      <c r="F1096" s="368" t="s">
        <v>71</v>
      </c>
      <c r="G1096" s="122">
        <v>615</v>
      </c>
    </row>
    <row r="1097" spans="1:7" s="80" customFormat="1">
      <c r="A1097" s="82">
        <v>1084</v>
      </c>
      <c r="B1097" s="81" t="s">
        <v>1042</v>
      </c>
      <c r="C1097" s="77" t="s">
        <v>1054</v>
      </c>
      <c r="D1097" s="26">
        <v>43816</v>
      </c>
      <c r="E1097" s="26">
        <v>1</v>
      </c>
      <c r="F1097" s="368" t="s">
        <v>71</v>
      </c>
      <c r="G1097" s="122">
        <v>2549</v>
      </c>
    </row>
    <row r="1098" spans="1:7" s="80" customFormat="1">
      <c r="A1098" s="82">
        <v>1085</v>
      </c>
      <c r="B1098" s="81" t="s">
        <v>1043</v>
      </c>
      <c r="C1098" s="77" t="s">
        <v>1055</v>
      </c>
      <c r="D1098" s="26">
        <v>43829</v>
      </c>
      <c r="E1098" s="26">
        <v>1</v>
      </c>
      <c r="F1098" s="368" t="s">
        <v>71</v>
      </c>
      <c r="G1098" s="122">
        <v>514.76</v>
      </c>
    </row>
    <row r="1099" spans="1:7" s="80" customFormat="1">
      <c r="A1099" s="82">
        <v>1086</v>
      </c>
      <c r="B1099" s="81" t="s">
        <v>1871</v>
      </c>
      <c r="C1099" s="77" t="s">
        <v>1056</v>
      </c>
      <c r="D1099" s="26">
        <v>43867</v>
      </c>
      <c r="E1099" s="26">
        <v>1</v>
      </c>
      <c r="F1099" s="368" t="s">
        <v>71</v>
      </c>
      <c r="G1099" s="122">
        <v>2700</v>
      </c>
    </row>
    <row r="1100" spans="1:7" s="80" customFormat="1">
      <c r="A1100" s="82">
        <v>1087</v>
      </c>
      <c r="B1100" s="81" t="s">
        <v>103</v>
      </c>
      <c r="C1100" s="77" t="s">
        <v>1057</v>
      </c>
      <c r="D1100" s="26">
        <v>43938</v>
      </c>
      <c r="E1100" s="26">
        <v>1</v>
      </c>
      <c r="F1100" s="368" t="s">
        <v>71</v>
      </c>
      <c r="G1100" s="122">
        <v>2499.36</v>
      </c>
    </row>
    <row r="1101" spans="1:7" s="80" customFormat="1">
      <c r="A1101" s="82">
        <v>1088</v>
      </c>
      <c r="B1101" s="81" t="s">
        <v>103</v>
      </c>
      <c r="C1101" s="77" t="s">
        <v>1057</v>
      </c>
      <c r="D1101" s="26">
        <v>43938</v>
      </c>
      <c r="E1101" s="26">
        <v>1</v>
      </c>
      <c r="F1101" s="368" t="s">
        <v>71</v>
      </c>
      <c r="G1101" s="122">
        <v>2499.36</v>
      </c>
    </row>
    <row r="1102" spans="1:7" s="80" customFormat="1">
      <c r="A1102" s="82">
        <v>1089</v>
      </c>
      <c r="B1102" s="81" t="s">
        <v>103</v>
      </c>
      <c r="C1102" s="77" t="s">
        <v>1057</v>
      </c>
      <c r="D1102" s="26">
        <v>43938</v>
      </c>
      <c r="E1102" s="26">
        <v>1</v>
      </c>
      <c r="F1102" s="368" t="s">
        <v>71</v>
      </c>
      <c r="G1102" s="122">
        <v>2499.36</v>
      </c>
    </row>
    <row r="1103" spans="1:7" s="80" customFormat="1">
      <c r="A1103" s="82">
        <v>1090</v>
      </c>
      <c r="B1103" s="81" t="s">
        <v>103</v>
      </c>
      <c r="C1103" s="77" t="s">
        <v>1057</v>
      </c>
      <c r="D1103" s="26">
        <v>43938</v>
      </c>
      <c r="E1103" s="26">
        <v>1</v>
      </c>
      <c r="F1103" s="368" t="s">
        <v>71</v>
      </c>
      <c r="G1103" s="122">
        <v>2499.36</v>
      </c>
    </row>
    <row r="1104" spans="1:7" s="80" customFormat="1">
      <c r="A1104" s="82">
        <v>1091</v>
      </c>
      <c r="B1104" s="81" t="s">
        <v>103</v>
      </c>
      <c r="C1104" s="77" t="s">
        <v>1057</v>
      </c>
      <c r="D1104" s="26">
        <v>43938</v>
      </c>
      <c r="E1104" s="26">
        <v>1</v>
      </c>
      <c r="F1104" s="368" t="s">
        <v>71</v>
      </c>
      <c r="G1104" s="122">
        <v>2499.36</v>
      </c>
    </row>
    <row r="1105" spans="1:7" s="80" customFormat="1">
      <c r="A1105" s="82">
        <v>1092</v>
      </c>
      <c r="B1105" s="81" t="s">
        <v>1040</v>
      </c>
      <c r="C1105" s="77" t="s">
        <v>1058</v>
      </c>
      <c r="D1105" s="26">
        <v>43969</v>
      </c>
      <c r="E1105" s="26">
        <v>1</v>
      </c>
      <c r="F1105" s="368" t="s">
        <v>71</v>
      </c>
      <c r="G1105" s="122">
        <v>3799</v>
      </c>
    </row>
    <row r="1106" spans="1:7" s="80" customFormat="1">
      <c r="A1106" s="82">
        <v>1093</v>
      </c>
      <c r="B1106" s="81" t="s">
        <v>1040</v>
      </c>
      <c r="C1106" s="77" t="s">
        <v>1058</v>
      </c>
      <c r="D1106" s="26">
        <v>43969</v>
      </c>
      <c r="E1106" s="26">
        <v>1</v>
      </c>
      <c r="F1106" s="368" t="s">
        <v>71</v>
      </c>
      <c r="G1106" s="122">
        <v>3799</v>
      </c>
    </row>
    <row r="1107" spans="1:7" s="80" customFormat="1">
      <c r="A1107" s="82">
        <v>1094</v>
      </c>
      <c r="B1107" s="81" t="s">
        <v>1041</v>
      </c>
      <c r="C1107" s="77" t="s">
        <v>1038</v>
      </c>
      <c r="D1107" s="26">
        <v>44167</v>
      </c>
      <c r="E1107" s="26">
        <v>1</v>
      </c>
      <c r="F1107" s="368" t="s">
        <v>71</v>
      </c>
      <c r="G1107" s="122">
        <v>3500</v>
      </c>
    </row>
    <row r="1108" spans="1:7" s="80" customFormat="1">
      <c r="A1108" s="82">
        <v>1095</v>
      </c>
      <c r="B1108" s="81" t="s">
        <v>1041</v>
      </c>
      <c r="C1108" s="77" t="s">
        <v>1038</v>
      </c>
      <c r="D1108" s="26">
        <v>44167</v>
      </c>
      <c r="E1108" s="26">
        <v>1</v>
      </c>
      <c r="F1108" s="368" t="s">
        <v>71</v>
      </c>
      <c r="G1108" s="122">
        <v>3500</v>
      </c>
    </row>
    <row r="1109" spans="1:7" s="68" customFormat="1">
      <c r="A1109" s="379">
        <v>13</v>
      </c>
      <c r="B1109" s="65" t="s">
        <v>208</v>
      </c>
      <c r="C1109" s="65"/>
      <c r="D1109" s="238"/>
      <c r="E1109" s="238"/>
      <c r="F1109" s="239"/>
      <c r="G1109" s="371"/>
    </row>
    <row r="1110" spans="1:7" s="80" customFormat="1">
      <c r="A1110" s="82">
        <v>1096</v>
      </c>
      <c r="B1110" s="81" t="s">
        <v>1021</v>
      </c>
      <c r="C1110" s="77" t="s">
        <v>1071</v>
      </c>
      <c r="D1110" s="26">
        <v>2015</v>
      </c>
      <c r="E1110" s="26">
        <v>1</v>
      </c>
      <c r="F1110" s="368" t="s">
        <v>72</v>
      </c>
      <c r="G1110" s="122">
        <v>390</v>
      </c>
    </row>
    <row r="1111" spans="1:7" s="80" customFormat="1">
      <c r="A1111" s="82">
        <v>1097</v>
      </c>
      <c r="B1111" s="81" t="s">
        <v>1872</v>
      </c>
      <c r="C1111" s="77" t="s">
        <v>1072</v>
      </c>
      <c r="D1111" s="26">
        <v>2015</v>
      </c>
      <c r="E1111" s="26">
        <v>1</v>
      </c>
      <c r="F1111" s="368" t="s">
        <v>72</v>
      </c>
      <c r="G1111" s="122">
        <v>1000</v>
      </c>
    </row>
    <row r="1112" spans="1:7" s="80" customFormat="1">
      <c r="A1112" s="82">
        <v>1098</v>
      </c>
      <c r="B1112" s="81" t="s">
        <v>1021</v>
      </c>
      <c r="C1112" s="77" t="s">
        <v>1073</v>
      </c>
      <c r="D1112" s="26">
        <v>2016</v>
      </c>
      <c r="E1112" s="26">
        <v>1</v>
      </c>
      <c r="F1112" s="368" t="s">
        <v>72</v>
      </c>
      <c r="G1112" s="122">
        <v>775</v>
      </c>
    </row>
    <row r="1113" spans="1:7" s="80" customFormat="1">
      <c r="A1113" s="82">
        <v>1099</v>
      </c>
      <c r="B1113" s="81" t="s">
        <v>1021</v>
      </c>
      <c r="C1113" s="77" t="s">
        <v>1074</v>
      </c>
      <c r="D1113" s="26">
        <v>2017</v>
      </c>
      <c r="E1113" s="26">
        <v>3</v>
      </c>
      <c r="F1113" s="368" t="s">
        <v>72</v>
      </c>
      <c r="G1113" s="122">
        <v>900</v>
      </c>
    </row>
    <row r="1114" spans="1:7" s="80" customFormat="1">
      <c r="A1114" s="82">
        <v>1100</v>
      </c>
      <c r="B1114" s="81" t="s">
        <v>110</v>
      </c>
      <c r="C1114" s="77" t="s">
        <v>1075</v>
      </c>
      <c r="D1114" s="26">
        <v>2017</v>
      </c>
      <c r="E1114" s="26">
        <v>1</v>
      </c>
      <c r="F1114" s="368" t="s">
        <v>72</v>
      </c>
      <c r="G1114" s="122">
        <v>2800</v>
      </c>
    </row>
    <row r="1115" spans="1:7" s="80" customFormat="1">
      <c r="A1115" s="82">
        <v>1101</v>
      </c>
      <c r="B1115" s="81" t="s">
        <v>1873</v>
      </c>
      <c r="C1115" s="77" t="s">
        <v>1076</v>
      </c>
      <c r="D1115" s="26">
        <v>2017</v>
      </c>
      <c r="E1115" s="26">
        <v>1</v>
      </c>
      <c r="F1115" s="368" t="s">
        <v>72</v>
      </c>
      <c r="G1115" s="122">
        <v>32500</v>
      </c>
    </row>
    <row r="1116" spans="1:7" s="80" customFormat="1">
      <c r="A1116" s="82">
        <v>1102</v>
      </c>
      <c r="B1116" s="81" t="s">
        <v>1825</v>
      </c>
      <c r="C1116" s="77" t="s">
        <v>1077</v>
      </c>
      <c r="D1116" s="26">
        <v>2017</v>
      </c>
      <c r="E1116" s="26">
        <v>1</v>
      </c>
      <c r="F1116" s="368" t="s">
        <v>72</v>
      </c>
      <c r="G1116" s="122">
        <v>7500</v>
      </c>
    </row>
    <row r="1117" spans="1:7" s="80" customFormat="1">
      <c r="A1117" s="82">
        <v>1103</v>
      </c>
      <c r="B1117" s="81" t="s">
        <v>1021</v>
      </c>
      <c r="C1117" s="77" t="s">
        <v>1078</v>
      </c>
      <c r="D1117" s="26">
        <v>2018</v>
      </c>
      <c r="E1117" s="26">
        <v>3</v>
      </c>
      <c r="F1117" s="368" t="s">
        <v>72</v>
      </c>
      <c r="G1117" s="122">
        <v>2345</v>
      </c>
    </row>
    <row r="1118" spans="1:7" s="80" customFormat="1">
      <c r="A1118" s="82">
        <v>1104</v>
      </c>
      <c r="B1118" s="81" t="s">
        <v>1020</v>
      </c>
      <c r="C1118" s="77" t="s">
        <v>1079</v>
      </c>
      <c r="D1118" s="26">
        <v>2018</v>
      </c>
      <c r="E1118" s="26">
        <v>1</v>
      </c>
      <c r="F1118" s="368" t="s">
        <v>72</v>
      </c>
      <c r="G1118" s="122">
        <v>4200</v>
      </c>
    </row>
    <row r="1119" spans="1:7" s="80" customFormat="1">
      <c r="A1119" s="82">
        <v>1105</v>
      </c>
      <c r="B1119" s="81" t="s">
        <v>1825</v>
      </c>
      <c r="C1119" s="77" t="s">
        <v>1080</v>
      </c>
      <c r="D1119" s="26">
        <v>2018</v>
      </c>
      <c r="E1119" s="26">
        <v>2</v>
      </c>
      <c r="F1119" s="368" t="s">
        <v>72</v>
      </c>
      <c r="G1119" s="122">
        <v>17500</v>
      </c>
    </row>
    <row r="1120" spans="1:7" s="80" customFormat="1">
      <c r="A1120" s="82">
        <v>1106</v>
      </c>
      <c r="B1120" s="81" t="s">
        <v>1021</v>
      </c>
      <c r="C1120" s="77" t="s">
        <v>1081</v>
      </c>
      <c r="D1120" s="26">
        <v>2019</v>
      </c>
      <c r="E1120" s="26">
        <v>6</v>
      </c>
      <c r="F1120" s="368" t="s">
        <v>72</v>
      </c>
      <c r="G1120" s="122">
        <v>3169</v>
      </c>
    </row>
    <row r="1121" spans="1:7" s="80" customFormat="1">
      <c r="A1121" s="82">
        <v>1107</v>
      </c>
      <c r="B1121" s="81" t="s">
        <v>1873</v>
      </c>
      <c r="C1121" s="77" t="s">
        <v>1082</v>
      </c>
      <c r="D1121" s="26">
        <v>2019</v>
      </c>
      <c r="E1121" s="26">
        <v>1</v>
      </c>
      <c r="F1121" s="368" t="s">
        <v>72</v>
      </c>
      <c r="G1121" s="122">
        <v>7579</v>
      </c>
    </row>
    <row r="1122" spans="1:7" s="80" customFormat="1">
      <c r="A1122" s="82">
        <v>1108</v>
      </c>
      <c r="B1122" s="81" t="s">
        <v>1874</v>
      </c>
      <c r="C1122" s="77" t="s">
        <v>1083</v>
      </c>
      <c r="D1122" s="26">
        <v>2019</v>
      </c>
      <c r="E1122" s="26">
        <v>1</v>
      </c>
      <c r="F1122" s="368" t="s">
        <v>72</v>
      </c>
      <c r="G1122" s="122">
        <v>4170</v>
      </c>
    </row>
    <row r="1123" spans="1:7" s="80" customFormat="1">
      <c r="A1123" s="82">
        <v>1109</v>
      </c>
      <c r="B1123" s="81" t="s">
        <v>1019</v>
      </c>
      <c r="C1123" s="77" t="s">
        <v>1084</v>
      </c>
      <c r="D1123" s="26">
        <v>2020</v>
      </c>
      <c r="E1123" s="26">
        <v>1</v>
      </c>
      <c r="F1123" s="368" t="s">
        <v>72</v>
      </c>
      <c r="G1123" s="122">
        <v>3679</v>
      </c>
    </row>
    <row r="1124" spans="1:7" s="80" customFormat="1">
      <c r="A1124" s="82">
        <v>1110</v>
      </c>
      <c r="B1124" s="81" t="s">
        <v>1828</v>
      </c>
      <c r="C1124" s="77" t="s">
        <v>1085</v>
      </c>
      <c r="D1124" s="26">
        <v>2020</v>
      </c>
      <c r="E1124" s="26">
        <v>7</v>
      </c>
      <c r="F1124" s="368" t="s">
        <v>72</v>
      </c>
      <c r="G1124" s="122">
        <v>17340.22</v>
      </c>
    </row>
    <row r="1125" spans="1:7" s="80" customFormat="1">
      <c r="A1125" s="82">
        <v>1111</v>
      </c>
      <c r="B1125" s="81" t="s">
        <v>1020</v>
      </c>
      <c r="C1125" s="77" t="s">
        <v>1086</v>
      </c>
      <c r="D1125" s="26">
        <v>2021</v>
      </c>
      <c r="E1125" s="26">
        <v>1</v>
      </c>
      <c r="F1125" s="368" t="s">
        <v>72</v>
      </c>
      <c r="G1125" s="122">
        <v>2200</v>
      </c>
    </row>
    <row r="1126" spans="1:7" s="80" customFormat="1">
      <c r="A1126" s="82">
        <v>1112</v>
      </c>
      <c r="B1126" s="81" t="s">
        <v>1870</v>
      </c>
      <c r="C1126" s="77" t="s">
        <v>1087</v>
      </c>
      <c r="D1126" s="26">
        <v>2014</v>
      </c>
      <c r="E1126" s="26">
        <v>1</v>
      </c>
      <c r="F1126" s="368" t="s">
        <v>71</v>
      </c>
      <c r="G1126" s="122">
        <v>1785</v>
      </c>
    </row>
    <row r="1127" spans="1:7" s="80" customFormat="1">
      <c r="A1127" s="82">
        <v>1113</v>
      </c>
      <c r="B1127" s="81" t="s">
        <v>1875</v>
      </c>
      <c r="C1127" s="77" t="s">
        <v>1088</v>
      </c>
      <c r="D1127" s="26">
        <v>2014</v>
      </c>
      <c r="E1127" s="26">
        <v>1</v>
      </c>
      <c r="F1127" s="368" t="s">
        <v>71</v>
      </c>
      <c r="G1127" s="122">
        <v>1470</v>
      </c>
    </row>
    <row r="1128" spans="1:7" s="80" customFormat="1">
      <c r="A1128" s="82">
        <v>1114</v>
      </c>
      <c r="B1128" s="81" t="s">
        <v>112</v>
      </c>
      <c r="C1128" s="77" t="s">
        <v>1089</v>
      </c>
      <c r="D1128" s="26">
        <v>2014</v>
      </c>
      <c r="E1128" s="26">
        <v>1</v>
      </c>
      <c r="F1128" s="368" t="s">
        <v>71</v>
      </c>
      <c r="G1128" s="122">
        <v>3400</v>
      </c>
    </row>
    <row r="1129" spans="1:7" s="80" customFormat="1">
      <c r="A1129" s="82">
        <v>1115</v>
      </c>
      <c r="B1129" s="81" t="s">
        <v>103</v>
      </c>
      <c r="C1129" s="77" t="s">
        <v>1090</v>
      </c>
      <c r="D1129" s="26">
        <v>2015</v>
      </c>
      <c r="E1129" s="26">
        <v>1</v>
      </c>
      <c r="F1129" s="368" t="s">
        <v>71</v>
      </c>
      <c r="G1129" s="122">
        <v>1860.01</v>
      </c>
    </row>
    <row r="1130" spans="1:7" s="80" customFormat="1">
      <c r="A1130" s="82">
        <v>1116</v>
      </c>
      <c r="B1130" s="81" t="s">
        <v>1821</v>
      </c>
      <c r="C1130" s="77" t="s">
        <v>1091</v>
      </c>
      <c r="D1130" s="26">
        <v>2015</v>
      </c>
      <c r="E1130" s="26">
        <v>1</v>
      </c>
      <c r="F1130" s="368" t="s">
        <v>71</v>
      </c>
      <c r="G1130" s="122">
        <v>610</v>
      </c>
    </row>
    <row r="1131" spans="1:7" s="80" customFormat="1">
      <c r="A1131" s="82">
        <v>1117</v>
      </c>
      <c r="B1131" s="81" t="s">
        <v>1876</v>
      </c>
      <c r="C1131" s="77" t="s">
        <v>1092</v>
      </c>
      <c r="D1131" s="26">
        <v>2015</v>
      </c>
      <c r="E1131" s="26">
        <v>1</v>
      </c>
      <c r="F1131" s="368" t="s">
        <v>71</v>
      </c>
      <c r="G1131" s="122">
        <v>2965</v>
      </c>
    </row>
    <row r="1132" spans="1:7" s="80" customFormat="1">
      <c r="A1132" s="82">
        <v>1118</v>
      </c>
      <c r="B1132" s="81" t="s">
        <v>1877</v>
      </c>
      <c r="C1132" s="77" t="s">
        <v>1093</v>
      </c>
      <c r="D1132" s="26">
        <v>2015</v>
      </c>
      <c r="E1132" s="26">
        <v>1</v>
      </c>
      <c r="F1132" s="368" t="s">
        <v>71</v>
      </c>
      <c r="G1132" s="122">
        <v>199</v>
      </c>
    </row>
    <row r="1133" spans="1:7" s="80" customFormat="1">
      <c r="A1133" s="82">
        <v>1119</v>
      </c>
      <c r="B1133" s="81" t="s">
        <v>1878</v>
      </c>
      <c r="C1133" s="77" t="s">
        <v>1094</v>
      </c>
      <c r="D1133" s="26">
        <v>2016</v>
      </c>
      <c r="E1133" s="26">
        <v>1</v>
      </c>
      <c r="F1133" s="368" t="s">
        <v>71</v>
      </c>
      <c r="G1133" s="122">
        <v>750</v>
      </c>
    </row>
    <row r="1134" spans="1:7" s="80" customFormat="1">
      <c r="A1134" s="82">
        <v>1120</v>
      </c>
      <c r="B1134" s="81" t="s">
        <v>1870</v>
      </c>
      <c r="C1134" s="77" t="s">
        <v>1095</v>
      </c>
      <c r="D1134" s="26">
        <v>2017</v>
      </c>
      <c r="E1134" s="26">
        <v>1</v>
      </c>
      <c r="F1134" s="368" t="s">
        <v>71</v>
      </c>
      <c r="G1134" s="122">
        <v>1100</v>
      </c>
    </row>
    <row r="1135" spans="1:7" s="80" customFormat="1">
      <c r="A1135" s="82">
        <v>1121</v>
      </c>
      <c r="B1135" s="81" t="s">
        <v>1879</v>
      </c>
      <c r="C1135" s="77" t="s">
        <v>1096</v>
      </c>
      <c r="D1135" s="26">
        <v>2017</v>
      </c>
      <c r="E1135" s="26">
        <v>1</v>
      </c>
      <c r="F1135" s="368" t="s">
        <v>71</v>
      </c>
      <c r="G1135" s="122">
        <v>1300</v>
      </c>
    </row>
    <row r="1136" spans="1:7" s="80" customFormat="1">
      <c r="A1136" s="82">
        <v>1122</v>
      </c>
      <c r="B1136" s="81" t="s">
        <v>103</v>
      </c>
      <c r="C1136" s="77" t="s">
        <v>1097</v>
      </c>
      <c r="D1136" s="26">
        <v>2017</v>
      </c>
      <c r="E1136" s="26">
        <v>19</v>
      </c>
      <c r="F1136" s="368" t="s">
        <v>71</v>
      </c>
      <c r="G1136" s="122">
        <v>30476</v>
      </c>
    </row>
    <row r="1137" spans="1:7" s="80" customFormat="1">
      <c r="A1137" s="82">
        <v>1123</v>
      </c>
      <c r="B1137" s="81" t="s">
        <v>1043</v>
      </c>
      <c r="C1137" s="77" t="s">
        <v>1098</v>
      </c>
      <c r="D1137" s="26">
        <v>2017</v>
      </c>
      <c r="E1137" s="26">
        <v>5</v>
      </c>
      <c r="F1137" s="368" t="s">
        <v>71</v>
      </c>
      <c r="G1137" s="122">
        <v>3845</v>
      </c>
    </row>
    <row r="1138" spans="1:7" s="80" customFormat="1">
      <c r="A1138" s="82">
        <v>1124</v>
      </c>
      <c r="B1138" s="81" t="s">
        <v>728</v>
      </c>
      <c r="C1138" s="77" t="s">
        <v>1099</v>
      </c>
      <c r="D1138" s="26">
        <v>2017</v>
      </c>
      <c r="E1138" s="26">
        <v>1</v>
      </c>
      <c r="F1138" s="368" t="s">
        <v>71</v>
      </c>
      <c r="G1138" s="122">
        <v>1600</v>
      </c>
    </row>
    <row r="1139" spans="1:7" s="80" customFormat="1">
      <c r="A1139" s="82">
        <v>1125</v>
      </c>
      <c r="B1139" s="81" t="s">
        <v>1880</v>
      </c>
      <c r="C1139" s="77" t="s">
        <v>1100</v>
      </c>
      <c r="D1139" s="26">
        <v>2017</v>
      </c>
      <c r="E1139" s="26">
        <v>1</v>
      </c>
      <c r="F1139" s="368" t="s">
        <v>71</v>
      </c>
      <c r="G1139" s="122">
        <v>11226.52</v>
      </c>
    </row>
    <row r="1140" spans="1:7" s="80" customFormat="1">
      <c r="A1140" s="82">
        <v>1126</v>
      </c>
      <c r="B1140" s="81" t="s">
        <v>112</v>
      </c>
      <c r="C1140" s="77" t="s">
        <v>1101</v>
      </c>
      <c r="D1140" s="26">
        <v>2018</v>
      </c>
      <c r="E1140" s="26">
        <v>1</v>
      </c>
      <c r="F1140" s="368" t="s">
        <v>71</v>
      </c>
      <c r="G1140" s="122">
        <v>2999</v>
      </c>
    </row>
    <row r="1141" spans="1:7" s="80" customFormat="1">
      <c r="A1141" s="82">
        <v>1127</v>
      </c>
      <c r="B1141" s="81" t="s">
        <v>103</v>
      </c>
      <c r="C1141" s="77" t="s">
        <v>1102</v>
      </c>
      <c r="D1141" s="26">
        <v>2019</v>
      </c>
      <c r="E1141" s="26">
        <v>4</v>
      </c>
      <c r="F1141" s="368" t="s">
        <v>71</v>
      </c>
      <c r="G1141" s="122">
        <v>15000</v>
      </c>
    </row>
    <row r="1142" spans="1:7" s="80" customFormat="1">
      <c r="A1142" s="82">
        <v>1128</v>
      </c>
      <c r="B1142" s="81" t="s">
        <v>112</v>
      </c>
      <c r="C1142" s="77" t="s">
        <v>1103</v>
      </c>
      <c r="D1142" s="26">
        <v>2019</v>
      </c>
      <c r="E1142" s="26">
        <v>1</v>
      </c>
      <c r="F1142" s="368" t="s">
        <v>71</v>
      </c>
      <c r="G1142" s="122">
        <v>2110</v>
      </c>
    </row>
    <row r="1143" spans="1:7" s="80" customFormat="1">
      <c r="A1143" s="82">
        <v>1129</v>
      </c>
      <c r="B1143" s="81" t="s">
        <v>1041</v>
      </c>
      <c r="C1143" s="77" t="s">
        <v>1104</v>
      </c>
      <c r="D1143" s="26">
        <v>2019</v>
      </c>
      <c r="E1143" s="26">
        <v>2</v>
      </c>
      <c r="F1143" s="368" t="s">
        <v>71</v>
      </c>
      <c r="G1143" s="122">
        <v>3650</v>
      </c>
    </row>
    <row r="1144" spans="1:7" s="80" customFormat="1">
      <c r="A1144" s="82">
        <v>1130</v>
      </c>
      <c r="B1144" s="81" t="s">
        <v>103</v>
      </c>
      <c r="C1144" s="77" t="s">
        <v>1105</v>
      </c>
      <c r="D1144" s="26">
        <v>2020</v>
      </c>
      <c r="E1144" s="26">
        <v>5</v>
      </c>
      <c r="F1144" s="368" t="s">
        <v>71</v>
      </c>
      <c r="G1144" s="122">
        <v>12496.8</v>
      </c>
    </row>
    <row r="1145" spans="1:7" s="80" customFormat="1">
      <c r="A1145" s="82">
        <v>1131</v>
      </c>
      <c r="B1145" s="81" t="s">
        <v>112</v>
      </c>
      <c r="C1145" s="77" t="s">
        <v>1106</v>
      </c>
      <c r="D1145" s="26">
        <v>2020</v>
      </c>
      <c r="E1145" s="26">
        <v>5</v>
      </c>
      <c r="F1145" s="368" t="s">
        <v>71</v>
      </c>
      <c r="G1145" s="122">
        <v>14929</v>
      </c>
    </row>
    <row r="1146" spans="1:7" s="68" customFormat="1">
      <c r="A1146" s="379">
        <v>14</v>
      </c>
      <c r="B1146" s="65" t="s">
        <v>209</v>
      </c>
      <c r="C1146" s="65"/>
      <c r="D1146" s="238"/>
      <c r="E1146" s="238"/>
      <c r="F1146" s="239"/>
      <c r="G1146" s="371"/>
    </row>
    <row r="1147" spans="1:7" s="80" customFormat="1">
      <c r="A1147" s="82">
        <v>1132</v>
      </c>
      <c r="B1147" s="81" t="s">
        <v>1120</v>
      </c>
      <c r="C1147" s="77" t="s">
        <v>1121</v>
      </c>
      <c r="D1147" s="26">
        <v>2017</v>
      </c>
      <c r="E1147" s="26">
        <v>1</v>
      </c>
      <c r="F1147" s="368" t="s">
        <v>72</v>
      </c>
      <c r="G1147" s="122">
        <v>400</v>
      </c>
    </row>
    <row r="1148" spans="1:7" s="80" customFormat="1">
      <c r="A1148" s="82">
        <v>1133</v>
      </c>
      <c r="B1148" s="81" t="s">
        <v>1122</v>
      </c>
      <c r="C1148" s="77" t="s">
        <v>1123</v>
      </c>
      <c r="D1148" s="26">
        <v>2017</v>
      </c>
      <c r="E1148" s="26">
        <v>1</v>
      </c>
      <c r="F1148" s="368" t="s">
        <v>72</v>
      </c>
      <c r="G1148" s="122">
        <v>2900</v>
      </c>
    </row>
    <row r="1149" spans="1:7" s="80" customFormat="1">
      <c r="A1149" s="82">
        <v>1134</v>
      </c>
      <c r="B1149" s="81" t="s">
        <v>1124</v>
      </c>
      <c r="C1149" s="77" t="s">
        <v>1125</v>
      </c>
      <c r="D1149" s="26">
        <v>2017</v>
      </c>
      <c r="E1149" s="26">
        <v>1</v>
      </c>
      <c r="F1149" s="368" t="s">
        <v>71</v>
      </c>
      <c r="G1149" s="122">
        <v>2805</v>
      </c>
    </row>
    <row r="1150" spans="1:7" s="80" customFormat="1">
      <c r="A1150" s="82">
        <v>1135</v>
      </c>
      <c r="B1150" s="81" t="s">
        <v>1126</v>
      </c>
      <c r="C1150" s="77" t="s">
        <v>1127</v>
      </c>
      <c r="D1150" s="26">
        <v>2018</v>
      </c>
      <c r="E1150" s="26">
        <v>1</v>
      </c>
      <c r="F1150" s="368" t="s">
        <v>71</v>
      </c>
      <c r="G1150" s="122">
        <v>2597</v>
      </c>
    </row>
    <row r="1151" spans="1:7" s="80" customFormat="1">
      <c r="A1151" s="82">
        <v>1136</v>
      </c>
      <c r="B1151" s="81" t="s">
        <v>1128</v>
      </c>
      <c r="C1151" s="77" t="s">
        <v>1129</v>
      </c>
      <c r="D1151" s="26">
        <v>2019</v>
      </c>
      <c r="E1151" s="26">
        <v>1</v>
      </c>
      <c r="F1151" s="368" t="s">
        <v>71</v>
      </c>
      <c r="G1151" s="122">
        <v>2690</v>
      </c>
    </row>
    <row r="1152" spans="1:7" s="80" customFormat="1">
      <c r="A1152" s="82">
        <v>1137</v>
      </c>
      <c r="B1152" s="81" t="s">
        <v>1130</v>
      </c>
      <c r="C1152" s="77" t="s">
        <v>1131</v>
      </c>
      <c r="D1152" s="26">
        <v>2020</v>
      </c>
      <c r="E1152" s="26">
        <v>1</v>
      </c>
      <c r="F1152" s="368" t="s">
        <v>71</v>
      </c>
      <c r="G1152" s="122">
        <v>2645</v>
      </c>
    </row>
    <row r="1153" spans="1:7" s="80" customFormat="1">
      <c r="A1153" s="82">
        <v>1138</v>
      </c>
      <c r="B1153" s="81" t="s">
        <v>1132</v>
      </c>
      <c r="C1153" s="77" t="s">
        <v>1133</v>
      </c>
      <c r="D1153" s="26">
        <v>2020</v>
      </c>
      <c r="E1153" s="26">
        <v>1</v>
      </c>
      <c r="F1153" s="368" t="s">
        <v>71</v>
      </c>
      <c r="G1153" s="122">
        <v>313</v>
      </c>
    </row>
    <row r="1154" spans="1:7" s="80" customFormat="1">
      <c r="A1154" s="82">
        <v>1139</v>
      </c>
      <c r="B1154" s="81" t="s">
        <v>1134</v>
      </c>
      <c r="C1154" s="77" t="s">
        <v>1135</v>
      </c>
      <c r="D1154" s="26">
        <v>2020</v>
      </c>
      <c r="E1154" s="26">
        <v>1</v>
      </c>
      <c r="F1154" s="368" t="s">
        <v>71</v>
      </c>
      <c r="G1154" s="122">
        <v>2993</v>
      </c>
    </row>
    <row r="1155" spans="1:7" s="80" customFormat="1">
      <c r="A1155" s="82">
        <v>1140</v>
      </c>
      <c r="B1155" s="81" t="s">
        <v>1136</v>
      </c>
      <c r="C1155" s="77" t="s">
        <v>1137</v>
      </c>
      <c r="D1155" s="26">
        <v>2020</v>
      </c>
      <c r="E1155" s="26">
        <v>1</v>
      </c>
      <c r="F1155" s="368" t="s">
        <v>71</v>
      </c>
      <c r="G1155" s="122">
        <v>2025</v>
      </c>
    </row>
    <row r="1156" spans="1:7" s="68" customFormat="1">
      <c r="A1156" s="379">
        <v>15</v>
      </c>
      <c r="B1156" s="65" t="s">
        <v>210</v>
      </c>
      <c r="C1156" s="65"/>
      <c r="D1156" s="238"/>
      <c r="E1156" s="238"/>
      <c r="F1156" s="239"/>
      <c r="G1156" s="371"/>
    </row>
    <row r="1157" spans="1:7" s="80" customFormat="1">
      <c r="A1157" s="82">
        <v>1141</v>
      </c>
      <c r="B1157" s="81" t="s">
        <v>1338</v>
      </c>
      <c r="C1157" s="77" t="s">
        <v>1140</v>
      </c>
      <c r="D1157" s="26">
        <v>40123</v>
      </c>
      <c r="E1157" s="26">
        <v>1</v>
      </c>
      <c r="F1157" s="368" t="s">
        <v>72</v>
      </c>
      <c r="G1157" s="122">
        <v>282.02</v>
      </c>
    </row>
    <row r="1158" spans="1:7" s="80" customFormat="1">
      <c r="A1158" s="82">
        <v>1142</v>
      </c>
      <c r="B1158" s="81" t="s">
        <v>1339</v>
      </c>
      <c r="C1158" s="77" t="s">
        <v>1141</v>
      </c>
      <c r="D1158" s="26">
        <v>40169</v>
      </c>
      <c r="E1158" s="26">
        <v>1</v>
      </c>
      <c r="F1158" s="368" t="s">
        <v>72</v>
      </c>
      <c r="G1158" s="122">
        <v>1850</v>
      </c>
    </row>
    <row r="1159" spans="1:7" s="80" customFormat="1">
      <c r="A1159" s="82">
        <v>1143</v>
      </c>
      <c r="B1159" s="81" t="s">
        <v>1339</v>
      </c>
      <c r="C1159" s="77" t="s">
        <v>1142</v>
      </c>
      <c r="D1159" s="26">
        <v>40282</v>
      </c>
      <c r="E1159" s="26">
        <v>1</v>
      </c>
      <c r="F1159" s="368" t="s">
        <v>72</v>
      </c>
      <c r="G1159" s="122">
        <v>1530</v>
      </c>
    </row>
    <row r="1160" spans="1:7" s="80" customFormat="1">
      <c r="A1160" s="82">
        <v>1144</v>
      </c>
      <c r="B1160" s="81" t="s">
        <v>1340</v>
      </c>
      <c r="C1160" s="77" t="s">
        <v>1143</v>
      </c>
      <c r="D1160" s="26">
        <v>40326</v>
      </c>
      <c r="E1160" s="26">
        <v>1</v>
      </c>
      <c r="F1160" s="368" t="s">
        <v>72</v>
      </c>
      <c r="G1160" s="122">
        <v>1543</v>
      </c>
    </row>
    <row r="1161" spans="1:7" s="80" customFormat="1">
      <c r="A1161" s="82">
        <v>1145</v>
      </c>
      <c r="B1161" s="81" t="s">
        <v>1341</v>
      </c>
      <c r="C1161" s="77" t="s">
        <v>1144</v>
      </c>
      <c r="D1161" s="26">
        <v>40899</v>
      </c>
      <c r="E1161" s="26">
        <v>1</v>
      </c>
      <c r="F1161" s="368" t="s">
        <v>72</v>
      </c>
      <c r="G1161" s="122">
        <v>639</v>
      </c>
    </row>
    <row r="1162" spans="1:7" s="80" customFormat="1">
      <c r="A1162" s="82">
        <v>1146</v>
      </c>
      <c r="B1162" s="81" t="s">
        <v>924</v>
      </c>
      <c r="C1162" s="77" t="s">
        <v>1145</v>
      </c>
      <c r="D1162" s="26">
        <v>40899</v>
      </c>
      <c r="E1162" s="26">
        <v>1</v>
      </c>
      <c r="F1162" s="368" t="s">
        <v>72</v>
      </c>
      <c r="G1162" s="122">
        <v>1513</v>
      </c>
    </row>
    <row r="1163" spans="1:7" s="80" customFormat="1">
      <c r="A1163" s="82">
        <v>1147</v>
      </c>
      <c r="B1163" s="81" t="s">
        <v>1342</v>
      </c>
      <c r="C1163" s="77" t="s">
        <v>1146</v>
      </c>
      <c r="D1163" s="26">
        <v>43774</v>
      </c>
      <c r="E1163" s="26">
        <v>1</v>
      </c>
      <c r="F1163" s="368" t="s">
        <v>72</v>
      </c>
      <c r="G1163" s="122">
        <v>799</v>
      </c>
    </row>
    <row r="1164" spans="1:7" s="80" customFormat="1">
      <c r="A1164" s="82">
        <v>1148</v>
      </c>
      <c r="B1164" s="81" t="s">
        <v>1343</v>
      </c>
      <c r="C1164" s="77" t="s">
        <v>1147</v>
      </c>
      <c r="D1164" s="26">
        <v>43822</v>
      </c>
      <c r="E1164" s="26">
        <v>1</v>
      </c>
      <c r="F1164" s="368" t="s">
        <v>72</v>
      </c>
      <c r="G1164" s="122">
        <v>1299</v>
      </c>
    </row>
    <row r="1165" spans="1:7" s="80" customFormat="1">
      <c r="A1165" s="82">
        <v>1149</v>
      </c>
      <c r="B1165" s="81" t="s">
        <v>1342</v>
      </c>
      <c r="C1165" s="77" t="s">
        <v>1148</v>
      </c>
      <c r="D1165" s="26">
        <v>43829</v>
      </c>
      <c r="E1165" s="26">
        <v>1</v>
      </c>
      <c r="F1165" s="368" t="s">
        <v>72</v>
      </c>
      <c r="G1165" s="122">
        <v>549</v>
      </c>
    </row>
    <row r="1166" spans="1:7" s="80" customFormat="1">
      <c r="A1166" s="82">
        <v>1150</v>
      </c>
      <c r="B1166" s="81" t="s">
        <v>1342</v>
      </c>
      <c r="C1166" s="77" t="s">
        <v>1149</v>
      </c>
      <c r="D1166" s="26">
        <v>44110</v>
      </c>
      <c r="E1166" s="26">
        <v>1</v>
      </c>
      <c r="F1166" s="368" t="s">
        <v>72</v>
      </c>
      <c r="G1166" s="122">
        <v>599</v>
      </c>
    </row>
    <row r="1167" spans="1:7" s="80" customFormat="1">
      <c r="A1167" s="82">
        <v>1151</v>
      </c>
      <c r="B1167" s="81" t="s">
        <v>1342</v>
      </c>
      <c r="C1167" s="77" t="s">
        <v>1150</v>
      </c>
      <c r="D1167" s="26">
        <v>44328</v>
      </c>
      <c r="E1167" s="26">
        <v>1</v>
      </c>
      <c r="F1167" s="368" t="s">
        <v>72</v>
      </c>
      <c r="G1167" s="122">
        <v>999</v>
      </c>
    </row>
    <row r="1168" spans="1:7" s="80" customFormat="1">
      <c r="A1168" s="82">
        <v>1152</v>
      </c>
      <c r="B1168" s="81" t="s">
        <v>1344</v>
      </c>
      <c r="C1168" s="77" t="s">
        <v>1151</v>
      </c>
      <c r="D1168" s="26">
        <v>40057</v>
      </c>
      <c r="E1168" s="26">
        <v>1</v>
      </c>
      <c r="F1168" s="368" t="s">
        <v>71</v>
      </c>
      <c r="G1168" s="122">
        <v>319</v>
      </c>
    </row>
    <row r="1169" spans="1:7" s="80" customFormat="1">
      <c r="A1169" s="82">
        <v>1153</v>
      </c>
      <c r="B1169" s="81" t="s">
        <v>1344</v>
      </c>
      <c r="C1169" s="77" t="s">
        <v>1152</v>
      </c>
      <c r="D1169" s="26">
        <v>40057</v>
      </c>
      <c r="E1169" s="26">
        <v>1</v>
      </c>
      <c r="F1169" s="368" t="s">
        <v>71</v>
      </c>
      <c r="G1169" s="122">
        <v>450</v>
      </c>
    </row>
    <row r="1170" spans="1:7" s="80" customFormat="1">
      <c r="A1170" s="82">
        <v>1154</v>
      </c>
      <c r="B1170" s="81" t="s">
        <v>1339</v>
      </c>
      <c r="C1170" s="77" t="s">
        <v>1153</v>
      </c>
      <c r="D1170" s="26">
        <v>40534</v>
      </c>
      <c r="E1170" s="26">
        <v>1</v>
      </c>
      <c r="F1170" s="368" t="s">
        <v>71</v>
      </c>
      <c r="G1170" s="122">
        <v>1790</v>
      </c>
    </row>
    <row r="1171" spans="1:7" s="80" customFormat="1">
      <c r="A1171" s="82">
        <v>1155</v>
      </c>
      <c r="B1171" s="81" t="s">
        <v>1345</v>
      </c>
      <c r="C1171" s="77" t="s">
        <v>1154</v>
      </c>
      <c r="D1171" s="26">
        <v>40540</v>
      </c>
      <c r="E1171" s="26">
        <v>1</v>
      </c>
      <c r="F1171" s="368" t="s">
        <v>71</v>
      </c>
      <c r="G1171" s="122">
        <v>1280</v>
      </c>
    </row>
    <row r="1172" spans="1:7" s="80" customFormat="1">
      <c r="A1172" s="82">
        <v>1156</v>
      </c>
      <c r="B1172" s="81" t="s">
        <v>1346</v>
      </c>
      <c r="C1172" s="77" t="s">
        <v>1155</v>
      </c>
      <c r="D1172" s="26">
        <v>40899</v>
      </c>
      <c r="E1172" s="26">
        <v>1</v>
      </c>
      <c r="F1172" s="368" t="s">
        <v>71</v>
      </c>
      <c r="G1172" s="122">
        <v>378</v>
      </c>
    </row>
    <row r="1173" spans="1:7" s="80" customFormat="1">
      <c r="A1173" s="82">
        <v>1157</v>
      </c>
      <c r="B1173" s="81" t="s">
        <v>1347</v>
      </c>
      <c r="C1173" s="77" t="s">
        <v>1156</v>
      </c>
      <c r="D1173" s="26">
        <v>40956</v>
      </c>
      <c r="E1173" s="26">
        <v>1</v>
      </c>
      <c r="F1173" s="368" t="s">
        <v>71</v>
      </c>
      <c r="G1173" s="122">
        <v>2369</v>
      </c>
    </row>
    <row r="1174" spans="1:7" s="80" customFormat="1">
      <c r="A1174" s="82">
        <v>1158</v>
      </c>
      <c r="B1174" s="81" t="s">
        <v>1348</v>
      </c>
      <c r="C1174" s="77" t="s">
        <v>1157</v>
      </c>
      <c r="D1174" s="26">
        <v>41212</v>
      </c>
      <c r="E1174" s="26">
        <v>1</v>
      </c>
      <c r="F1174" s="368" t="s">
        <v>71</v>
      </c>
      <c r="G1174" s="122">
        <v>1799</v>
      </c>
    </row>
    <row r="1175" spans="1:7" s="80" customFormat="1">
      <c r="A1175" s="82">
        <v>1159</v>
      </c>
      <c r="B1175" s="81" t="s">
        <v>1349</v>
      </c>
      <c r="C1175" s="77" t="s">
        <v>1158</v>
      </c>
      <c r="D1175" s="26">
        <v>41212</v>
      </c>
      <c r="E1175" s="26">
        <v>1</v>
      </c>
      <c r="F1175" s="368" t="s">
        <v>71</v>
      </c>
      <c r="G1175" s="122">
        <v>1699</v>
      </c>
    </row>
    <row r="1176" spans="1:7" s="80" customFormat="1">
      <c r="A1176" s="82">
        <v>1160</v>
      </c>
      <c r="B1176" s="81" t="s">
        <v>1350</v>
      </c>
      <c r="C1176" s="77" t="s">
        <v>1159</v>
      </c>
      <c r="D1176" s="26">
        <v>41627</v>
      </c>
      <c r="E1176" s="26">
        <v>1</v>
      </c>
      <c r="F1176" s="368" t="s">
        <v>71</v>
      </c>
      <c r="G1176" s="122">
        <v>1949</v>
      </c>
    </row>
    <row r="1177" spans="1:7" s="80" customFormat="1">
      <c r="A1177" s="82">
        <v>1161</v>
      </c>
      <c r="B1177" s="81" t="s">
        <v>1351</v>
      </c>
      <c r="C1177" s="77" t="s">
        <v>1160</v>
      </c>
      <c r="D1177" s="26">
        <v>41266</v>
      </c>
      <c r="E1177" s="26">
        <v>1</v>
      </c>
      <c r="F1177" s="368" t="s">
        <v>71</v>
      </c>
      <c r="G1177" s="122">
        <v>1999</v>
      </c>
    </row>
    <row r="1178" spans="1:7" s="80" customFormat="1">
      <c r="A1178" s="82">
        <v>1162</v>
      </c>
      <c r="B1178" s="81" t="s">
        <v>106</v>
      </c>
      <c r="C1178" s="77" t="s">
        <v>1161</v>
      </c>
      <c r="D1178" s="26">
        <v>41983</v>
      </c>
      <c r="E1178" s="26">
        <v>1</v>
      </c>
      <c r="F1178" s="368" t="s">
        <v>71</v>
      </c>
      <c r="G1178" s="122">
        <v>1474</v>
      </c>
    </row>
    <row r="1179" spans="1:7" s="80" customFormat="1">
      <c r="A1179" s="82">
        <v>1163</v>
      </c>
      <c r="B1179" s="81" t="s">
        <v>1351</v>
      </c>
      <c r="C1179" s="77" t="s">
        <v>1162</v>
      </c>
      <c r="D1179" s="26">
        <v>42002</v>
      </c>
      <c r="E1179" s="26">
        <v>1</v>
      </c>
      <c r="F1179" s="368" t="s">
        <v>71</v>
      </c>
      <c r="G1179" s="122">
        <v>1899</v>
      </c>
    </row>
    <row r="1180" spans="1:7" s="80" customFormat="1">
      <c r="A1180" s="82">
        <v>1164</v>
      </c>
      <c r="B1180" s="81" t="s">
        <v>1347</v>
      </c>
      <c r="C1180" s="77" t="s">
        <v>1163</v>
      </c>
      <c r="D1180" s="26">
        <v>42348</v>
      </c>
      <c r="E1180" s="26">
        <v>1</v>
      </c>
      <c r="F1180" s="368" t="s">
        <v>71</v>
      </c>
      <c r="G1180" s="122">
        <v>1249</v>
      </c>
    </row>
    <row r="1181" spans="1:7" s="80" customFormat="1">
      <c r="A1181" s="82">
        <v>1165</v>
      </c>
      <c r="B1181" s="81" t="s">
        <v>1346</v>
      </c>
      <c r="C1181" s="77" t="s">
        <v>1164</v>
      </c>
      <c r="D1181" s="26">
        <v>42367</v>
      </c>
      <c r="E1181" s="26">
        <v>1</v>
      </c>
      <c r="F1181" s="368" t="s">
        <v>71</v>
      </c>
      <c r="G1181" s="122">
        <v>290</v>
      </c>
    </row>
    <row r="1182" spans="1:7" s="80" customFormat="1">
      <c r="A1182" s="82">
        <v>1166</v>
      </c>
      <c r="B1182" s="81" t="s">
        <v>1346</v>
      </c>
      <c r="C1182" s="77" t="s">
        <v>1165</v>
      </c>
      <c r="D1182" s="26">
        <v>42367</v>
      </c>
      <c r="E1182" s="26">
        <v>1</v>
      </c>
      <c r="F1182" s="368" t="s">
        <v>71</v>
      </c>
      <c r="G1182" s="122">
        <v>310</v>
      </c>
    </row>
    <row r="1183" spans="1:7" s="80" customFormat="1">
      <c r="A1183" s="82">
        <v>1167</v>
      </c>
      <c r="B1183" s="81" t="s">
        <v>1352</v>
      </c>
      <c r="C1183" s="77" t="s">
        <v>1166</v>
      </c>
      <c r="D1183" s="26">
        <v>42367</v>
      </c>
      <c r="E1183" s="26">
        <v>1</v>
      </c>
      <c r="F1183" s="368" t="s">
        <v>71</v>
      </c>
      <c r="G1183" s="122">
        <v>970</v>
      </c>
    </row>
    <row r="1184" spans="1:7" s="80" customFormat="1">
      <c r="A1184" s="82">
        <v>1168</v>
      </c>
      <c r="B1184" s="81" t="s">
        <v>1353</v>
      </c>
      <c r="C1184" s="77" t="s">
        <v>1167</v>
      </c>
      <c r="D1184" s="26">
        <v>42836</v>
      </c>
      <c r="E1184" s="26">
        <v>1</v>
      </c>
      <c r="F1184" s="368" t="s">
        <v>71</v>
      </c>
      <c r="G1184" s="122">
        <v>539</v>
      </c>
    </row>
    <row r="1185" spans="1:7" s="80" customFormat="1">
      <c r="A1185" s="82">
        <v>1169</v>
      </c>
      <c r="B1185" s="81" t="s">
        <v>106</v>
      </c>
      <c r="C1185" s="77" t="s">
        <v>1168</v>
      </c>
      <c r="D1185" s="26">
        <v>43393</v>
      </c>
      <c r="E1185" s="26">
        <v>1</v>
      </c>
      <c r="F1185" s="368" t="s">
        <v>71</v>
      </c>
      <c r="G1185" s="122">
        <v>3899</v>
      </c>
    </row>
    <row r="1186" spans="1:7" s="80" customFormat="1">
      <c r="A1186" s="82">
        <v>1170</v>
      </c>
      <c r="B1186" s="81" t="s">
        <v>336</v>
      </c>
      <c r="C1186" s="77" t="s">
        <v>1169</v>
      </c>
      <c r="D1186" s="26">
        <v>43455</v>
      </c>
      <c r="E1186" s="26">
        <v>1</v>
      </c>
      <c r="F1186" s="368" t="s">
        <v>71</v>
      </c>
      <c r="G1186" s="122">
        <v>2249</v>
      </c>
    </row>
    <row r="1187" spans="1:7" s="80" customFormat="1">
      <c r="A1187" s="82">
        <v>1171</v>
      </c>
      <c r="B1187" s="81" t="s">
        <v>1354</v>
      </c>
      <c r="C1187" s="77" t="s">
        <v>1170</v>
      </c>
      <c r="D1187" s="26">
        <v>43594</v>
      </c>
      <c r="E1187" s="26">
        <v>1</v>
      </c>
      <c r="F1187" s="368" t="s">
        <v>71</v>
      </c>
      <c r="G1187" s="122">
        <v>2499</v>
      </c>
    </row>
    <row r="1188" spans="1:7" s="80" customFormat="1">
      <c r="A1188" s="82">
        <v>1172</v>
      </c>
      <c r="B1188" s="81" t="s">
        <v>1355</v>
      </c>
      <c r="C1188" s="77" t="s">
        <v>1171</v>
      </c>
      <c r="D1188" s="26">
        <v>43822</v>
      </c>
      <c r="E1188" s="26">
        <v>1</v>
      </c>
      <c r="F1188" s="368" t="s">
        <v>71</v>
      </c>
      <c r="G1188" s="122">
        <v>4990</v>
      </c>
    </row>
    <row r="1189" spans="1:7" s="80" customFormat="1">
      <c r="A1189" s="82">
        <v>1173</v>
      </c>
      <c r="B1189" s="81" t="s">
        <v>106</v>
      </c>
      <c r="C1189" s="77" t="s">
        <v>1172</v>
      </c>
      <c r="D1189" s="26">
        <v>43827</v>
      </c>
      <c r="E1189" s="26">
        <v>2</v>
      </c>
      <c r="F1189" s="368" t="s">
        <v>71</v>
      </c>
      <c r="G1189" s="122">
        <v>3198</v>
      </c>
    </row>
    <row r="1190" spans="1:7" s="80" customFormat="1">
      <c r="A1190" s="82">
        <v>1174</v>
      </c>
      <c r="B1190" s="81" t="s">
        <v>1351</v>
      </c>
      <c r="C1190" s="77" t="s">
        <v>1173</v>
      </c>
      <c r="D1190" s="26">
        <v>43964</v>
      </c>
      <c r="E1190" s="26">
        <v>1</v>
      </c>
      <c r="F1190" s="368" t="s">
        <v>71</v>
      </c>
      <c r="G1190" s="122">
        <v>2299</v>
      </c>
    </row>
    <row r="1191" spans="1:7" s="80" customFormat="1">
      <c r="A1191" s="82">
        <v>1175</v>
      </c>
      <c r="B1191" s="81" t="s">
        <v>1356</v>
      </c>
      <c r="C1191" s="77" t="s">
        <v>1174</v>
      </c>
      <c r="D1191" s="26">
        <v>44165</v>
      </c>
      <c r="E1191" s="26">
        <v>1</v>
      </c>
      <c r="F1191" s="368" t="s">
        <v>71</v>
      </c>
      <c r="G1191" s="122">
        <v>2000</v>
      </c>
    </row>
    <row r="1192" spans="1:7" s="80" customFormat="1">
      <c r="A1192" s="82">
        <v>1176</v>
      </c>
      <c r="B1192" s="81" t="s">
        <v>1357</v>
      </c>
      <c r="C1192" s="77" t="s">
        <v>1175</v>
      </c>
      <c r="D1192" s="26">
        <v>44165</v>
      </c>
      <c r="E1192" s="26">
        <v>1</v>
      </c>
      <c r="F1192" s="368" t="s">
        <v>71</v>
      </c>
      <c r="G1192" s="122">
        <v>4999</v>
      </c>
    </row>
    <row r="1193" spans="1:7" s="80" customFormat="1">
      <c r="A1193" s="82">
        <v>1177</v>
      </c>
      <c r="B1193" s="81" t="s">
        <v>1348</v>
      </c>
      <c r="C1193" s="77" t="s">
        <v>1176</v>
      </c>
      <c r="D1193" s="26">
        <v>44195</v>
      </c>
      <c r="E1193" s="26">
        <v>1</v>
      </c>
      <c r="F1193" s="368" t="s">
        <v>71</v>
      </c>
      <c r="G1193" s="122">
        <v>2085.5</v>
      </c>
    </row>
    <row r="1194" spans="1:7" s="80" customFormat="1">
      <c r="A1194" s="82">
        <v>1178</v>
      </c>
      <c r="B1194" s="81" t="s">
        <v>106</v>
      </c>
      <c r="C1194" s="77" t="s">
        <v>1177</v>
      </c>
      <c r="D1194" s="26">
        <v>44243</v>
      </c>
      <c r="E1194" s="26">
        <v>1</v>
      </c>
      <c r="F1194" s="368" t="s">
        <v>71</v>
      </c>
      <c r="G1194" s="122">
        <v>2899</v>
      </c>
    </row>
    <row r="1195" spans="1:7" s="80" customFormat="1">
      <c r="A1195" s="82">
        <v>1179</v>
      </c>
      <c r="B1195" s="81" t="s">
        <v>1348</v>
      </c>
      <c r="C1195" s="77" t="s">
        <v>1178</v>
      </c>
      <c r="D1195" s="26">
        <v>44243</v>
      </c>
      <c r="E1195" s="26">
        <v>2</v>
      </c>
      <c r="F1195" s="368" t="s">
        <v>71</v>
      </c>
      <c r="G1195" s="122">
        <v>4998</v>
      </c>
    </row>
    <row r="1196" spans="1:7" s="68" customFormat="1">
      <c r="A1196" s="379">
        <v>16</v>
      </c>
      <c r="B1196" s="65" t="s">
        <v>1139</v>
      </c>
      <c r="C1196" s="65"/>
      <c r="D1196" s="238"/>
      <c r="E1196" s="238"/>
      <c r="F1196" s="239"/>
      <c r="G1196" s="371"/>
    </row>
    <row r="1197" spans="1:7" s="68" customFormat="1">
      <c r="A1197" s="379" t="s">
        <v>1937</v>
      </c>
      <c r="B1197" s="65" t="s">
        <v>212</v>
      </c>
      <c r="C1197" s="65"/>
      <c r="D1197" s="238"/>
      <c r="E1197" s="238"/>
      <c r="F1197" s="239"/>
      <c r="G1197" s="371"/>
    </row>
    <row r="1198" spans="1:7" s="80" customFormat="1">
      <c r="A1198" s="82">
        <v>1180</v>
      </c>
      <c r="B1198" s="81" t="s">
        <v>1219</v>
      </c>
      <c r="C1198" s="77" t="s">
        <v>1220</v>
      </c>
      <c r="D1198" s="26">
        <v>2014</v>
      </c>
      <c r="E1198" s="26">
        <v>1</v>
      </c>
      <c r="F1198" s="369" t="s">
        <v>72</v>
      </c>
      <c r="G1198" s="122">
        <v>319</v>
      </c>
    </row>
    <row r="1199" spans="1:7" s="80" customFormat="1">
      <c r="A1199" s="82">
        <v>1181</v>
      </c>
      <c r="B1199" s="81" t="s">
        <v>1221</v>
      </c>
      <c r="C1199" s="77" t="s">
        <v>1222</v>
      </c>
      <c r="D1199" s="26">
        <v>2014</v>
      </c>
      <c r="E1199" s="26">
        <v>1</v>
      </c>
      <c r="F1199" s="369" t="s">
        <v>72</v>
      </c>
      <c r="G1199" s="122">
        <v>485.1</v>
      </c>
    </row>
    <row r="1200" spans="1:7" s="80" customFormat="1">
      <c r="A1200" s="82">
        <v>1182</v>
      </c>
      <c r="B1200" s="81" t="s">
        <v>1881</v>
      </c>
      <c r="C1200" s="77" t="s">
        <v>1223</v>
      </c>
      <c r="D1200" s="26">
        <v>2015</v>
      </c>
      <c r="E1200" s="26">
        <v>1</v>
      </c>
      <c r="F1200" s="369" t="s">
        <v>72</v>
      </c>
      <c r="G1200" s="122">
        <v>3999</v>
      </c>
    </row>
    <row r="1201" spans="1:7" s="80" customFormat="1">
      <c r="A1201" s="82">
        <v>1183</v>
      </c>
      <c r="B1201" s="81" t="s">
        <v>1224</v>
      </c>
      <c r="C1201" s="77" t="s">
        <v>1225</v>
      </c>
      <c r="D1201" s="26">
        <v>2015</v>
      </c>
      <c r="E1201" s="26">
        <v>1</v>
      </c>
      <c r="F1201" s="369" t="s">
        <v>72</v>
      </c>
      <c r="G1201" s="122">
        <v>389</v>
      </c>
    </row>
    <row r="1202" spans="1:7" s="80" customFormat="1">
      <c r="A1202" s="82">
        <v>1184</v>
      </c>
      <c r="B1202" s="81" t="s">
        <v>1882</v>
      </c>
      <c r="C1202" s="77" t="s">
        <v>1226</v>
      </c>
      <c r="D1202" s="26">
        <v>2017</v>
      </c>
      <c r="E1202" s="26">
        <v>1</v>
      </c>
      <c r="F1202" s="369" t="s">
        <v>72</v>
      </c>
      <c r="G1202" s="122">
        <v>2100</v>
      </c>
    </row>
    <row r="1203" spans="1:7" s="80" customFormat="1" ht="25.5">
      <c r="A1203" s="82">
        <v>1185</v>
      </c>
      <c r="B1203" s="81" t="s">
        <v>1883</v>
      </c>
      <c r="C1203" s="77" t="s">
        <v>1227</v>
      </c>
      <c r="D1203" s="26">
        <v>2017</v>
      </c>
      <c r="E1203" s="26">
        <v>2</v>
      </c>
      <c r="F1203" s="369" t="s">
        <v>72</v>
      </c>
      <c r="G1203" s="122">
        <v>6000</v>
      </c>
    </row>
    <row r="1204" spans="1:7" s="80" customFormat="1">
      <c r="A1204" s="82">
        <v>1186</v>
      </c>
      <c r="B1204" s="81" t="s">
        <v>1884</v>
      </c>
      <c r="C1204" s="77" t="s">
        <v>1228</v>
      </c>
      <c r="D1204" s="26">
        <v>2020</v>
      </c>
      <c r="E1204" s="26">
        <v>1</v>
      </c>
      <c r="F1204" s="369" t="s">
        <v>72</v>
      </c>
      <c r="G1204" s="122">
        <v>1870</v>
      </c>
    </row>
    <row r="1205" spans="1:7" s="80" customFormat="1">
      <c r="A1205" s="82">
        <v>1187</v>
      </c>
      <c r="B1205" s="81" t="s">
        <v>1885</v>
      </c>
      <c r="C1205" s="77" t="s">
        <v>1229</v>
      </c>
      <c r="D1205" s="26">
        <v>2021</v>
      </c>
      <c r="E1205" s="26">
        <v>1</v>
      </c>
      <c r="F1205" s="369" t="s">
        <v>72</v>
      </c>
      <c r="G1205" s="122">
        <v>2500</v>
      </c>
    </row>
    <row r="1206" spans="1:7" s="80" customFormat="1">
      <c r="A1206" s="82">
        <v>1188</v>
      </c>
      <c r="B1206" s="81" t="s">
        <v>1230</v>
      </c>
      <c r="C1206" s="77" t="s">
        <v>1231</v>
      </c>
      <c r="D1206" s="26">
        <v>2021</v>
      </c>
      <c r="E1206" s="26">
        <v>1</v>
      </c>
      <c r="F1206" s="369" t="s">
        <v>72</v>
      </c>
      <c r="G1206" s="122">
        <v>500</v>
      </c>
    </row>
    <row r="1207" spans="1:7" s="80" customFormat="1">
      <c r="A1207" s="82">
        <v>1189</v>
      </c>
      <c r="B1207" s="81" t="s">
        <v>1886</v>
      </c>
      <c r="C1207" s="77" t="s">
        <v>1232</v>
      </c>
      <c r="D1207" s="26">
        <v>2015</v>
      </c>
      <c r="E1207" s="26">
        <v>1</v>
      </c>
      <c r="F1207" s="369" t="s">
        <v>71</v>
      </c>
      <c r="G1207" s="122">
        <v>16153</v>
      </c>
    </row>
    <row r="1208" spans="1:7" s="80" customFormat="1">
      <c r="A1208" s="82">
        <v>1190</v>
      </c>
      <c r="B1208" s="81" t="s">
        <v>1887</v>
      </c>
      <c r="C1208" s="77" t="s">
        <v>1233</v>
      </c>
      <c r="D1208" s="26">
        <v>2015</v>
      </c>
      <c r="E1208" s="26">
        <v>1</v>
      </c>
      <c r="F1208" s="369" t="s">
        <v>71</v>
      </c>
      <c r="G1208" s="122">
        <v>3789</v>
      </c>
    </row>
    <row r="1209" spans="1:7" s="80" customFormat="1">
      <c r="A1209" s="82">
        <v>1191</v>
      </c>
      <c r="B1209" s="81" t="s">
        <v>112</v>
      </c>
      <c r="C1209" s="77" t="s">
        <v>1234</v>
      </c>
      <c r="D1209" s="26">
        <v>2017</v>
      </c>
      <c r="E1209" s="26">
        <v>1</v>
      </c>
      <c r="F1209" s="369" t="s">
        <v>71</v>
      </c>
      <c r="G1209" s="122">
        <v>1658.53</v>
      </c>
    </row>
    <row r="1210" spans="1:7" s="80" customFormat="1">
      <c r="A1210" s="82">
        <v>1192</v>
      </c>
      <c r="B1210" s="81" t="s">
        <v>1888</v>
      </c>
      <c r="C1210" s="77" t="s">
        <v>1235</v>
      </c>
      <c r="D1210" s="26">
        <v>2017</v>
      </c>
      <c r="E1210" s="26">
        <v>1</v>
      </c>
      <c r="F1210" s="369" t="s">
        <v>71</v>
      </c>
      <c r="G1210" s="122">
        <v>260.14999999999998</v>
      </c>
    </row>
    <row r="1211" spans="1:7" s="80" customFormat="1">
      <c r="A1211" s="82">
        <v>1193</v>
      </c>
      <c r="B1211" s="81" t="s">
        <v>1889</v>
      </c>
      <c r="C1211" s="77" t="s">
        <v>1236</v>
      </c>
      <c r="D1211" s="26">
        <v>2017</v>
      </c>
      <c r="E1211" s="26">
        <v>1</v>
      </c>
      <c r="F1211" s="369" t="s">
        <v>71</v>
      </c>
      <c r="G1211" s="122">
        <v>399</v>
      </c>
    </row>
    <row r="1212" spans="1:7" s="80" customFormat="1">
      <c r="A1212" s="82">
        <v>1194</v>
      </c>
      <c r="B1212" s="81" t="s">
        <v>1890</v>
      </c>
      <c r="C1212" s="77" t="s">
        <v>1237</v>
      </c>
      <c r="D1212" s="26">
        <v>2019</v>
      </c>
      <c r="E1212" s="26">
        <v>1</v>
      </c>
      <c r="F1212" s="369" t="s">
        <v>71</v>
      </c>
      <c r="G1212" s="122">
        <v>5000</v>
      </c>
    </row>
    <row r="1213" spans="1:7" s="68" customFormat="1">
      <c r="A1213" s="379" t="s">
        <v>1938</v>
      </c>
      <c r="B1213" s="65" t="s">
        <v>213</v>
      </c>
      <c r="C1213" s="65"/>
      <c r="D1213" s="238"/>
      <c r="E1213" s="238"/>
      <c r="F1213" s="239"/>
      <c r="G1213" s="371"/>
    </row>
    <row r="1214" spans="1:7" s="80" customFormat="1">
      <c r="A1214" s="82">
        <v>1195</v>
      </c>
      <c r="B1214" s="81" t="s">
        <v>1891</v>
      </c>
      <c r="C1214" s="77" t="s">
        <v>1240</v>
      </c>
      <c r="D1214" s="26">
        <v>2017</v>
      </c>
      <c r="E1214" s="26">
        <v>2</v>
      </c>
      <c r="F1214" s="369" t="s">
        <v>72</v>
      </c>
      <c r="G1214" s="122">
        <v>991.86</v>
      </c>
    </row>
    <row r="1215" spans="1:7" s="80" customFormat="1">
      <c r="A1215" s="82">
        <v>1196</v>
      </c>
      <c r="B1215" s="81" t="s">
        <v>1892</v>
      </c>
      <c r="C1215" s="77" t="s">
        <v>1241</v>
      </c>
      <c r="D1215" s="26">
        <v>2016</v>
      </c>
      <c r="E1215" s="26">
        <v>1</v>
      </c>
      <c r="F1215" s="369" t="s">
        <v>71</v>
      </c>
      <c r="G1215" s="122">
        <v>1495.93</v>
      </c>
    </row>
    <row r="1216" spans="1:7" s="68" customFormat="1">
      <c r="A1216" s="379" t="s">
        <v>1939</v>
      </c>
      <c r="B1216" s="65" t="s">
        <v>214</v>
      </c>
      <c r="C1216" s="65"/>
      <c r="D1216" s="238"/>
      <c r="E1216" s="238"/>
      <c r="F1216" s="239"/>
      <c r="G1216" s="371"/>
    </row>
    <row r="1217" spans="1:7" s="80" customFormat="1">
      <c r="A1217" s="82">
        <v>1197</v>
      </c>
      <c r="B1217" s="81" t="s">
        <v>112</v>
      </c>
      <c r="C1217" s="77" t="s">
        <v>1215</v>
      </c>
      <c r="D1217" s="26">
        <v>2020</v>
      </c>
      <c r="E1217" s="26">
        <v>1</v>
      </c>
      <c r="F1217" s="369" t="s">
        <v>71</v>
      </c>
      <c r="G1217" s="122">
        <v>2348.9899999999998</v>
      </c>
    </row>
    <row r="1219" spans="1:7">
      <c r="D1219" s="138"/>
    </row>
    <row r="1220" spans="1:7">
      <c r="B1220" s="411" t="s">
        <v>1</v>
      </c>
      <c r="C1220" s="411" t="s">
        <v>77</v>
      </c>
      <c r="D1220" s="138"/>
    </row>
    <row r="1221" spans="1:7">
      <c r="B1221" s="373" t="s">
        <v>1962</v>
      </c>
      <c r="C1221" s="374">
        <f>SUM(G3:G222,G298:G299,G305:G315,G320:G321,G327:G343,G359:G378,G392:G403,G418:G443,G468:G743,G810:G856,G871:G939,G952:G1001,G1110:G1125,G1147:G1148,G1157:G1167,G1198:G1206,G1214,G287:G296,G380:G390)</f>
        <v>2365679.7199999993</v>
      </c>
      <c r="D1221" s="138"/>
    </row>
    <row r="1222" spans="1:7">
      <c r="B1222" s="373" t="s">
        <v>76</v>
      </c>
      <c r="C1222" s="374">
        <f>SUM(G223:G286,G300:G303,G316:G318,G322:G325,G344:G357,G379,G404:G416,G444:G466,G744:G808,G857:G869,G940:G950,G1002:G1108,G1126:G1145,G1149:G1155,G1168:G1195,G1207:G1212,G1215,G1217)</f>
        <v>1341591.5700000003</v>
      </c>
      <c r="D1222" s="5"/>
    </row>
    <row r="1223" spans="1:7">
      <c r="B1223" s="373" t="s">
        <v>23</v>
      </c>
      <c r="C1223" s="374">
        <f>SUM(C1221:C1222)</f>
        <v>3707271.2899999996</v>
      </c>
      <c r="D1223" s="5"/>
    </row>
    <row r="1224" spans="1:7" ht="15">
      <c r="B1224" s="463" t="s">
        <v>1958</v>
      </c>
      <c r="C1224" s="464"/>
    </row>
    <row r="1225" spans="1:7">
      <c r="B1225" s="409" t="s">
        <v>1959</v>
      </c>
      <c r="C1225" s="410">
        <v>100000</v>
      </c>
    </row>
    <row r="1226" spans="1:7">
      <c r="B1226" s="408" t="s">
        <v>1961</v>
      </c>
      <c r="C1226" s="410">
        <v>50000</v>
      </c>
    </row>
    <row r="1227" spans="1:7">
      <c r="B1227" s="408" t="s">
        <v>1960</v>
      </c>
      <c r="C1227" s="410">
        <v>100000</v>
      </c>
    </row>
  </sheetData>
  <mergeCells count="3">
    <mergeCell ref="B391:C391"/>
    <mergeCell ref="B417:C417"/>
    <mergeCell ref="B1224:C1224"/>
  </mergeCells>
  <pageMargins left="0.70866141732283472" right="0.70866141732283472" top="0.74803149606299213" bottom="0.74803149606299213" header="0.31496062992125984" footer="0.31496062992125984"/>
  <pageSetup paperSize="9" scale="64" pageOrder="overThenDown" orientation="landscape" r:id="rId1"/>
  <headerFooter>
    <oddHeader>&amp;LUbezpieczenie majątku i odpowiedzialności cywilnej Gminy Miejskiej Kamienna Góra.&amp;RZałącznik nr 1e do SIWZ
Zakładka nr 3 - wykaz sprzętu elektronicznego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2" sqref="A12:M18"/>
    </sheetView>
  </sheetViews>
  <sheetFormatPr defaultRowHeight="14.25"/>
  <cols>
    <col min="1" max="1" width="4.5703125" style="7" customWidth="1"/>
    <col min="2" max="2" width="13.42578125" style="7" customWidth="1"/>
    <col min="3" max="3" width="27.140625" style="7" customWidth="1"/>
    <col min="4" max="4" width="34.5703125" style="7" customWidth="1"/>
    <col min="5" max="5" width="20.7109375" style="7" customWidth="1"/>
    <col min="6" max="7" width="15.42578125" style="7" customWidth="1"/>
    <col min="8" max="8" width="11.28515625" style="7" customWidth="1"/>
    <col min="9" max="9" width="11.140625" style="7" customWidth="1"/>
    <col min="10" max="10" width="10.5703125" style="7" customWidth="1"/>
    <col min="11" max="11" width="16.140625" style="7" customWidth="1"/>
    <col min="12" max="12" width="28.42578125" style="7" customWidth="1"/>
    <col min="13" max="13" width="15.28515625" style="7" customWidth="1"/>
    <col min="14" max="14" width="20.28515625" style="7" customWidth="1"/>
    <col min="15" max="15" width="16.85546875" style="7" customWidth="1"/>
    <col min="16" max="16" width="21.42578125" style="7" customWidth="1"/>
    <col min="17" max="17" width="62.7109375" style="7" customWidth="1"/>
    <col min="18" max="18" width="25" style="15" customWidth="1"/>
    <col min="19" max="19" width="28.140625" style="7" customWidth="1"/>
    <col min="20" max="20" width="17.5703125" style="7" customWidth="1"/>
    <col min="21" max="21" width="18" style="7" customWidth="1"/>
    <col min="22" max="25" width="14.140625" style="7" customWidth="1"/>
    <col min="26" max="16384" width="9.140625" style="7"/>
  </cols>
  <sheetData>
    <row r="1" spans="1:25" s="6" customFormat="1" ht="31.5" customHeight="1">
      <c r="A1" s="53"/>
      <c r="B1" s="212" t="s">
        <v>80</v>
      </c>
      <c r="C1" s="54"/>
      <c r="D1" s="55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71"/>
      <c r="S1" s="213"/>
      <c r="T1" s="213"/>
      <c r="U1" s="213"/>
      <c r="V1" s="465" t="s">
        <v>96</v>
      </c>
      <c r="W1" s="465"/>
      <c r="X1" s="465"/>
      <c r="Y1" s="465"/>
    </row>
    <row r="2" spans="1:25" s="9" customFormat="1" ht="39" customHeight="1" thickBot="1">
      <c r="A2" s="24" t="s">
        <v>0</v>
      </c>
      <c r="B2" s="24" t="s">
        <v>6</v>
      </c>
      <c r="C2" s="24" t="s">
        <v>3</v>
      </c>
      <c r="D2" s="24" t="s">
        <v>8</v>
      </c>
      <c r="E2" s="24" t="s">
        <v>5</v>
      </c>
      <c r="F2" s="24" t="s">
        <v>74</v>
      </c>
      <c r="G2" s="24" t="s">
        <v>10</v>
      </c>
      <c r="H2" s="24" t="s">
        <v>9</v>
      </c>
      <c r="I2" s="24" t="s">
        <v>7</v>
      </c>
      <c r="J2" s="24" t="s">
        <v>2</v>
      </c>
      <c r="K2" s="24" t="s">
        <v>20</v>
      </c>
      <c r="L2" s="24" t="s">
        <v>12</v>
      </c>
      <c r="M2" s="24" t="s">
        <v>11</v>
      </c>
      <c r="N2" s="24" t="s">
        <v>73</v>
      </c>
      <c r="O2" s="24" t="s">
        <v>63</v>
      </c>
      <c r="P2" s="24" t="s">
        <v>132</v>
      </c>
      <c r="Q2" s="24" t="s">
        <v>131</v>
      </c>
      <c r="R2" s="361" t="s">
        <v>148</v>
      </c>
      <c r="S2" s="24" t="s">
        <v>75</v>
      </c>
      <c r="T2" s="478" t="s">
        <v>1941</v>
      </c>
      <c r="U2" s="479"/>
      <c r="V2" s="73" t="s">
        <v>92</v>
      </c>
      <c r="W2" s="73" t="s">
        <v>94</v>
      </c>
      <c r="X2" s="73" t="s">
        <v>81</v>
      </c>
      <c r="Y2" s="73" t="s">
        <v>95</v>
      </c>
    </row>
    <row r="3" spans="1:25" s="69" customFormat="1" ht="13.5" customHeight="1" thickTop="1">
      <c r="A3" s="358" t="s">
        <v>196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1:25" s="69" customFormat="1" ht="12.75">
      <c r="A4" s="214">
        <v>1</v>
      </c>
      <c r="B4" s="210" t="s">
        <v>362</v>
      </c>
      <c r="C4" s="87" t="s">
        <v>446</v>
      </c>
      <c r="D4" s="211" t="s">
        <v>375</v>
      </c>
      <c r="E4" s="360" t="s">
        <v>363</v>
      </c>
      <c r="F4" s="215">
        <v>2007</v>
      </c>
      <c r="G4" s="215"/>
      <c r="H4" s="216">
        <v>1991</v>
      </c>
      <c r="I4" s="216">
        <v>110</v>
      </c>
      <c r="J4" s="216">
        <v>5</v>
      </c>
      <c r="K4" s="184" t="s">
        <v>364</v>
      </c>
      <c r="L4" s="116" t="s">
        <v>365</v>
      </c>
      <c r="M4" s="87" t="s">
        <v>366</v>
      </c>
      <c r="N4" s="184" t="s">
        <v>367</v>
      </c>
      <c r="O4" s="217">
        <v>18000</v>
      </c>
      <c r="P4" s="116" t="s">
        <v>196</v>
      </c>
      <c r="Q4" s="116" t="s">
        <v>196</v>
      </c>
      <c r="R4" s="116"/>
      <c r="S4" s="116"/>
      <c r="T4" s="184">
        <v>44342</v>
      </c>
      <c r="U4" s="184">
        <v>44706</v>
      </c>
      <c r="V4" s="218" t="s">
        <v>108</v>
      </c>
      <c r="W4" s="218" t="s">
        <v>108</v>
      </c>
      <c r="X4" s="218" t="s">
        <v>108</v>
      </c>
      <c r="Y4" s="218" t="s">
        <v>108</v>
      </c>
    </row>
    <row r="5" spans="1:25" s="69" customFormat="1" ht="13.5" thickBot="1">
      <c r="A5" s="214">
        <v>2</v>
      </c>
      <c r="B5" s="210" t="s">
        <v>368</v>
      </c>
      <c r="C5" s="87" t="s">
        <v>369</v>
      </c>
      <c r="D5" s="211" t="s">
        <v>370</v>
      </c>
      <c r="E5" s="360" t="s">
        <v>111</v>
      </c>
      <c r="F5" s="215">
        <v>2016</v>
      </c>
      <c r="G5" s="215">
        <v>2110</v>
      </c>
      <c r="H5" s="216"/>
      <c r="I5" s="216"/>
      <c r="J5" s="216"/>
      <c r="K5" s="184" t="s">
        <v>371</v>
      </c>
      <c r="L5" s="116" t="s">
        <v>372</v>
      </c>
      <c r="M5" s="87" t="s">
        <v>373</v>
      </c>
      <c r="N5" s="184" t="s">
        <v>374</v>
      </c>
      <c r="O5" s="217"/>
      <c r="P5" s="116" t="s">
        <v>196</v>
      </c>
      <c r="Q5" s="116" t="s">
        <v>196</v>
      </c>
      <c r="R5" s="116"/>
      <c r="S5" s="116"/>
      <c r="T5" s="184">
        <v>44197</v>
      </c>
      <c r="U5" s="184">
        <v>44561</v>
      </c>
      <c r="V5" s="218" t="s">
        <v>108</v>
      </c>
      <c r="W5" s="218" t="s">
        <v>107</v>
      </c>
      <c r="X5" s="218" t="s">
        <v>107</v>
      </c>
      <c r="Y5" s="218"/>
    </row>
    <row r="6" spans="1:25" s="69" customFormat="1" ht="15.75" customHeight="1" thickTop="1">
      <c r="A6" s="466" t="s">
        <v>509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</row>
    <row r="7" spans="1:25" s="69" customFormat="1" ht="13.5" thickBot="1">
      <c r="A7" s="214">
        <v>3</v>
      </c>
      <c r="B7" s="210" t="s">
        <v>386</v>
      </c>
      <c r="C7" s="87" t="s">
        <v>387</v>
      </c>
      <c r="D7" s="211" t="s">
        <v>388</v>
      </c>
      <c r="E7" s="360" t="s">
        <v>448</v>
      </c>
      <c r="F7" s="215">
        <v>2005</v>
      </c>
      <c r="G7" s="215" t="s">
        <v>107</v>
      </c>
      <c r="H7" s="216">
        <v>1390</v>
      </c>
      <c r="I7" s="216">
        <v>55</v>
      </c>
      <c r="J7" s="216">
        <v>5</v>
      </c>
      <c r="K7" s="184">
        <v>38603</v>
      </c>
      <c r="L7" s="116" t="s">
        <v>389</v>
      </c>
      <c r="M7" s="87" t="s">
        <v>390</v>
      </c>
      <c r="N7" s="184">
        <v>44477</v>
      </c>
      <c r="O7" s="240">
        <v>3000</v>
      </c>
      <c r="P7" s="116" t="s">
        <v>196</v>
      </c>
      <c r="Q7" s="116" t="s">
        <v>197</v>
      </c>
      <c r="R7" s="116"/>
      <c r="S7" s="116"/>
      <c r="T7" s="184">
        <v>44197</v>
      </c>
      <c r="U7" s="184">
        <v>44561</v>
      </c>
      <c r="V7" s="218" t="s">
        <v>108</v>
      </c>
      <c r="W7" s="218" t="s">
        <v>108</v>
      </c>
      <c r="X7" s="218" t="s">
        <v>108</v>
      </c>
      <c r="Y7" s="218"/>
    </row>
    <row r="8" spans="1:25" s="69" customFormat="1" ht="15.75" customHeight="1" thickTop="1">
      <c r="A8" s="466" t="s">
        <v>198</v>
      </c>
      <c r="B8" s="467" t="s">
        <v>198</v>
      </c>
      <c r="C8" s="467" t="s">
        <v>198</v>
      </c>
      <c r="D8" s="467" t="s">
        <v>198</v>
      </c>
      <c r="E8" s="467" t="s">
        <v>198</v>
      </c>
      <c r="F8" s="467" t="s">
        <v>198</v>
      </c>
      <c r="G8" s="467" t="s">
        <v>198</v>
      </c>
      <c r="H8" s="467" t="s">
        <v>198</v>
      </c>
      <c r="I8" s="467" t="s">
        <v>198</v>
      </c>
      <c r="J8" s="467" t="s">
        <v>198</v>
      </c>
      <c r="K8" s="467" t="s">
        <v>198</v>
      </c>
      <c r="L8" s="467" t="s">
        <v>198</v>
      </c>
      <c r="M8" s="467" t="s">
        <v>198</v>
      </c>
      <c r="N8" s="467" t="s">
        <v>198</v>
      </c>
      <c r="O8" s="467" t="s">
        <v>198</v>
      </c>
      <c r="P8" s="467" t="s">
        <v>198</v>
      </c>
      <c r="Q8" s="467" t="s">
        <v>198</v>
      </c>
      <c r="R8" s="467" t="s">
        <v>198</v>
      </c>
      <c r="S8" s="467" t="s">
        <v>198</v>
      </c>
      <c r="T8" s="467" t="s">
        <v>198</v>
      </c>
      <c r="U8" s="467" t="s">
        <v>198</v>
      </c>
      <c r="V8" s="467" t="s">
        <v>198</v>
      </c>
      <c r="W8" s="467" t="s">
        <v>198</v>
      </c>
      <c r="X8" s="467" t="s">
        <v>198</v>
      </c>
      <c r="Y8" s="467" t="s">
        <v>198</v>
      </c>
    </row>
    <row r="9" spans="1:25" s="69" customFormat="1" ht="12.75">
      <c r="A9" s="214">
        <v>4</v>
      </c>
      <c r="B9" s="210" t="s">
        <v>439</v>
      </c>
      <c r="C9" s="360" t="s">
        <v>440</v>
      </c>
      <c r="D9" s="211" t="s">
        <v>441</v>
      </c>
      <c r="E9" s="360" t="s">
        <v>442</v>
      </c>
      <c r="F9" s="215">
        <v>1997</v>
      </c>
      <c r="G9" s="215">
        <v>12000</v>
      </c>
      <c r="H9" s="216">
        <v>3860</v>
      </c>
      <c r="I9" s="216"/>
      <c r="J9" s="216">
        <v>1</v>
      </c>
      <c r="K9" s="184" t="s">
        <v>443</v>
      </c>
      <c r="L9" s="116" t="s">
        <v>444</v>
      </c>
      <c r="M9" s="87">
        <v>3710</v>
      </c>
      <c r="N9" s="184">
        <v>44955</v>
      </c>
      <c r="O9" s="217"/>
      <c r="P9" s="116"/>
      <c r="Q9" s="116" t="s">
        <v>196</v>
      </c>
      <c r="R9" s="116"/>
      <c r="S9" s="116"/>
      <c r="T9" s="184">
        <v>44197</v>
      </c>
      <c r="U9" s="184">
        <v>44561</v>
      </c>
      <c r="V9" s="218" t="s">
        <v>108</v>
      </c>
      <c r="W9" s="217" t="s">
        <v>107</v>
      </c>
      <c r="X9" s="218" t="s">
        <v>108</v>
      </c>
      <c r="Y9" s="218"/>
    </row>
    <row r="10" spans="1:25" s="69" customFormat="1" ht="12.75">
      <c r="A10" s="214">
        <v>5</v>
      </c>
      <c r="B10" s="210" t="s">
        <v>445</v>
      </c>
      <c r="C10" s="360" t="s">
        <v>446</v>
      </c>
      <c r="D10" s="211" t="s">
        <v>447</v>
      </c>
      <c r="E10" s="360" t="s">
        <v>448</v>
      </c>
      <c r="F10" s="215">
        <v>2003</v>
      </c>
      <c r="G10" s="215"/>
      <c r="H10" s="216">
        <v>1995</v>
      </c>
      <c r="I10" s="216">
        <v>74</v>
      </c>
      <c r="J10" s="216">
        <v>7</v>
      </c>
      <c r="K10" s="184" t="s">
        <v>449</v>
      </c>
      <c r="L10" s="116" t="s">
        <v>450</v>
      </c>
      <c r="M10" s="87">
        <v>2075</v>
      </c>
      <c r="N10" s="184">
        <v>44735</v>
      </c>
      <c r="O10" s="217"/>
      <c r="P10" s="116"/>
      <c r="Q10" s="116" t="s">
        <v>534</v>
      </c>
      <c r="R10" s="116"/>
      <c r="S10" s="116"/>
      <c r="T10" s="184">
        <v>44197</v>
      </c>
      <c r="U10" s="184">
        <v>44561</v>
      </c>
      <c r="V10" s="218" t="s">
        <v>108</v>
      </c>
      <c r="W10" s="217" t="s">
        <v>107</v>
      </c>
      <c r="X10" s="218" t="s">
        <v>108</v>
      </c>
      <c r="Y10" s="218"/>
    </row>
    <row r="11" spans="1:25" s="69" customFormat="1" ht="29.25" customHeight="1">
      <c r="A11" s="214">
        <v>6</v>
      </c>
      <c r="B11" s="210" t="s">
        <v>451</v>
      </c>
      <c r="C11" s="360" t="s">
        <v>452</v>
      </c>
      <c r="D11" s="211" t="s">
        <v>453</v>
      </c>
      <c r="E11" s="360" t="s">
        <v>442</v>
      </c>
      <c r="F11" s="215">
        <v>2016</v>
      </c>
      <c r="G11" s="215"/>
      <c r="H11" s="216">
        <v>3409</v>
      </c>
      <c r="I11" s="216">
        <v>78.3</v>
      </c>
      <c r="J11" s="216">
        <v>1</v>
      </c>
      <c r="K11" s="184" t="s">
        <v>454</v>
      </c>
      <c r="L11" s="116" t="s">
        <v>455</v>
      </c>
      <c r="M11" s="87">
        <v>6000</v>
      </c>
      <c r="N11" s="184">
        <v>45067</v>
      </c>
      <c r="O11" s="217">
        <v>135000</v>
      </c>
      <c r="P11" s="116"/>
      <c r="Q11" s="116" t="s">
        <v>196</v>
      </c>
      <c r="R11" s="116"/>
      <c r="S11" s="116"/>
      <c r="T11" s="184">
        <v>44197</v>
      </c>
      <c r="U11" s="184">
        <v>44561</v>
      </c>
      <c r="V11" s="218" t="s">
        <v>108</v>
      </c>
      <c r="W11" s="217" t="s">
        <v>108</v>
      </c>
      <c r="X11" s="218" t="s">
        <v>108</v>
      </c>
      <c r="Y11" s="218"/>
    </row>
    <row r="12" spans="1:25" s="69" customFormat="1" ht="12.75">
      <c r="A12" s="214">
        <v>7</v>
      </c>
      <c r="B12" s="210" t="s">
        <v>456</v>
      </c>
      <c r="C12" s="360" t="s">
        <v>457</v>
      </c>
      <c r="D12" s="211" t="s">
        <v>458</v>
      </c>
      <c r="E12" s="360" t="s">
        <v>459</v>
      </c>
      <c r="F12" s="215">
        <v>2009</v>
      </c>
      <c r="G12" s="215">
        <v>407</v>
      </c>
      <c r="H12" s="216"/>
      <c r="I12" s="216"/>
      <c r="J12" s="216"/>
      <c r="K12" s="184" t="s">
        <v>460</v>
      </c>
      <c r="L12" s="116" t="s">
        <v>461</v>
      </c>
      <c r="M12" s="87">
        <v>600</v>
      </c>
      <c r="N12" s="184" t="s">
        <v>462</v>
      </c>
      <c r="O12" s="217"/>
      <c r="P12" s="116"/>
      <c r="Q12" s="116" t="s">
        <v>196</v>
      </c>
      <c r="R12" s="116"/>
      <c r="S12" s="116"/>
      <c r="T12" s="184">
        <v>44197</v>
      </c>
      <c r="U12" s="184">
        <v>44561</v>
      </c>
      <c r="V12" s="218" t="s">
        <v>108</v>
      </c>
      <c r="W12" s="217" t="s">
        <v>107</v>
      </c>
      <c r="X12" s="218" t="s">
        <v>107</v>
      </c>
      <c r="Y12" s="218"/>
    </row>
    <row r="13" spans="1:25" s="69" customFormat="1" ht="25.5">
      <c r="A13" s="214">
        <v>8</v>
      </c>
      <c r="B13" s="210" t="s">
        <v>463</v>
      </c>
      <c r="C13" s="360" t="s">
        <v>464</v>
      </c>
      <c r="D13" s="211" t="s">
        <v>465</v>
      </c>
      <c r="E13" s="360" t="s">
        <v>466</v>
      </c>
      <c r="F13" s="215">
        <v>1994</v>
      </c>
      <c r="G13" s="215">
        <v>4000</v>
      </c>
      <c r="H13" s="216"/>
      <c r="I13" s="216"/>
      <c r="J13" s="216"/>
      <c r="K13" s="184" t="s">
        <v>467</v>
      </c>
      <c r="L13" s="116" t="s">
        <v>1364</v>
      </c>
      <c r="M13" s="87">
        <v>5600</v>
      </c>
      <c r="N13" s="184">
        <v>44955</v>
      </c>
      <c r="O13" s="217"/>
      <c r="P13" s="116"/>
      <c r="Q13" s="116" t="s">
        <v>196</v>
      </c>
      <c r="R13" s="116"/>
      <c r="S13" s="116"/>
      <c r="T13" s="184">
        <v>44197</v>
      </c>
      <c r="U13" s="184">
        <v>44561</v>
      </c>
      <c r="V13" s="218" t="s">
        <v>108</v>
      </c>
      <c r="W13" s="217" t="s">
        <v>107</v>
      </c>
      <c r="X13" s="218" t="s">
        <v>107</v>
      </c>
      <c r="Y13" s="218"/>
    </row>
    <row r="14" spans="1:25" s="69" customFormat="1" ht="25.5">
      <c r="A14" s="214">
        <v>9</v>
      </c>
      <c r="B14" s="210" t="s">
        <v>468</v>
      </c>
      <c r="C14" s="360" t="s">
        <v>469</v>
      </c>
      <c r="D14" s="211" t="s">
        <v>470</v>
      </c>
      <c r="E14" s="360" t="s">
        <v>466</v>
      </c>
      <c r="F14" s="215">
        <v>2017</v>
      </c>
      <c r="G14" s="215">
        <v>4500</v>
      </c>
      <c r="H14" s="216"/>
      <c r="I14" s="216"/>
      <c r="J14" s="216"/>
      <c r="K14" s="184" t="s">
        <v>471</v>
      </c>
      <c r="L14" s="116" t="s">
        <v>1365</v>
      </c>
      <c r="M14" s="87">
        <v>6700</v>
      </c>
      <c r="N14" s="184">
        <v>44955</v>
      </c>
      <c r="O14" s="217">
        <v>15000</v>
      </c>
      <c r="P14" s="116"/>
      <c r="Q14" s="116" t="s">
        <v>196</v>
      </c>
      <c r="R14" s="116"/>
      <c r="S14" s="116"/>
      <c r="T14" s="184">
        <v>44361</v>
      </c>
      <c r="U14" s="184">
        <v>44725</v>
      </c>
      <c r="V14" s="218" t="s">
        <v>108</v>
      </c>
      <c r="W14" s="217" t="s">
        <v>108</v>
      </c>
      <c r="X14" s="218" t="s">
        <v>107</v>
      </c>
      <c r="Y14" s="218"/>
    </row>
    <row r="15" spans="1:25" s="69" customFormat="1" ht="12.75">
      <c r="A15" s="214">
        <v>10</v>
      </c>
      <c r="B15" s="210" t="s">
        <v>472</v>
      </c>
      <c r="C15" s="360" t="s">
        <v>473</v>
      </c>
      <c r="D15" s="211" t="s">
        <v>474</v>
      </c>
      <c r="E15" s="360" t="s">
        <v>459</v>
      </c>
      <c r="F15" s="215">
        <v>2017</v>
      </c>
      <c r="G15" s="215">
        <v>310</v>
      </c>
      <c r="H15" s="216"/>
      <c r="I15" s="216"/>
      <c r="J15" s="216"/>
      <c r="K15" s="184" t="s">
        <v>475</v>
      </c>
      <c r="L15" s="116" t="s">
        <v>476</v>
      </c>
      <c r="M15" s="87">
        <v>750</v>
      </c>
      <c r="N15" s="184" t="s">
        <v>462</v>
      </c>
      <c r="O15" s="217">
        <v>3800</v>
      </c>
      <c r="P15" s="116"/>
      <c r="Q15" s="116" t="s">
        <v>534</v>
      </c>
      <c r="R15" s="116"/>
      <c r="S15" s="116"/>
      <c r="T15" s="184">
        <v>44382</v>
      </c>
      <c r="U15" s="184">
        <v>44746</v>
      </c>
      <c r="V15" s="218" t="s">
        <v>108</v>
      </c>
      <c r="W15" s="217" t="s">
        <v>108</v>
      </c>
      <c r="X15" s="218" t="s">
        <v>107</v>
      </c>
      <c r="Y15" s="218"/>
    </row>
    <row r="16" spans="1:25" s="69" customFormat="1" ht="12.75">
      <c r="A16" s="214">
        <v>11</v>
      </c>
      <c r="B16" s="210" t="s">
        <v>477</v>
      </c>
      <c r="C16" s="360" t="s">
        <v>478</v>
      </c>
      <c r="D16" s="211" t="s">
        <v>479</v>
      </c>
      <c r="E16" s="360" t="s">
        <v>442</v>
      </c>
      <c r="F16" s="215">
        <v>1983</v>
      </c>
      <c r="G16" s="215"/>
      <c r="H16" s="216">
        <v>3595</v>
      </c>
      <c r="I16" s="216">
        <v>65</v>
      </c>
      <c r="J16" s="216">
        <v>1</v>
      </c>
      <c r="K16" s="184" t="s">
        <v>480</v>
      </c>
      <c r="L16" s="116" t="s">
        <v>481</v>
      </c>
      <c r="M16" s="87">
        <v>5100</v>
      </c>
      <c r="N16" s="184">
        <v>44513</v>
      </c>
      <c r="O16" s="217"/>
      <c r="P16" s="116"/>
      <c r="Q16" s="116" t="s">
        <v>196</v>
      </c>
      <c r="R16" s="116"/>
      <c r="S16" s="116"/>
      <c r="T16" s="184">
        <v>44197</v>
      </c>
      <c r="U16" s="184">
        <v>44561</v>
      </c>
      <c r="V16" s="218" t="s">
        <v>108</v>
      </c>
      <c r="W16" s="217"/>
      <c r="X16" s="218" t="s">
        <v>108</v>
      </c>
      <c r="Y16" s="218"/>
    </row>
    <row r="17" spans="1:25" s="69" customFormat="1" ht="12.75">
      <c r="A17" s="214">
        <v>12</v>
      </c>
      <c r="B17" s="210" t="s">
        <v>482</v>
      </c>
      <c r="C17" s="360" t="s">
        <v>483</v>
      </c>
      <c r="D17" s="211" t="s">
        <v>484</v>
      </c>
      <c r="E17" s="360" t="s">
        <v>442</v>
      </c>
      <c r="F17" s="215">
        <v>2017</v>
      </c>
      <c r="G17" s="215"/>
      <c r="H17" s="216">
        <v>3387</v>
      </c>
      <c r="I17" s="216">
        <v>55</v>
      </c>
      <c r="J17" s="216">
        <v>1</v>
      </c>
      <c r="K17" s="184" t="s">
        <v>485</v>
      </c>
      <c r="L17" s="116" t="s">
        <v>486</v>
      </c>
      <c r="M17" s="87">
        <v>6000</v>
      </c>
      <c r="N17" s="184">
        <v>45128</v>
      </c>
      <c r="O17" s="217">
        <v>85000</v>
      </c>
      <c r="P17" s="116"/>
      <c r="Q17" s="116" t="s">
        <v>196</v>
      </c>
      <c r="R17" s="116"/>
      <c r="S17" s="116"/>
      <c r="T17" s="184">
        <v>44361</v>
      </c>
      <c r="U17" s="184">
        <v>44725</v>
      </c>
      <c r="V17" s="218" t="s">
        <v>108</v>
      </c>
      <c r="W17" s="217" t="s">
        <v>108</v>
      </c>
      <c r="X17" s="218" t="s">
        <v>108</v>
      </c>
      <c r="Y17" s="218"/>
    </row>
    <row r="18" spans="1:25" s="69" customFormat="1" ht="12.75">
      <c r="A18" s="214">
        <v>13</v>
      </c>
      <c r="B18" s="210" t="s">
        <v>487</v>
      </c>
      <c r="C18" s="360" t="s">
        <v>488</v>
      </c>
      <c r="D18" s="211" t="s">
        <v>489</v>
      </c>
      <c r="E18" s="360" t="s">
        <v>442</v>
      </c>
      <c r="F18" s="215">
        <v>2017</v>
      </c>
      <c r="G18" s="215"/>
      <c r="H18" s="216">
        <v>2216</v>
      </c>
      <c r="I18" s="216">
        <v>36.299999999999997</v>
      </c>
      <c r="J18" s="216">
        <v>1</v>
      </c>
      <c r="K18" s="184" t="s">
        <v>490</v>
      </c>
      <c r="L18" s="116" t="s">
        <v>491</v>
      </c>
      <c r="M18" s="87">
        <v>4100</v>
      </c>
      <c r="N18" s="184">
        <v>44955</v>
      </c>
      <c r="O18" s="217">
        <v>70000</v>
      </c>
      <c r="P18" s="116"/>
      <c r="Q18" s="116" t="s">
        <v>196</v>
      </c>
      <c r="R18" s="116"/>
      <c r="S18" s="116"/>
      <c r="T18" s="184">
        <v>44227</v>
      </c>
      <c r="U18" s="184">
        <v>44591</v>
      </c>
      <c r="V18" s="218" t="s">
        <v>108</v>
      </c>
      <c r="W18" s="217" t="s">
        <v>108</v>
      </c>
      <c r="X18" s="218" t="s">
        <v>108</v>
      </c>
      <c r="Y18" s="218"/>
    </row>
    <row r="19" spans="1:25" s="69" customFormat="1" ht="25.5">
      <c r="A19" s="214">
        <v>14</v>
      </c>
      <c r="B19" s="210" t="s">
        <v>492</v>
      </c>
      <c r="C19" s="360" t="s">
        <v>493</v>
      </c>
      <c r="D19" s="211" t="s">
        <v>494</v>
      </c>
      <c r="E19" s="360" t="s">
        <v>448</v>
      </c>
      <c r="F19" s="215">
        <v>2008</v>
      </c>
      <c r="G19" s="215"/>
      <c r="H19" s="216">
        <v>1896</v>
      </c>
      <c r="I19" s="216">
        <v>75</v>
      </c>
      <c r="J19" s="216">
        <v>9</v>
      </c>
      <c r="K19" s="184">
        <v>39805</v>
      </c>
      <c r="L19" s="116" t="s">
        <v>495</v>
      </c>
      <c r="M19" s="87">
        <v>2000</v>
      </c>
      <c r="N19" s="184">
        <v>44531</v>
      </c>
      <c r="O19" s="217">
        <v>20000</v>
      </c>
      <c r="P19" s="116"/>
      <c r="Q19" s="116" t="s">
        <v>196</v>
      </c>
      <c r="R19" s="116"/>
      <c r="S19" s="116"/>
      <c r="T19" s="184">
        <v>44197</v>
      </c>
      <c r="U19" s="184">
        <v>44561</v>
      </c>
      <c r="V19" s="218" t="s">
        <v>108</v>
      </c>
      <c r="W19" s="217" t="s">
        <v>108</v>
      </c>
      <c r="X19" s="218" t="s">
        <v>108</v>
      </c>
      <c r="Y19" s="218"/>
    </row>
    <row r="20" spans="1:25" s="69" customFormat="1" ht="12.75">
      <c r="A20" s="214">
        <v>15</v>
      </c>
      <c r="B20" s="210" t="s">
        <v>496</v>
      </c>
      <c r="C20" s="360" t="s">
        <v>497</v>
      </c>
      <c r="D20" s="211" t="s">
        <v>498</v>
      </c>
      <c r="E20" s="360" t="s">
        <v>448</v>
      </c>
      <c r="F20" s="215">
        <v>1998</v>
      </c>
      <c r="G20" s="215"/>
      <c r="H20" s="216">
        <v>2461</v>
      </c>
      <c r="I20" s="216"/>
      <c r="J20" s="216">
        <v>9</v>
      </c>
      <c r="K20" s="184" t="s">
        <v>499</v>
      </c>
      <c r="L20" s="116" t="s">
        <v>500</v>
      </c>
      <c r="M20" s="87">
        <v>2590</v>
      </c>
      <c r="N20" s="184">
        <v>44552</v>
      </c>
      <c r="O20" s="217"/>
      <c r="P20" s="116"/>
      <c r="Q20" s="116" t="s">
        <v>196</v>
      </c>
      <c r="R20" s="116"/>
      <c r="S20" s="116"/>
      <c r="T20" s="184">
        <v>44197</v>
      </c>
      <c r="U20" s="184">
        <v>44561</v>
      </c>
      <c r="V20" s="218" t="s">
        <v>108</v>
      </c>
      <c r="W20" s="217" t="s">
        <v>107</v>
      </c>
      <c r="X20" s="218" t="s">
        <v>108</v>
      </c>
      <c r="Y20" s="218"/>
    </row>
    <row r="21" spans="1:25" s="367" customFormat="1" ht="25.5">
      <c r="A21" s="214">
        <v>16</v>
      </c>
      <c r="B21" s="210" t="s">
        <v>501</v>
      </c>
      <c r="C21" s="366" t="s">
        <v>1367</v>
      </c>
      <c r="D21" s="211" t="s">
        <v>502</v>
      </c>
      <c r="E21" s="366" t="s">
        <v>503</v>
      </c>
      <c r="F21" s="215">
        <v>2008</v>
      </c>
      <c r="G21" s="215">
        <v>700</v>
      </c>
      <c r="H21" s="216">
        <v>2461</v>
      </c>
      <c r="I21" s="216">
        <v>96</v>
      </c>
      <c r="J21" s="216">
        <v>6</v>
      </c>
      <c r="K21" s="184" t="s">
        <v>504</v>
      </c>
      <c r="L21" s="116" t="s">
        <v>505</v>
      </c>
      <c r="M21" s="87">
        <v>2800</v>
      </c>
      <c r="N21" s="184">
        <v>44485</v>
      </c>
      <c r="O21" s="217">
        <v>22000</v>
      </c>
      <c r="P21" s="116"/>
      <c r="Q21" s="116" t="s">
        <v>534</v>
      </c>
      <c r="R21" s="116"/>
      <c r="S21" s="116"/>
      <c r="T21" s="184">
        <v>44365</v>
      </c>
      <c r="U21" s="184">
        <v>44729</v>
      </c>
      <c r="V21" s="218" t="s">
        <v>108</v>
      </c>
      <c r="W21" s="217" t="s">
        <v>108</v>
      </c>
      <c r="X21" s="218" t="s">
        <v>108</v>
      </c>
      <c r="Y21" s="218"/>
    </row>
    <row r="22" spans="1:25" s="69" customFormat="1" ht="13.5" thickBot="1">
      <c r="A22" s="214">
        <v>17</v>
      </c>
      <c r="B22" s="210" t="s">
        <v>506</v>
      </c>
      <c r="C22" s="87" t="s">
        <v>488</v>
      </c>
      <c r="D22" s="211" t="s">
        <v>507</v>
      </c>
      <c r="E22" s="87" t="s">
        <v>442</v>
      </c>
      <c r="F22" s="215">
        <v>2020</v>
      </c>
      <c r="G22" s="215"/>
      <c r="H22" s="216">
        <v>3409</v>
      </c>
      <c r="I22" s="216">
        <v>74.599999999999994</v>
      </c>
      <c r="J22" s="216">
        <v>1</v>
      </c>
      <c r="K22" s="184">
        <v>43979</v>
      </c>
      <c r="L22" s="116" t="s">
        <v>508</v>
      </c>
      <c r="M22" s="87">
        <v>6010</v>
      </c>
      <c r="N22" s="184">
        <v>45046</v>
      </c>
      <c r="O22" s="217">
        <v>180000</v>
      </c>
      <c r="P22" s="116"/>
      <c r="Q22" s="116" t="s">
        <v>196</v>
      </c>
      <c r="R22" s="116"/>
      <c r="S22" s="116"/>
      <c r="T22" s="184">
        <v>44316</v>
      </c>
      <c r="U22" s="184">
        <v>44680</v>
      </c>
      <c r="V22" s="218" t="s">
        <v>108</v>
      </c>
      <c r="W22" s="217" t="s">
        <v>108</v>
      </c>
      <c r="X22" s="218" t="s">
        <v>108</v>
      </c>
      <c r="Y22" s="218"/>
    </row>
    <row r="23" spans="1:25" s="69" customFormat="1" ht="13.5" thickTop="1">
      <c r="A23" s="466" t="s">
        <v>201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</row>
    <row r="24" spans="1:25" s="69" customFormat="1" ht="13.5" thickBot="1">
      <c r="A24" s="214">
        <v>18</v>
      </c>
      <c r="B24" s="210" t="s">
        <v>596</v>
      </c>
      <c r="C24" s="87" t="s">
        <v>497</v>
      </c>
      <c r="D24" s="211" t="s">
        <v>1358</v>
      </c>
      <c r="E24" s="87" t="s">
        <v>448</v>
      </c>
      <c r="F24" s="215">
        <v>2005</v>
      </c>
      <c r="G24" s="215" t="s">
        <v>572</v>
      </c>
      <c r="H24" s="216">
        <v>1595</v>
      </c>
      <c r="I24" s="216">
        <v>75</v>
      </c>
      <c r="J24" s="216">
        <v>5</v>
      </c>
      <c r="K24" s="184">
        <v>38786</v>
      </c>
      <c r="L24" s="116" t="s">
        <v>598</v>
      </c>
      <c r="M24" s="87" t="s">
        <v>599</v>
      </c>
      <c r="N24" s="184">
        <v>44653</v>
      </c>
      <c r="O24" s="217"/>
      <c r="P24" s="116"/>
      <c r="Q24" s="116" t="s">
        <v>601</v>
      </c>
      <c r="R24" s="116"/>
      <c r="S24" s="116"/>
      <c r="T24" s="184">
        <v>44197</v>
      </c>
      <c r="U24" s="184">
        <v>44561</v>
      </c>
      <c r="V24" s="218" t="s">
        <v>108</v>
      </c>
      <c r="W24" s="217" t="s">
        <v>107</v>
      </c>
      <c r="X24" s="218" t="s">
        <v>108</v>
      </c>
      <c r="Y24" s="218"/>
    </row>
    <row r="25" spans="1:25" s="69" customFormat="1" ht="13.5" thickTop="1">
      <c r="A25" s="466" t="s">
        <v>207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</row>
    <row r="26" spans="1:25" s="69" customFormat="1" ht="12.75">
      <c r="A26" s="214">
        <v>19</v>
      </c>
      <c r="B26" s="210" t="s">
        <v>995</v>
      </c>
      <c r="C26" s="87" t="s">
        <v>387</v>
      </c>
      <c r="D26" s="211" t="s">
        <v>996</v>
      </c>
      <c r="E26" s="87" t="s">
        <v>448</v>
      </c>
      <c r="F26" s="215">
        <v>2005</v>
      </c>
      <c r="G26" s="215">
        <v>2000</v>
      </c>
      <c r="H26" s="216">
        <v>1870</v>
      </c>
      <c r="I26" s="216">
        <v>60</v>
      </c>
      <c r="J26" s="216">
        <v>9</v>
      </c>
      <c r="K26" s="184">
        <v>38495</v>
      </c>
      <c r="L26" s="116" t="s">
        <v>1371</v>
      </c>
      <c r="M26" s="87">
        <v>2760</v>
      </c>
      <c r="N26" s="184">
        <v>44476</v>
      </c>
      <c r="O26" s="217"/>
      <c r="P26" s="116"/>
      <c r="Q26" s="116" t="s">
        <v>207</v>
      </c>
      <c r="R26" s="116"/>
      <c r="S26" s="116"/>
      <c r="T26" s="184">
        <v>44197</v>
      </c>
      <c r="U26" s="184">
        <v>44561</v>
      </c>
      <c r="V26" s="218" t="s">
        <v>108</v>
      </c>
      <c r="W26" s="217" t="s">
        <v>107</v>
      </c>
      <c r="X26" s="218" t="s">
        <v>108</v>
      </c>
      <c r="Y26" s="218"/>
    </row>
    <row r="27" spans="1:25" s="69" customFormat="1" ht="12.75">
      <c r="A27" s="214">
        <v>20</v>
      </c>
      <c r="B27" s="210" t="s">
        <v>998</v>
      </c>
      <c r="C27" s="87" t="s">
        <v>999</v>
      </c>
      <c r="D27" s="211" t="s">
        <v>1000</v>
      </c>
      <c r="E27" s="87" t="s">
        <v>442</v>
      </c>
      <c r="F27" s="215">
        <v>1996</v>
      </c>
      <c r="G27" s="215">
        <v>5600</v>
      </c>
      <c r="H27" s="216">
        <v>4480</v>
      </c>
      <c r="I27" s="216" t="s">
        <v>990</v>
      </c>
      <c r="J27" s="216">
        <v>1</v>
      </c>
      <c r="K27" s="184">
        <v>35436</v>
      </c>
      <c r="L27" s="362" t="s">
        <v>1359</v>
      </c>
      <c r="M27" s="87">
        <v>5600</v>
      </c>
      <c r="N27" s="184">
        <v>44449</v>
      </c>
      <c r="O27" s="217"/>
      <c r="P27" s="116"/>
      <c r="Q27" s="116" t="s">
        <v>207</v>
      </c>
      <c r="R27" s="116"/>
      <c r="S27" s="116"/>
      <c r="T27" s="184">
        <v>44197</v>
      </c>
      <c r="U27" s="184">
        <v>44561</v>
      </c>
      <c r="V27" s="218" t="s">
        <v>108</v>
      </c>
      <c r="W27" s="217" t="s">
        <v>107</v>
      </c>
      <c r="X27" s="218" t="s">
        <v>108</v>
      </c>
      <c r="Y27" s="218"/>
    </row>
    <row r="28" spans="1:25" s="69" customFormat="1" ht="12.75">
      <c r="A28" s="214">
        <v>21</v>
      </c>
      <c r="B28" s="210" t="s">
        <v>1001</v>
      </c>
      <c r="C28" s="87" t="s">
        <v>440</v>
      </c>
      <c r="D28" s="211">
        <v>3512</v>
      </c>
      <c r="E28" s="87" t="s">
        <v>442</v>
      </c>
      <c r="F28" s="215">
        <v>1997</v>
      </c>
      <c r="G28" s="215" t="s">
        <v>990</v>
      </c>
      <c r="H28" s="216">
        <v>2527</v>
      </c>
      <c r="I28" s="216" t="s">
        <v>990</v>
      </c>
      <c r="J28" s="216">
        <v>1</v>
      </c>
      <c r="K28" s="184">
        <v>35803</v>
      </c>
      <c r="L28" s="116" t="s">
        <v>1363</v>
      </c>
      <c r="M28" s="87"/>
      <c r="N28" s="184">
        <v>44433</v>
      </c>
      <c r="O28" s="217"/>
      <c r="P28" s="116"/>
      <c r="Q28" s="116" t="s">
        <v>207</v>
      </c>
      <c r="R28" s="116"/>
      <c r="S28" s="116"/>
      <c r="T28" s="184">
        <v>44197</v>
      </c>
      <c r="U28" s="184">
        <v>44561</v>
      </c>
      <c r="V28" s="218" t="s">
        <v>108</v>
      </c>
      <c r="W28" s="217" t="s">
        <v>107</v>
      </c>
      <c r="X28" s="218" t="s">
        <v>108</v>
      </c>
      <c r="Y28" s="218"/>
    </row>
    <row r="29" spans="1:25" s="69" customFormat="1" ht="12.75">
      <c r="A29" s="214">
        <v>22</v>
      </c>
      <c r="B29" s="210" t="s">
        <v>1002</v>
      </c>
      <c r="C29" s="87" t="s">
        <v>1003</v>
      </c>
      <c r="D29" s="211" t="s">
        <v>1004</v>
      </c>
      <c r="E29" s="87" t="s">
        <v>442</v>
      </c>
      <c r="F29" s="215">
        <v>2014</v>
      </c>
      <c r="G29" s="215">
        <v>7400</v>
      </c>
      <c r="H29" s="216">
        <v>3387</v>
      </c>
      <c r="I29" s="216">
        <v>84</v>
      </c>
      <c r="J29" s="216">
        <v>1</v>
      </c>
      <c r="K29" s="184">
        <v>41754</v>
      </c>
      <c r="L29" s="116" t="s">
        <v>1361</v>
      </c>
      <c r="M29" s="87">
        <v>7400</v>
      </c>
      <c r="N29" s="184">
        <v>45077</v>
      </c>
      <c r="O29" s="217">
        <v>105000</v>
      </c>
      <c r="P29" s="116"/>
      <c r="Q29" s="116" t="s">
        <v>207</v>
      </c>
      <c r="R29" s="116"/>
      <c r="S29" s="116"/>
      <c r="T29" s="184">
        <v>44197</v>
      </c>
      <c r="U29" s="184">
        <v>44561</v>
      </c>
      <c r="V29" s="218" t="s">
        <v>108</v>
      </c>
      <c r="W29" s="217" t="s">
        <v>108</v>
      </c>
      <c r="X29" s="218" t="s">
        <v>108</v>
      </c>
      <c r="Y29" s="218"/>
    </row>
    <row r="30" spans="1:25" s="69" customFormat="1" ht="12.75">
      <c r="A30" s="214">
        <v>23</v>
      </c>
      <c r="B30" s="210" t="s">
        <v>1005</v>
      </c>
      <c r="C30" s="87" t="s">
        <v>478</v>
      </c>
      <c r="D30" s="211">
        <v>3320</v>
      </c>
      <c r="E30" s="87" t="s">
        <v>442</v>
      </c>
      <c r="F30" s="215">
        <v>1996</v>
      </c>
      <c r="G30" s="215">
        <v>3670</v>
      </c>
      <c r="H30" s="216">
        <v>2697</v>
      </c>
      <c r="I30" s="216" t="s">
        <v>990</v>
      </c>
      <c r="J30" s="216">
        <v>1</v>
      </c>
      <c r="K30" s="184">
        <v>35362</v>
      </c>
      <c r="L30" s="116" t="s">
        <v>1362</v>
      </c>
      <c r="M30" s="87">
        <v>3670</v>
      </c>
      <c r="N30" s="184">
        <v>44527</v>
      </c>
      <c r="O30" s="217">
        <v>7000</v>
      </c>
      <c r="P30" s="116"/>
      <c r="Q30" s="116" t="s">
        <v>207</v>
      </c>
      <c r="R30" s="116"/>
      <c r="S30" s="116"/>
      <c r="T30" s="184">
        <v>44197</v>
      </c>
      <c r="U30" s="184">
        <v>44561</v>
      </c>
      <c r="V30" s="218" t="s">
        <v>108</v>
      </c>
      <c r="W30" s="217" t="s">
        <v>108</v>
      </c>
      <c r="X30" s="218" t="s">
        <v>108</v>
      </c>
      <c r="Y30" s="218"/>
    </row>
    <row r="31" spans="1:25" s="69" customFormat="1" ht="12.75">
      <c r="A31" s="214">
        <v>24</v>
      </c>
      <c r="B31" s="210" t="s">
        <v>1006</v>
      </c>
      <c r="C31" s="87" t="s">
        <v>464</v>
      </c>
      <c r="D31" s="211" t="s">
        <v>1007</v>
      </c>
      <c r="E31" s="87" t="s">
        <v>1372</v>
      </c>
      <c r="F31" s="215">
        <v>1984</v>
      </c>
      <c r="G31" s="215">
        <v>3500</v>
      </c>
      <c r="H31" s="216" t="s">
        <v>990</v>
      </c>
      <c r="I31" s="216" t="s">
        <v>990</v>
      </c>
      <c r="J31" s="216" t="s">
        <v>990</v>
      </c>
      <c r="K31" s="184">
        <v>30682</v>
      </c>
      <c r="L31" s="116" t="s">
        <v>1369</v>
      </c>
      <c r="M31" s="87">
        <v>4950</v>
      </c>
      <c r="N31" s="184">
        <v>44407</v>
      </c>
      <c r="O31" s="217">
        <v>2000</v>
      </c>
      <c r="P31" s="116"/>
      <c r="Q31" s="116" t="s">
        <v>196</v>
      </c>
      <c r="R31" s="116"/>
      <c r="S31" s="116"/>
      <c r="T31" s="184">
        <v>44197</v>
      </c>
      <c r="U31" s="184">
        <v>44561</v>
      </c>
      <c r="V31" s="218" t="s">
        <v>108</v>
      </c>
      <c r="W31" s="217" t="s">
        <v>108</v>
      </c>
      <c r="X31" s="218" t="s">
        <v>107</v>
      </c>
      <c r="Y31" s="218"/>
    </row>
    <row r="32" spans="1:25" s="69" customFormat="1" ht="12.75">
      <c r="A32" s="214">
        <v>25</v>
      </c>
      <c r="B32" s="210" t="s">
        <v>1008</v>
      </c>
      <c r="C32" s="87" t="s">
        <v>1009</v>
      </c>
      <c r="D32" s="211" t="s">
        <v>1010</v>
      </c>
      <c r="E32" s="87" t="s">
        <v>1372</v>
      </c>
      <c r="F32" s="215">
        <v>1987</v>
      </c>
      <c r="G32" s="215">
        <v>8000</v>
      </c>
      <c r="H32" s="216" t="s">
        <v>990</v>
      </c>
      <c r="I32" s="216" t="s">
        <v>990</v>
      </c>
      <c r="J32" s="216" t="s">
        <v>990</v>
      </c>
      <c r="K32" s="184">
        <v>31785</v>
      </c>
      <c r="L32" s="116" t="s">
        <v>1368</v>
      </c>
      <c r="M32" s="87" t="s">
        <v>997</v>
      </c>
      <c r="N32" s="184">
        <v>45077</v>
      </c>
      <c r="O32" s="217"/>
      <c r="P32" s="116"/>
      <c r="Q32" s="116" t="s">
        <v>207</v>
      </c>
      <c r="R32" s="116"/>
      <c r="S32" s="116"/>
      <c r="T32" s="184">
        <v>44197</v>
      </c>
      <c r="U32" s="184">
        <v>44561</v>
      </c>
      <c r="V32" s="218" t="s">
        <v>108</v>
      </c>
      <c r="W32" s="217" t="s">
        <v>107</v>
      </c>
      <c r="X32" s="218" t="s">
        <v>107</v>
      </c>
      <c r="Y32" s="218"/>
    </row>
    <row r="33" spans="1:25" s="69" customFormat="1" ht="12.75">
      <c r="A33" s="214">
        <v>26</v>
      </c>
      <c r="B33" s="210" t="s">
        <v>1914</v>
      </c>
      <c r="C33" s="87" t="s">
        <v>1915</v>
      </c>
      <c r="D33" s="211" t="s">
        <v>1916</v>
      </c>
      <c r="E33" s="87" t="s">
        <v>111</v>
      </c>
      <c r="F33" s="215">
        <v>2000</v>
      </c>
      <c r="G33" s="215"/>
      <c r="H33" s="216"/>
      <c r="I33" s="216"/>
      <c r="J33" s="216"/>
      <c r="K33" s="184"/>
      <c r="L33" s="116"/>
      <c r="M33" s="87"/>
      <c r="N33" s="184"/>
      <c r="O33" s="217"/>
      <c r="P33" s="116"/>
      <c r="Q33" s="116" t="s">
        <v>207</v>
      </c>
      <c r="R33" s="116"/>
      <c r="S33" s="116"/>
      <c r="T33" s="184">
        <v>44197</v>
      </c>
      <c r="U33" s="184">
        <v>44561</v>
      </c>
      <c r="V33" s="218" t="s">
        <v>108</v>
      </c>
      <c r="W33" s="217" t="s">
        <v>107</v>
      </c>
      <c r="X33" s="218" t="s">
        <v>107</v>
      </c>
      <c r="Y33" s="218"/>
    </row>
    <row r="34" spans="1:25" s="69" customFormat="1" ht="13.5" thickBot="1">
      <c r="A34" s="214">
        <v>27</v>
      </c>
      <c r="B34" s="210" t="s">
        <v>1011</v>
      </c>
      <c r="C34" s="87" t="s">
        <v>1012</v>
      </c>
      <c r="D34" s="211" t="s">
        <v>1013</v>
      </c>
      <c r="E34" s="87" t="s">
        <v>1114</v>
      </c>
      <c r="F34" s="215">
        <v>2008</v>
      </c>
      <c r="G34" s="215">
        <v>5600</v>
      </c>
      <c r="H34" s="216">
        <v>2998</v>
      </c>
      <c r="I34" s="216">
        <v>130</v>
      </c>
      <c r="J34" s="216">
        <v>20</v>
      </c>
      <c r="K34" s="184" t="s">
        <v>1014</v>
      </c>
      <c r="L34" s="116" t="s">
        <v>1370</v>
      </c>
      <c r="M34" s="87">
        <v>5600</v>
      </c>
      <c r="N34" s="184" t="s">
        <v>1015</v>
      </c>
      <c r="O34" s="217"/>
      <c r="P34" s="116"/>
      <c r="Q34" s="116" t="s">
        <v>195</v>
      </c>
      <c r="R34" s="116"/>
      <c r="S34" s="116"/>
      <c r="T34" s="184" t="s">
        <v>1016</v>
      </c>
      <c r="U34" s="184" t="s">
        <v>1017</v>
      </c>
      <c r="V34" s="218" t="s">
        <v>108</v>
      </c>
      <c r="W34" s="217" t="s">
        <v>107</v>
      </c>
      <c r="X34" s="218" t="s">
        <v>108</v>
      </c>
      <c r="Y34" s="218"/>
    </row>
    <row r="35" spans="1:25" s="69" customFormat="1" ht="13.5" thickTop="1">
      <c r="A35" s="466" t="s">
        <v>208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</row>
    <row r="36" spans="1:25" s="69" customFormat="1" ht="12.75">
      <c r="A36" s="214">
        <v>28</v>
      </c>
      <c r="B36" s="210" t="s">
        <v>1107</v>
      </c>
      <c r="C36" s="87" t="s">
        <v>597</v>
      </c>
      <c r="D36" s="211" t="s">
        <v>1108</v>
      </c>
      <c r="E36" s="87" t="s">
        <v>448</v>
      </c>
      <c r="F36" s="215">
        <v>2008</v>
      </c>
      <c r="G36" s="215">
        <v>0</v>
      </c>
      <c r="H36" s="216">
        <v>1896</v>
      </c>
      <c r="I36" s="216">
        <v>60</v>
      </c>
      <c r="J36" s="216">
        <v>9</v>
      </c>
      <c r="K36" s="184">
        <v>39771</v>
      </c>
      <c r="L36" s="116" t="s">
        <v>1109</v>
      </c>
      <c r="M36" s="87" t="s">
        <v>1110</v>
      </c>
      <c r="N36" s="184">
        <v>44518</v>
      </c>
      <c r="O36" s="217">
        <v>21000</v>
      </c>
      <c r="P36" s="116"/>
      <c r="Q36" s="116" t="s">
        <v>196</v>
      </c>
      <c r="R36" s="116"/>
      <c r="S36" s="116"/>
      <c r="T36" s="184">
        <v>44197</v>
      </c>
      <c r="U36" s="184">
        <v>44561</v>
      </c>
      <c r="V36" s="218" t="s">
        <v>108</v>
      </c>
      <c r="W36" s="217" t="s">
        <v>108</v>
      </c>
      <c r="X36" s="218" t="s">
        <v>108</v>
      </c>
      <c r="Y36" s="218"/>
    </row>
    <row r="37" spans="1:25" s="69" customFormat="1" ht="13.5" thickBot="1">
      <c r="A37" s="214">
        <v>29</v>
      </c>
      <c r="B37" s="210" t="s">
        <v>1111</v>
      </c>
      <c r="C37" s="87" t="s">
        <v>1112</v>
      </c>
      <c r="D37" s="211" t="s">
        <v>1113</v>
      </c>
      <c r="E37" s="87" t="s">
        <v>1114</v>
      </c>
      <c r="F37" s="215">
        <v>2018</v>
      </c>
      <c r="G37" s="215">
        <v>0</v>
      </c>
      <c r="H37" s="216">
        <v>2198</v>
      </c>
      <c r="I37" s="216">
        <v>114</v>
      </c>
      <c r="J37" s="216">
        <v>18</v>
      </c>
      <c r="K37" s="184">
        <v>43104</v>
      </c>
      <c r="L37" s="116" t="s">
        <v>1115</v>
      </c>
      <c r="M37" s="87" t="s">
        <v>1116</v>
      </c>
      <c r="N37" s="184">
        <v>44536</v>
      </c>
      <c r="O37" s="217">
        <v>90000</v>
      </c>
      <c r="P37" s="116"/>
      <c r="Q37" s="116" t="s">
        <v>196</v>
      </c>
      <c r="R37" s="116"/>
      <c r="S37" s="116"/>
      <c r="T37" s="184">
        <v>44225</v>
      </c>
      <c r="U37" s="184">
        <v>44589</v>
      </c>
      <c r="V37" s="218" t="s">
        <v>108</v>
      </c>
      <c r="W37" s="217" t="s">
        <v>108</v>
      </c>
      <c r="X37" s="218" t="s">
        <v>108</v>
      </c>
      <c r="Y37" s="218"/>
    </row>
    <row r="38" spans="1:25" s="69" customFormat="1" ht="13.5" thickTop="1">
      <c r="A38" s="466" t="s">
        <v>1139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</row>
    <row r="39" spans="1:25" s="69" customFormat="1" ht="12.75">
      <c r="A39" s="214">
        <v>30</v>
      </c>
      <c r="B39" s="210" t="s">
        <v>1242</v>
      </c>
      <c r="C39" s="87" t="s">
        <v>440</v>
      </c>
      <c r="D39" s="211" t="s">
        <v>1243</v>
      </c>
      <c r="E39" s="87" t="s">
        <v>442</v>
      </c>
      <c r="F39" s="215">
        <v>1978</v>
      </c>
      <c r="G39" s="215">
        <v>0</v>
      </c>
      <c r="H39" s="216">
        <v>3120</v>
      </c>
      <c r="I39" s="216"/>
      <c r="J39" s="216">
        <v>1</v>
      </c>
      <c r="K39" s="184" t="s">
        <v>1244</v>
      </c>
      <c r="L39" s="116" t="s">
        <v>1245</v>
      </c>
      <c r="M39" s="251"/>
      <c r="N39" s="184" t="s">
        <v>1246</v>
      </c>
      <c r="O39" s="217"/>
      <c r="P39" s="116"/>
      <c r="Q39" s="116" t="s">
        <v>1360</v>
      </c>
      <c r="R39" s="116"/>
      <c r="S39" s="116"/>
      <c r="T39" s="184" t="s">
        <v>1016</v>
      </c>
      <c r="U39" s="184" t="s">
        <v>1017</v>
      </c>
      <c r="V39" s="218" t="s">
        <v>108</v>
      </c>
      <c r="W39" s="217" t="s">
        <v>107</v>
      </c>
      <c r="X39" s="218" t="s">
        <v>108</v>
      </c>
      <c r="Y39" s="218"/>
    </row>
    <row r="40" spans="1:25" s="69" customFormat="1" ht="12.75">
      <c r="A40" s="214">
        <v>31</v>
      </c>
      <c r="B40" s="210" t="s">
        <v>1247</v>
      </c>
      <c r="C40" s="87" t="s">
        <v>1248</v>
      </c>
      <c r="D40" s="211" t="s">
        <v>1249</v>
      </c>
      <c r="E40" s="87" t="s">
        <v>111</v>
      </c>
      <c r="F40" s="215">
        <v>1978</v>
      </c>
      <c r="G40" s="215">
        <v>0</v>
      </c>
      <c r="H40" s="216">
        <v>0</v>
      </c>
      <c r="I40" s="216"/>
      <c r="J40" s="216">
        <v>0</v>
      </c>
      <c r="K40" s="184"/>
      <c r="L40" s="116" t="s">
        <v>1366</v>
      </c>
      <c r="M40" s="251"/>
      <c r="N40" s="184"/>
      <c r="O40" s="217"/>
      <c r="P40" s="116"/>
      <c r="Q40" s="116" t="s">
        <v>1360</v>
      </c>
      <c r="R40" s="116"/>
      <c r="S40" s="116"/>
      <c r="T40" s="184" t="s">
        <v>1016</v>
      </c>
      <c r="U40" s="184" t="s">
        <v>1017</v>
      </c>
      <c r="V40" s="218" t="s">
        <v>108</v>
      </c>
      <c r="W40" s="217" t="s">
        <v>107</v>
      </c>
      <c r="X40" s="218" t="s">
        <v>107</v>
      </c>
      <c r="Y40" s="218"/>
    </row>
    <row r="41" spans="1:25">
      <c r="A41" s="259"/>
    </row>
    <row r="42" spans="1:25">
      <c r="A42" s="259"/>
      <c r="O42" s="483">
        <f>SUM(O4:O40)</f>
        <v>776800</v>
      </c>
    </row>
    <row r="43" spans="1:25">
      <c r="O43" s="483">
        <f>O42+Q49</f>
        <v>851800</v>
      </c>
    </row>
    <row r="44" spans="1:25" ht="63" customHeight="1">
      <c r="B44" s="480" t="s">
        <v>529</v>
      </c>
      <c r="C44" s="480"/>
    </row>
    <row r="46" spans="1:25" ht="25.5" customHeight="1">
      <c r="A46" s="468" t="s">
        <v>0</v>
      </c>
      <c r="B46" s="468" t="s">
        <v>510</v>
      </c>
      <c r="C46" s="468" t="s">
        <v>511</v>
      </c>
      <c r="D46" s="468" t="s">
        <v>74</v>
      </c>
      <c r="E46" s="468" t="s">
        <v>512</v>
      </c>
      <c r="F46" s="468" t="s">
        <v>2</v>
      </c>
      <c r="G46" s="470" t="s">
        <v>63</v>
      </c>
      <c r="H46" s="471"/>
      <c r="I46" s="474" t="s">
        <v>513</v>
      </c>
      <c r="J46" s="474" t="s">
        <v>514</v>
      </c>
      <c r="K46" s="474"/>
      <c r="L46" s="474" t="s">
        <v>515</v>
      </c>
      <c r="M46" s="474"/>
      <c r="N46" s="474" t="s">
        <v>516</v>
      </c>
      <c r="O46" s="474" t="s">
        <v>1943</v>
      </c>
      <c r="P46" s="474"/>
      <c r="Q46" s="470" t="s">
        <v>517</v>
      </c>
      <c r="R46" s="471"/>
      <c r="S46" s="477" t="s">
        <v>518</v>
      </c>
      <c r="T46" s="481" t="s">
        <v>131</v>
      </c>
    </row>
    <row r="47" spans="1:25">
      <c r="A47" s="469"/>
      <c r="B47" s="469"/>
      <c r="C47" s="469"/>
      <c r="D47" s="469"/>
      <c r="E47" s="469"/>
      <c r="F47" s="469"/>
      <c r="G47" s="472"/>
      <c r="H47" s="473"/>
      <c r="I47" s="474"/>
      <c r="J47" s="252" t="s">
        <v>519</v>
      </c>
      <c r="K47" s="252" t="s">
        <v>520</v>
      </c>
      <c r="L47" s="252" t="s">
        <v>519</v>
      </c>
      <c r="M47" s="252" t="s">
        <v>520</v>
      </c>
      <c r="N47" s="474"/>
      <c r="O47" s="252" t="s">
        <v>519</v>
      </c>
      <c r="P47" s="252" t="s">
        <v>520</v>
      </c>
      <c r="Q47" s="472"/>
      <c r="R47" s="473"/>
      <c r="S47" s="477"/>
      <c r="T47" s="482"/>
    </row>
    <row r="48" spans="1:25" ht="15" customHeight="1">
      <c r="A48" s="475" t="s">
        <v>198</v>
      </c>
      <c r="B48" s="476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</row>
    <row r="49" spans="1:25" ht="25.5">
      <c r="A49" s="210">
        <v>1</v>
      </c>
      <c r="B49" s="210" t="s">
        <v>521</v>
      </c>
      <c r="C49" s="210" t="s">
        <v>522</v>
      </c>
      <c r="D49" s="210">
        <v>2003</v>
      </c>
      <c r="E49" s="210" t="s">
        <v>523</v>
      </c>
      <c r="F49" s="210">
        <v>1</v>
      </c>
      <c r="G49" s="210" t="s">
        <v>1944</v>
      </c>
      <c r="H49" s="210"/>
      <c r="I49" s="210">
        <v>5</v>
      </c>
      <c r="J49" s="210" t="s">
        <v>530</v>
      </c>
      <c r="K49" s="210" t="s">
        <v>532</v>
      </c>
      <c r="L49" s="210" t="s">
        <v>530</v>
      </c>
      <c r="M49" s="210" t="s">
        <v>532</v>
      </c>
      <c r="N49" s="363">
        <v>10000</v>
      </c>
      <c r="O49" s="210" t="s">
        <v>530</v>
      </c>
      <c r="P49" s="210" t="s">
        <v>532</v>
      </c>
      <c r="Q49" s="363">
        <v>75000</v>
      </c>
      <c r="R49" s="210" t="s">
        <v>524</v>
      </c>
      <c r="S49" s="210"/>
      <c r="T49" s="228"/>
    </row>
    <row r="50" spans="1:25" ht="26.25" thickBot="1">
      <c r="A50" s="210">
        <v>2</v>
      </c>
      <c r="B50" s="210" t="s">
        <v>525</v>
      </c>
      <c r="C50" s="210" t="s">
        <v>526</v>
      </c>
      <c r="D50" s="210" t="s">
        <v>527</v>
      </c>
      <c r="E50" s="210" t="s">
        <v>528</v>
      </c>
      <c r="F50" s="210">
        <v>1</v>
      </c>
      <c r="G50" s="210"/>
      <c r="H50" s="210"/>
      <c r="I50" s="210">
        <v>5</v>
      </c>
      <c r="J50" s="210" t="s">
        <v>531</v>
      </c>
      <c r="K50" s="210" t="s">
        <v>533</v>
      </c>
      <c r="L50" s="210" t="s">
        <v>531</v>
      </c>
      <c r="M50" s="210" t="s">
        <v>533</v>
      </c>
      <c r="N50" s="363">
        <v>10000</v>
      </c>
      <c r="O50" s="210"/>
      <c r="P50" s="210"/>
      <c r="Q50" s="210"/>
      <c r="R50" s="210"/>
      <c r="S50" s="210"/>
      <c r="T50" s="228"/>
    </row>
    <row r="51" spans="1:25" s="69" customFormat="1" ht="15.75" customHeight="1" thickTop="1">
      <c r="A51" s="358" t="s">
        <v>1139</v>
      </c>
      <c r="B51" s="359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5"/>
      <c r="U51" s="7"/>
      <c r="V51" s="7"/>
      <c r="W51" s="7"/>
      <c r="X51" s="7"/>
      <c r="Y51" s="7"/>
    </row>
    <row r="52" spans="1:25" ht="51">
      <c r="A52" s="210" t="s">
        <v>89</v>
      </c>
      <c r="B52" s="210" t="s">
        <v>1250</v>
      </c>
      <c r="C52" s="210" t="s">
        <v>1251</v>
      </c>
      <c r="D52" s="210">
        <v>2009</v>
      </c>
      <c r="E52" s="210" t="s">
        <v>1252</v>
      </c>
      <c r="F52" s="210">
        <v>1</v>
      </c>
      <c r="G52" s="210"/>
      <c r="H52" s="210"/>
      <c r="I52" s="210"/>
      <c r="J52" s="210" t="s">
        <v>1016</v>
      </c>
      <c r="K52" s="210" t="s">
        <v>1017</v>
      </c>
      <c r="L52" s="210" t="s">
        <v>1016</v>
      </c>
      <c r="M52" s="210" t="s">
        <v>1017</v>
      </c>
      <c r="N52" s="363">
        <v>10000</v>
      </c>
      <c r="O52" s="210"/>
      <c r="P52" s="210"/>
      <c r="Q52" s="210"/>
      <c r="R52" s="210"/>
      <c r="S52" s="210" t="s">
        <v>1253</v>
      </c>
      <c r="T52" s="210" t="s">
        <v>1360</v>
      </c>
    </row>
    <row r="53" spans="1:25" ht="51">
      <c r="A53" s="210" t="s">
        <v>870</v>
      </c>
      <c r="B53" s="210" t="s">
        <v>1254</v>
      </c>
      <c r="C53" s="210" t="s">
        <v>1255</v>
      </c>
      <c r="D53" s="210" t="s">
        <v>1256</v>
      </c>
      <c r="E53" s="210" t="s">
        <v>1257</v>
      </c>
      <c r="F53" s="210">
        <v>1</v>
      </c>
      <c r="G53" s="210"/>
      <c r="H53" s="210"/>
      <c r="I53" s="210"/>
      <c r="J53" s="210" t="s">
        <v>1016</v>
      </c>
      <c r="K53" s="210" t="s">
        <v>1017</v>
      </c>
      <c r="L53" s="210" t="s">
        <v>1016</v>
      </c>
      <c r="M53" s="210" t="s">
        <v>1017</v>
      </c>
      <c r="N53" s="363">
        <v>10000</v>
      </c>
      <c r="O53" s="210"/>
      <c r="P53" s="210"/>
      <c r="Q53" s="210"/>
      <c r="R53" s="210"/>
      <c r="S53" s="210" t="s">
        <v>1258</v>
      </c>
      <c r="T53" s="210" t="s">
        <v>1360</v>
      </c>
    </row>
  </sheetData>
  <mergeCells count="25">
    <mergeCell ref="A48:T48"/>
    <mergeCell ref="Q46:R47"/>
    <mergeCell ref="S46:S47"/>
    <mergeCell ref="T2:U2"/>
    <mergeCell ref="A8:Y8"/>
    <mergeCell ref="B44:C44"/>
    <mergeCell ref="A35:Y35"/>
    <mergeCell ref="A38:Y38"/>
    <mergeCell ref="T46:T47"/>
    <mergeCell ref="V1:Y1"/>
    <mergeCell ref="A23:Y23"/>
    <mergeCell ref="A6:Y6"/>
    <mergeCell ref="A46:A47"/>
    <mergeCell ref="B46:B47"/>
    <mergeCell ref="C46:C47"/>
    <mergeCell ref="D46:D47"/>
    <mergeCell ref="E46:E47"/>
    <mergeCell ref="F46:F47"/>
    <mergeCell ref="G46:H47"/>
    <mergeCell ref="I46:I47"/>
    <mergeCell ref="J46:K46"/>
    <mergeCell ref="L46:M46"/>
    <mergeCell ref="N46:N47"/>
    <mergeCell ref="O46:P46"/>
    <mergeCell ref="A25:Y25"/>
  </mergeCells>
  <dataValidations count="2">
    <dataValidation type="list" allowBlank="1" showInputMessage="1" showErrorMessage="1" sqref="R49:R50" xr:uid="{EB49CEAC-4E8D-4216-8761-26EEB6275DCE}">
      <formula1>"netto, netto + 50% VAT, brutto"</formula1>
    </dataValidation>
    <dataValidation type="list" allowBlank="1" showInputMessage="1" showErrorMessage="1" sqref="H49:H50" xr:uid="{24A6F5C9-05AC-4F2C-ABF7-09F53AF6953A}">
      <formula1>"KB, WO"</formula1>
    </dataValidation>
  </dataValidation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&amp;LUbezpieczenie majątku i odpowiedzialności cywilnej Gminy Miejskiej Kamienna Góra.&amp;RZałącznik nr 1e do SIWZ
Zakładka nr 4 - wykaz pojazdów</oddHeader>
    <oddFooter>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B0BD-EC44-41B0-B58D-C68670BDAE80}">
  <dimension ref="B3:L13"/>
  <sheetViews>
    <sheetView workbookViewId="0">
      <selection activeCell="F19" sqref="F19"/>
    </sheetView>
  </sheetViews>
  <sheetFormatPr defaultRowHeight="15"/>
  <cols>
    <col min="2" max="2" width="22" customWidth="1"/>
    <col min="3" max="3" width="12.85546875" bestFit="1" customWidth="1"/>
    <col min="5" max="5" width="13.85546875" customWidth="1"/>
    <col min="7" max="7" width="13.7109375" customWidth="1"/>
    <col min="9" max="9" width="12.28515625" bestFit="1" customWidth="1"/>
    <col min="10" max="10" width="12.42578125" customWidth="1"/>
    <col min="12" max="12" width="11.85546875" bestFit="1" customWidth="1"/>
  </cols>
  <sheetData>
    <row r="3" spans="2:12" ht="25.5">
      <c r="B3" s="200" t="s">
        <v>136</v>
      </c>
      <c r="C3" s="200">
        <v>2018</v>
      </c>
      <c r="D3" s="200" t="s">
        <v>137</v>
      </c>
      <c r="E3" s="200">
        <v>2019</v>
      </c>
      <c r="F3" s="200" t="s">
        <v>137</v>
      </c>
      <c r="G3" s="200">
        <v>2020</v>
      </c>
      <c r="H3" s="200" t="s">
        <v>137</v>
      </c>
      <c r="I3" s="200">
        <v>2021</v>
      </c>
      <c r="J3" s="200" t="s">
        <v>138</v>
      </c>
    </row>
    <row r="4" spans="2:12">
      <c r="B4" s="201" t="s">
        <v>139</v>
      </c>
      <c r="C4" s="202">
        <f>3712.14+56431.75+530.23+10000</f>
        <v>70674.12</v>
      </c>
      <c r="D4" s="203"/>
      <c r="E4" s="202">
        <f>1500+13470.61+928.96+109.13+8129.24+62803.65+734.88+1089.07+1300+3150+738.25</f>
        <v>93953.790000000008</v>
      </c>
      <c r="F4" s="203"/>
      <c r="G4" s="204">
        <f>3934+9888.59+674.84+1500+2264.13+2186+852+1174</f>
        <v>22473.56</v>
      </c>
      <c r="H4" s="203"/>
      <c r="I4" s="205">
        <f>6975.06+400+825.04+5882.9</f>
        <v>14083</v>
      </c>
      <c r="J4" s="203"/>
    </row>
    <row r="5" spans="2:12" ht="25.5">
      <c r="B5" s="201" t="s">
        <v>140</v>
      </c>
      <c r="C5" s="202">
        <f>959.63+4145.07+921.72+718+8966.01+1205+675.44+3960+680+29949.68+20402.63+648.26+830</f>
        <v>74061.440000000002</v>
      </c>
      <c r="D5" s="203"/>
      <c r="E5" s="202">
        <f>1008.59+1393.79+1200+180+900+1500+11000+2000+2500</f>
        <v>21682.38</v>
      </c>
      <c r="F5" s="203"/>
      <c r="G5" s="204">
        <f>1645.21+829.24</f>
        <v>2474.4499999999998</v>
      </c>
      <c r="H5" s="203"/>
      <c r="I5" s="202">
        <f>2575.76+2718+1107+740.52+2912.2+661.9</f>
        <v>10715.38</v>
      </c>
      <c r="J5" s="203"/>
    </row>
    <row r="6" spans="2:12">
      <c r="B6" s="201" t="s">
        <v>141</v>
      </c>
      <c r="C6" s="202">
        <v>25000</v>
      </c>
      <c r="D6" s="202"/>
      <c r="E6" s="202">
        <v>5000</v>
      </c>
      <c r="F6" s="202"/>
      <c r="G6" s="202"/>
      <c r="H6" s="202"/>
      <c r="I6" s="202">
        <f>22000+1500+15000+4900+175.56+3500+113.68</f>
        <v>47189.24</v>
      </c>
      <c r="J6" s="202"/>
    </row>
    <row r="7" spans="2:12" s="192" customFormat="1">
      <c r="B7" s="206" t="s">
        <v>142</v>
      </c>
      <c r="C7" s="206">
        <f>SUM(C4:C4:C4:C5)</f>
        <v>144735.56</v>
      </c>
      <c r="D7" s="206"/>
      <c r="E7" s="206">
        <f>SUM(E4:E5)</f>
        <v>115636.17000000001</v>
      </c>
      <c r="F7" s="206"/>
      <c r="G7" s="206">
        <f>SUM(G4:G5)</f>
        <v>24948.010000000002</v>
      </c>
      <c r="H7" s="206"/>
      <c r="I7" s="206">
        <f>SUM(I4:I5)</f>
        <v>24798.379999999997</v>
      </c>
      <c r="J7" s="206"/>
      <c r="L7" s="195"/>
    </row>
    <row r="8" spans="2:12" ht="25.5">
      <c r="B8" s="206" t="s">
        <v>142</v>
      </c>
      <c r="C8" s="200">
        <v>2018</v>
      </c>
      <c r="D8" s="208" t="s">
        <v>138</v>
      </c>
      <c r="E8" s="200">
        <v>2019</v>
      </c>
      <c r="F8" s="208" t="s">
        <v>143</v>
      </c>
      <c r="G8" s="200">
        <v>2020</v>
      </c>
      <c r="H8" s="207"/>
      <c r="I8" s="200">
        <v>2021</v>
      </c>
      <c r="J8" s="208" t="s">
        <v>138</v>
      </c>
    </row>
    <row r="9" spans="2:12">
      <c r="B9" s="201" t="s">
        <v>144</v>
      </c>
      <c r="C9" s="202">
        <v>530</v>
      </c>
      <c r="D9" s="202"/>
      <c r="E9" s="202">
        <v>21176.36</v>
      </c>
      <c r="F9" s="202"/>
      <c r="G9" s="204"/>
      <c r="H9" s="203"/>
      <c r="I9" s="202">
        <v>4000</v>
      </c>
      <c r="J9" s="202"/>
    </row>
    <row r="10" spans="2:12">
      <c r="B10" s="201" t="s">
        <v>145</v>
      </c>
      <c r="C10" s="202"/>
      <c r="D10" s="202"/>
      <c r="E10" s="202"/>
      <c r="F10" s="202"/>
      <c r="G10" s="204"/>
      <c r="H10" s="203"/>
      <c r="I10" s="202"/>
      <c r="J10" s="202"/>
    </row>
    <row r="11" spans="2:12">
      <c r="B11" s="201" t="s">
        <v>146</v>
      </c>
      <c r="C11" s="202"/>
      <c r="D11" s="202"/>
      <c r="E11" s="202"/>
      <c r="F11" s="202"/>
      <c r="G11" s="202"/>
      <c r="H11" s="202"/>
      <c r="I11" s="202"/>
      <c r="J11" s="202"/>
    </row>
    <row r="12" spans="2:12">
      <c r="B12" s="201" t="s">
        <v>141</v>
      </c>
      <c r="C12" s="202"/>
      <c r="D12" s="202"/>
      <c r="E12" s="202"/>
      <c r="F12" s="202"/>
      <c r="G12" s="202"/>
      <c r="H12" s="202"/>
      <c r="I12" s="202"/>
      <c r="J12" s="202"/>
    </row>
    <row r="13" spans="2:12">
      <c r="B13" s="206" t="s">
        <v>142</v>
      </c>
      <c r="C13" s="206">
        <f>SUM(C9:C12)</f>
        <v>530</v>
      </c>
      <c r="D13" s="206"/>
      <c r="E13" s="206">
        <f>SUM(E9:E12)</f>
        <v>21176.36</v>
      </c>
      <c r="F13" s="206"/>
      <c r="G13" s="206">
        <f>SUM(G9:G10)</f>
        <v>0</v>
      </c>
      <c r="H13" s="206"/>
      <c r="I13" s="206">
        <f>SUM(I9:I12)</f>
        <v>4000</v>
      </c>
      <c r="J13" s="2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1 - wykaz jednostek</vt:lpstr>
      <vt:lpstr>2- Budynki Opis</vt:lpstr>
      <vt:lpstr>3-Budowle</vt:lpstr>
      <vt:lpstr>4- AR </vt:lpstr>
      <vt:lpstr>5- EEI</vt:lpstr>
      <vt:lpstr>6- wykaz pojazdów</vt:lpstr>
      <vt:lpstr>7- szkodowość</vt:lpstr>
      <vt:lpstr>'1 - wykaz jednostek'!Obszar_wydruku</vt:lpstr>
      <vt:lpstr>'1 - wykaz jednostek'!Tytuły_wydruku</vt:lpstr>
      <vt:lpstr>'2- Budynki Opis'!Tytuły_wydruku</vt:lpstr>
      <vt:lpstr>'5- EEI'!Tytuły_wydruku</vt:lpstr>
      <vt:lpstr>'6- wykaz pojazdów'!Tytuły_wydruku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Filus</dc:creator>
  <cp:lastModifiedBy>Mariusz Filus</cp:lastModifiedBy>
  <cp:lastPrinted>2020-11-13T11:04:35Z</cp:lastPrinted>
  <dcterms:created xsi:type="dcterms:W3CDTF">2012-01-13T14:07:06Z</dcterms:created>
  <dcterms:modified xsi:type="dcterms:W3CDTF">2021-11-22T11:39:46Z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