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3"/>
  </bookViews>
  <sheets>
    <sheet name="Dostawa mięsa,drobiu,wędlin" sheetId="1" r:id="rId1"/>
    <sheet name="Dostawa warzyw i owoców" sheetId="2" r:id="rId2"/>
    <sheet name="Dostawa mrożonek i ryb" sheetId="3" r:id="rId3"/>
    <sheet name="Dostawa artykułów spożywczych" sheetId="4" r:id="rId4"/>
  </sheets>
  <definedNames>
    <definedName name="_Hlk79736048" localSheetId="1">'Dostawa warzyw i owoców'!$E$57</definedName>
    <definedName name="_xlnm.Print_Area" localSheetId="1">'Dostawa warzyw i owoców'!$A$1:$F$66</definedName>
  </definedNames>
  <calcPr fullCalcOnLoad="1"/>
</workbook>
</file>

<file path=xl/sharedStrings.xml><?xml version="1.0" encoding="utf-8"?>
<sst xmlns="http://schemas.openxmlformats.org/spreadsheetml/2006/main" count="424" uniqueCount="211">
  <si>
    <t>kg</t>
  </si>
  <si>
    <t>Lp.</t>
  </si>
  <si>
    <t>Artykuł</t>
  </si>
  <si>
    <t>Ilość</t>
  </si>
  <si>
    <t>Cena jednostkowa brutto</t>
  </si>
  <si>
    <t>Wartość brutto</t>
  </si>
  <si>
    <t>Jedn. Miary</t>
  </si>
  <si>
    <t>szt.</t>
  </si>
  <si>
    <t>kg.</t>
  </si>
  <si>
    <t>Winogrono</t>
  </si>
  <si>
    <t>Banan - owoc powinien posiadać barwę skórki złocistą, bez uszkodzeń, plam chorobowych, pakowany w kartonach</t>
  </si>
  <si>
    <t>Buraki czerwone - nie powinny być zaparzone, zmarznięte, zapleśniałe, o średnicy 4-8 cm i zabarwieniu w przekroju ciemnoczerwonym</t>
  </si>
  <si>
    <t>Cebula - powinna być zdrowa , bez uszkodzeń, jędrna, czysta, nie powinna być zmarznięta i zaparzona; pakowana w standardowe worki</t>
  </si>
  <si>
    <t>Cytryny – powinny być zdrowe, nie uszkodzone, jędrne, nie poplamione, wolne od owadów i ich larw, świeże, o właściwej dojrzałości, soczyste, o właściwej barwie skórki, o właściwej barwie skórki, o właściwym smaku i aromacie</t>
  </si>
  <si>
    <t>Czosnek - wyrób 1 kl., główka czosnku powinna być cała zwarta, twarda, o wielkości 3 cm i ząbkach jędrnych, pokrytych całkowicie łuską</t>
  </si>
  <si>
    <t>Gruszki - powinny być zdrowe nie uszkodzone mechanicznie, nie robaczywe, bez objawów chorób, zgnilizny i pleśni, świeże, nie zwiędnięte, nie zawilgocone, czyste, bez pozostałości chemicznych środków ochrony roślin, o wadze ok. 130-160 g</t>
  </si>
  <si>
    <t>Jabłka - powinny być zdrowe nie uszkodzone mechanicznie, nie robaczywe, bez objawów chorób, zgnilizny i pleśni, świeże, nie zwiędnięte, nie zawilgocone, czyste, bez pozostałości chemicznych środków ochrony roślin o wadze od 150g – 200g.</t>
  </si>
  <si>
    <t>Kapusta biała (główki) - nie powinna być uszkodzona, porośnięta, zaparzona, bez obecności gąsienic</t>
  </si>
  <si>
    <t>Kapusta czerwona (głowki)- nie powinna być uszkodzona, porośnięta, zaparzona, bez obecności gąsienic</t>
  </si>
  <si>
    <t>Kapusta kiszona - powinna mieć barwę białą lub jasnokremową z odcieniem żółtawym, smak słono – kwaśny, bez obcych zapachów, skrawki kapusty powinny być jędrne i chrupkie, może zawierać dodatek marchwi.</t>
  </si>
  <si>
    <t>Kapusta pekińska - zdrowa, bez oznak zgnilizny, zaparzeń, bez przerośnięć i szkodników typu ślimaki</t>
  </si>
  <si>
    <t>Kiwi - owoc bez uszkodzeń mechanicznych, nie zmarznięte, nie zwiędnięte, zdrowe, nie mniejsze niż 80 g – 1 sztuka</t>
  </si>
  <si>
    <t xml:space="preserve">Koper zielony - nie powinien być zaparzony, zwiędły, bez śladów zgnilizny, bez szkodników, pakowany w pęczki                           </t>
  </si>
  <si>
    <t>Mandarynki - powinny być zdrowe, nie uszkodzone, jędrne, nie poplamione, wolne od owadów i ich larw, świeże, o właściwej dojrzałości, soczyste,  o właściwej barwie skórki, o właściwym smaku i aromacie, waga min. 70 g</t>
  </si>
  <si>
    <t>Marchew  - korzeń powinien być czysty, o zdrowej barwie czerwono – pomarańczowej, cały bez bocznych rozgałęzień, bez uszkodzeń mechanicznych i przez szkodniki, minimalna średnica korzenia 2 cm</t>
  </si>
  <si>
    <t xml:space="preserve">Ogórek świeży długi/krótki  nie powinien być zwiędły, bez uszkodzeń, plam chorobowych, wyrównany pod względem barwy, kształtu i wielkości, bez nadgnić </t>
  </si>
  <si>
    <t>Ogórki kiszone - zdrowe, jędrne, bez uszkodzeń, bez śladów gnicia</t>
  </si>
  <si>
    <t xml:space="preserve">Papryka - (żółta, czerwona, zielona) – owoc powinien być dojrzały, o odpowiedniej barwie i zbliżonej wielkości i kształcie, bez owoców zgniłych i nadgniłych, porażonych chorobami, uszkodzonych, popękanych, zapleśniałych i za fermentowanych nie mniejsza niż 200g.                                         </t>
  </si>
  <si>
    <t>Pieczarki świeże -  powinny być zdrowe, twarde, średniej wielkości, o białym zabarwieniu, bez plam.</t>
  </si>
  <si>
    <t xml:space="preserve">Pietruszka nać - zielona, nie zwiędnięta, zdrowa, nie uszkodzona i czysta. </t>
  </si>
  <si>
    <t xml:space="preserve">Pietruszka korzeń – korzeń powinien być zdrowy, bez śladów chorób, wybór kl. 1 o średnicy nie mniejszej niż 2 cm i nie większej niż 5 cm </t>
  </si>
  <si>
    <r>
      <t xml:space="preserve">Pomidory - powinny być jędrne, nie pomarszczone, gładkie, o jednolitym czerwonym zabarwieniu właściwym dla danego gatunku, o jednolitej wielkości i kształcie, zdrowe, bez uszkodzeń, nie popękane o wadze od 150g – 300g.    </t>
    </r>
    <r>
      <rPr>
        <b/>
        <i/>
        <sz val="12"/>
        <rFont val="Bookman Old Style"/>
        <family val="1"/>
      </rPr>
      <t xml:space="preserve">       </t>
    </r>
  </si>
  <si>
    <t>Pomarańcze  – powinny być zdrowe, nie uszkodzone, jędrne, nie poplamione, wolne od owadów i ich larw, świeże, o właściwej dojrzałości, soczyste, o właściwej barwie skórki, o właściwej barwie skórki, o właściwym smaku i aromacie, trwałe i odporne na transport.</t>
  </si>
  <si>
    <t>Por - wybór kl. 1, cebula o średnicy nie mniejszej niż 2,5 cm, liście barwy zielonej, bez zaparzeń i liści nadgniłych; pakowana w paczkach lub skrzynki ażurowe, standardowe</t>
  </si>
  <si>
    <t>Seler – korzeń -  czysty, zdrowe, całe bez uszkodzeń, bez śladów gnicia, o miąższu białym, o wadze korzenia nie mniejszym niż 200g</t>
  </si>
  <si>
    <t xml:space="preserve">Szczypior bez cebulki – natka szczypiorku powinna być zielona na całej długości, ułożona w pęczki i ucięta równo, bez pożółkłych listków, nie powinna być zwiędnięta, zaparzona, pakowana w pęczki o wadze 25g., bez trawy i chwastów. </t>
  </si>
  <si>
    <t>Ziemniaki</t>
  </si>
  <si>
    <t>(kwalifikowany podpis elektroniczny</t>
  </si>
  <si>
    <t>lub podpis zaufany lub podpis osobisty)</t>
  </si>
  <si>
    <t>Uwaga !</t>
  </si>
  <si>
    <r>
      <t>Należy podpisać</t>
    </r>
    <r>
      <rPr>
        <i/>
        <sz val="10"/>
        <rFont val="Arial"/>
        <family val="0"/>
      </rPr>
      <t xml:space="preserve">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konkursie.</t>
    </r>
  </si>
  <si>
    <t>Część 4 - Dostawa artykułów spożywczych</t>
  </si>
  <si>
    <t>Załącznik nr 1 do formularza ofertowego</t>
  </si>
  <si>
    <t>Załącznik Nr 1 do formularza ofertowego</t>
  </si>
  <si>
    <t>Część 1 - Dostawa mięsa, drobiu, wędlin</t>
  </si>
  <si>
    <t>Część 3 - Dostawa mrożonek i ryb</t>
  </si>
  <si>
    <t>kiełbasa biała wieprzowa surowa zawierająca min. 75% mięsa</t>
  </si>
  <si>
    <t>filet z piersi kurczaka bez skóry i ścięgien w 100g 4% tłuszczu, 30% białka, świeże</t>
  </si>
  <si>
    <t>karkówka bez kości odtłuszczona klasa I, świeża</t>
  </si>
  <si>
    <t>schab bez kości świeży</t>
  </si>
  <si>
    <t>boczek wędzony o małej zawartości tłuszczu, świeży</t>
  </si>
  <si>
    <t>kiełbasa podwawelska zawierająca min. 70% mięsa, świeża</t>
  </si>
  <si>
    <t>udziec z kurczaka S, świeży, trybowany, uda właściwie umięśnione, linia cięcia równa, nie dopuszcza się wylewów krwawych w mięśniach</t>
  </si>
  <si>
    <t>łopatka klasa I bez kości bez skóry, golonki, tłuszczu, świeża</t>
  </si>
  <si>
    <t>mięso mielone wieprzowe, odtłuszczone, świeże</t>
  </si>
  <si>
    <t>szynka delikatesowa z fileta kurczaka, wyrób blokowy wykonany z delikatnych filetów kurczaka, jasny przekrój, konsystencja krucha, bez konserwantów, świeża</t>
  </si>
  <si>
    <t>szynka konserwowa zawierająca min. 80% mięsa, w osłonce niejadalnej, świeża</t>
  </si>
  <si>
    <t>kiełbasa szynkowa zawierająca min. 70% mieśa, świeża</t>
  </si>
  <si>
    <t>parówki min. 70% mięsa wieprzowego, cienkie, świeże</t>
  </si>
  <si>
    <t>boczeh surowy, bez skóry o małej zawartości tłuszczu, świeży</t>
  </si>
  <si>
    <t>wołowina rosołowa, bez skóry, kości, świeża</t>
  </si>
  <si>
    <t>polędwica sopocka parzona, 96% mięsa</t>
  </si>
  <si>
    <t>szynka wieprzowa bez kości, surowa, świeża</t>
  </si>
  <si>
    <t>szynka wieprzowa wędzona, świeża min. 80% mięsa</t>
  </si>
  <si>
    <t>udziec z indyka trybowany, świeży, uda właściwie umięśnione, linia cięcia równa, nie dopuszcza się wylewów krwawych w mięśniach</t>
  </si>
  <si>
    <t>Część 2 - Dostawa warzyw i owoców</t>
  </si>
  <si>
    <t>brokuły świeże, wolne od szkodników i uszkodzeń, bez zanieczyszczeń bilogicznych, ciemnozielone</t>
  </si>
  <si>
    <t>brzoskwinie, świeże bez uszkodzeń mechanicznych i bilogicznych</t>
  </si>
  <si>
    <t>kalafior, świeży, wolny od szkodników i uszkodzeń, bez zanieczyszceń bilogicnych</t>
  </si>
  <si>
    <t>kapusta włoska, cała o zdrowym wyglądzie, bez uszkodzeń mechanicznych i bilogicznych, wolna od szkodników</t>
  </si>
  <si>
    <t>cukinia świeża bez uszkodzeń mechanicznych i bilogicznych</t>
  </si>
  <si>
    <t>śliwki świeże bez uszkodzeń mechanicznych i biologicznych</t>
  </si>
  <si>
    <t>nektarynki świeże bez uszkodzeń mechanicnych i biologicznych</t>
  </si>
  <si>
    <t>włoszczyzna, świeża bez uszkodzeń mechanicznych i biologicznych, w pęczkach lub na tackach</t>
  </si>
  <si>
    <t>Sałata świeża -  bez oznak zgnilizny, zaparzeń, bez przerośnięć i szkodników typu ślimaki.</t>
  </si>
  <si>
    <t>truskawki świeże bez uszkodzeń mechanicznych i bilogicznych</t>
  </si>
  <si>
    <t>morela świeża bez uszkodzeń mechanicznych i bilogicznych</t>
  </si>
  <si>
    <t>mieszanka kompotowa czteroskładnikowa (truskawka, śliwka, aronia, czarna porzeczka) owoce pestkowe wydrylowane w opakowaniu 2,5 kg</t>
  </si>
  <si>
    <t>fasola szparagowa zielona, cięta, bez konserwantów, bez cukru, laktozy, w opakowanu 2,5 kg</t>
  </si>
  <si>
    <t>ryba filet bez skóry suchomrożony Miruna (0% glazury)</t>
  </si>
  <si>
    <t>mieszanka warzywna 7-składnikowa (marchew, fasola szparagowa, kalafior, groch zielony, pietruszka, seler, por) w opakowaniu 2,5 kg</t>
  </si>
  <si>
    <t>marchew z groszkiem bez konserwantów w opakowaniu 2,5 kg</t>
  </si>
  <si>
    <t>marchewka kostka bez konserwantów w opaowaniu 2,5 kg</t>
  </si>
  <si>
    <t>brokół różyczki opakowanie 2,5 kg</t>
  </si>
  <si>
    <t>pyzy z mięsem bez konserwantów, sztucznych barwników, wzmacniaczy smaku, w opakowaniu 2,5 kg</t>
  </si>
  <si>
    <t>kalafior różyczki bez konserwantów, laktozy, cukru w opakowaniu 2,5 kg</t>
  </si>
  <si>
    <t>pierogi z serem bez konserwantów, sztucznych barwników, wzmacniaczy smaku w opakowaniu 2,5 kg</t>
  </si>
  <si>
    <t>bukiet warzyw kwiatowy (kalafior, marchew, brokuły) w opakowaniu 2,5 kg</t>
  </si>
  <si>
    <t>kopytka ziemniaczane bez konserwantów, sztucznych barwników, wzmacniaczy smaku w opakowaniu 2,5 kg</t>
  </si>
  <si>
    <t>marchew mini bez konserwantów w opakowaniu 2,5 kg</t>
  </si>
  <si>
    <t>kluski śląskie bez konserwantów, sztucznych barwników, wzmacniaczy smaku w opakowaniu 2,5 kg</t>
  </si>
  <si>
    <t>frytki mrożone opk. 750 g</t>
  </si>
  <si>
    <t>ryba filet suchomrożony Morszczuk (bez skóry) 0% glukozy</t>
  </si>
  <si>
    <t>szpinak krojony opakowanie 1kg</t>
  </si>
  <si>
    <t>przyprawa oregano opakowanie10g</t>
  </si>
  <si>
    <t>przyprawa papryka mielona ostra opakowanie 20g</t>
  </si>
  <si>
    <t>Cukier biały kryształop. 1 kg</t>
  </si>
  <si>
    <t>dżem owocowy 250g</t>
  </si>
  <si>
    <t>fasola drobna opakowanie 400g</t>
  </si>
  <si>
    <t>groch łuskany połówki opakowanie 400g</t>
  </si>
  <si>
    <t>przyprawa Curry opakowanie 20 g</t>
  </si>
  <si>
    <t>przyprawa kurkuma opakowanie 20g</t>
  </si>
  <si>
    <t>przyprawa liść laurowy opakowanie 6g</t>
  </si>
  <si>
    <t>przyprawa majeranek otarty opakowanie 20g</t>
  </si>
  <si>
    <t>Makaron nitki opakowanie 250g</t>
  </si>
  <si>
    <t>Makaron wstążka</t>
  </si>
  <si>
    <t>Makaron kokardki opakowanie 400g</t>
  </si>
  <si>
    <t>sok brzoskwiniowy bez dodatku cukru 250 ml</t>
  </si>
  <si>
    <t xml:space="preserve">Mąka pszenna typ 500
opakowanie 1 kg
</t>
  </si>
  <si>
    <t>Miód naturalny (opak. 1400g)</t>
  </si>
  <si>
    <t>ocet spirytusowy 10% 0,5 litra</t>
  </si>
  <si>
    <t>przyprawa papryka mielona słodka 20g</t>
  </si>
  <si>
    <t>przyprawa pieprz naturalny czarny ziarnisty opakowanie 20g</t>
  </si>
  <si>
    <t>przyprawa pieprz naturalny czarny mielony opakowanie 20g</t>
  </si>
  <si>
    <t>przyprawa pieprz ziołowy opakowanie 20g</t>
  </si>
  <si>
    <t>Ryż paraboliczny (karton opakowanie 4x100g)</t>
  </si>
  <si>
    <t>ciastka 8 zbóż opakowanie 30g</t>
  </si>
  <si>
    <t>herbatniki pettit beurre</t>
  </si>
  <si>
    <t xml:space="preserve">szt. </t>
  </si>
  <si>
    <t>ciastka owsiane-kokosowe opakowanie 38g</t>
  </si>
  <si>
    <t>przyprawa cynamon opakowanie 15 g</t>
  </si>
  <si>
    <t>ogórki konserwowe - opakowanie słoik o pojemności 960 ml</t>
  </si>
  <si>
    <t>szczaw konserwowy, siekany opakowanie 350g</t>
  </si>
  <si>
    <t>pomidory krojone w sosie własnym opakowanie 400g</t>
  </si>
  <si>
    <t>przyprawa zioła prowansalskie opakowanie 10g</t>
  </si>
  <si>
    <t>Woda mineralna niegazowana pojemność 0,5 l</t>
  </si>
  <si>
    <t>sół morska opkowanie 1kg</t>
  </si>
  <si>
    <t>herbata miętowa 100% liści mięty pieprzowej opakowanie 40g</t>
  </si>
  <si>
    <t>przyprawa ziele angielskie opkowanie 15g</t>
  </si>
  <si>
    <t>kwas od kapusty w butelce pojemność 0,5 l</t>
  </si>
  <si>
    <t>jabłka prażone szarlotka w słoiku o pojemności 900g</t>
  </si>
  <si>
    <t>kasza perłowa jęczmienna karton 4x100g</t>
  </si>
  <si>
    <t>kwasek cytrynowy opakowanie 18-20g</t>
  </si>
  <si>
    <t>chrzan tarty naturalny słoik 250g</t>
  </si>
  <si>
    <t>sok owocowy naturalny bez dodatku cukru opkowanie 200 ml</t>
  </si>
  <si>
    <t>żurek naturalnie kiszony pojemność 0,5 l</t>
  </si>
  <si>
    <t>fasola konserwowa (biała) puszka opakowanie 400g</t>
  </si>
  <si>
    <t>fasola konserwowa (czerwona) puszka opakowanie 400g</t>
  </si>
  <si>
    <t>jajka pakowanie po 10 szt. rozmiar L</t>
  </si>
  <si>
    <t>opakowanie</t>
  </si>
  <si>
    <t>bułka tarta opakowanie 500g</t>
  </si>
  <si>
    <t>czosnek granulowany opakowanie 20g</t>
  </si>
  <si>
    <t>makaron łazanki opakowanie 500g</t>
  </si>
  <si>
    <t>fasola Jaś duża opakowanie 400g</t>
  </si>
  <si>
    <t>jogurt naturalny opakowanie 400g</t>
  </si>
  <si>
    <t>mleko 3,2% opakowanie 1 l</t>
  </si>
  <si>
    <t>masło śmietankowe o zawartości tłuszczu 82%</t>
  </si>
  <si>
    <t>śmietana 30% opakowanie 250ml</t>
  </si>
  <si>
    <t>śmietana 18% opakowanie 400g</t>
  </si>
  <si>
    <t>twaróg półtłusty opakowanie 1kg</t>
  </si>
  <si>
    <t>przyprawa bazylia opakowanie 10g</t>
  </si>
  <si>
    <t>herbata owocowa opakowanie 25 torebek</t>
  </si>
  <si>
    <t>Koncentrat pomidorowy 30%  900g</t>
  </si>
  <si>
    <t>Makaron kolanko opakowanie 500g</t>
  </si>
  <si>
    <t>kasza manna opakowanie 500g</t>
  </si>
  <si>
    <t>przecier pomidorowy klasyczny opakowanie 500g</t>
  </si>
  <si>
    <t>galaretka owocowa sypka</t>
  </si>
  <si>
    <t>ser żółty twardy klasa I o zawartości tłuszu 22-26%</t>
  </si>
  <si>
    <t>pałeczki kukurydziane opakowanie 60g</t>
  </si>
  <si>
    <t>herbata czarna opakowanie 100 torebek</t>
  </si>
  <si>
    <t xml:space="preserve">Kakao naturalne opakowanie 80g  </t>
  </si>
  <si>
    <t>soda oczyszczona</t>
  </si>
  <si>
    <t>cukier waniliowy</t>
  </si>
  <si>
    <t>olejek waniliowy</t>
  </si>
  <si>
    <t>woda niegazowana opakowanie 5 l</t>
  </si>
  <si>
    <t>jogurt owocowy opakowanie 115-120g</t>
  </si>
  <si>
    <t>mleczna kanapka</t>
  </si>
  <si>
    <t>serek waniliowy</t>
  </si>
  <si>
    <t>deser czekoladowo-orzechowy opakowanie 100g</t>
  </si>
  <si>
    <t>przyprawa tymianek opakowanie 20g</t>
  </si>
  <si>
    <t>Makaron spagetti opakowanie 500g</t>
  </si>
  <si>
    <t>Makaron świderki opakowanie 400g</t>
  </si>
  <si>
    <t>Makaron pióra opakowanie 400g</t>
  </si>
  <si>
    <t>Mąka ziemniaczana 1kg</t>
  </si>
  <si>
    <t>Olej rzepakowy 1l.</t>
  </si>
  <si>
    <t xml:space="preserve">Płatki kukurydziane , śniadaniowe 500g
</t>
  </si>
  <si>
    <t>Zacierki babuni 250g</t>
  </si>
  <si>
    <t>wafle ryżowe naturalne opakowanie 100-130g</t>
  </si>
  <si>
    <t>czekolada gorzka 70% miazgi kakaowej 100g</t>
  </si>
  <si>
    <t>makaron muszelki morskie 400g</t>
  </si>
  <si>
    <t>sól himalajska 1kg</t>
  </si>
  <si>
    <t>sok owocowy naturalny opakowanie 1 litr</t>
  </si>
  <si>
    <t>masło klarowane 99,8% tłuszczu w 100g opakowanie 500g</t>
  </si>
  <si>
    <t>proszek do pieczenia 30g</t>
  </si>
  <si>
    <t>kisiel opakowanie 64g</t>
  </si>
  <si>
    <t>rodzynki sułtańskie opakowanie 100g</t>
  </si>
  <si>
    <t>suszone śliwki opakowanie 100g</t>
  </si>
  <si>
    <t>drożdze opakowanie 100g</t>
  </si>
  <si>
    <t>śnieżka w proszku opakowanie 54g</t>
  </si>
  <si>
    <t>margaryna  do pieczenia opkaowanie 250g</t>
  </si>
  <si>
    <t>budyń opakowanie 64g</t>
  </si>
  <si>
    <t>Majonez 260g</t>
  </si>
  <si>
    <t>Kasza jęczmienna</t>
  </si>
  <si>
    <t>Całkowita cena oferty brutto</t>
  </si>
  <si>
    <t>Całkowita cena oferty brutto - słownie  ......................................................................................................................................................................</t>
  </si>
  <si>
    <t>Całkowita cena oferty brutto słownie  ......................................................................................................................................................................</t>
  </si>
  <si>
    <t>Całkowita cena oferty brutto słownie ......................................................................................................................................................................</t>
  </si>
  <si>
    <t xml:space="preserve">Całkowita cena oferty brutto </t>
  </si>
  <si>
    <t>Całkowita cena oferty brutto słownie......................................................................................................................................................................</t>
  </si>
  <si>
    <t>Znak postępowania ZOS.ZP.KS.271.9.23</t>
  </si>
  <si>
    <t>Znak postępiwania: ZOS.ZP.KS.271.9.23</t>
  </si>
  <si>
    <t>cukier puder opakowanie 500g</t>
  </si>
  <si>
    <t>ryba filet suchomrożony Dorsz (bez skóry) 0% glazury</t>
  </si>
  <si>
    <t>Rzodkiewka czerwona - pęczek bez oznak zgnilizny, zaparzeń, bez przerośnięć (pęczek)</t>
  </si>
  <si>
    <t>skrzydło z indyka</t>
  </si>
  <si>
    <t xml:space="preserve">Kukurydza konserwowa - puszka </t>
  </si>
  <si>
    <t>syrop owocowy naturalny bez cukru 5 l</t>
  </si>
  <si>
    <t>cebulka prażona, opakowanie 150 g</t>
  </si>
  <si>
    <t>przyprawa lubczyk opakowanie 20g</t>
  </si>
  <si>
    <t>truskawka, opakowanie 450g</t>
  </si>
  <si>
    <t>udziec z kurczaka świeży, trybowany, uda właściwie umięśnione, linia cięcia równa, nie dopuszcza się wylewów krwawych w mięśniach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</si>
</sst>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</numFmts>
  <fonts count="6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name val="Times New Roman"/>
      <family val="1"/>
    </font>
    <font>
      <i/>
      <sz val="10"/>
      <name val="Times New Roman"/>
      <family val="1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i/>
      <sz val="11"/>
      <name val="Bookman Old Style"/>
      <family val="1"/>
    </font>
    <font>
      <b/>
      <i/>
      <sz val="12"/>
      <name val="Times New Roman"/>
      <family val="1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11"/>
      <name val="Bookman Old Style"/>
      <family val="1"/>
    </font>
    <font>
      <i/>
      <sz val="12"/>
      <name val="Bookman Old Style"/>
      <family val="1"/>
    </font>
    <font>
      <b/>
      <i/>
      <sz val="12"/>
      <name val="Bookman Old Style"/>
      <family val="1"/>
    </font>
    <font>
      <b/>
      <i/>
      <sz val="14"/>
      <name val="Times New Roman"/>
      <family val="1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0"/>
    </font>
    <font>
      <b/>
      <i/>
      <u val="single"/>
      <sz val="10"/>
      <name val="Arial"/>
      <family val="0"/>
    </font>
    <font>
      <b/>
      <sz val="12"/>
      <name val="Arial"/>
      <family val="2"/>
    </font>
    <font>
      <sz val="11"/>
      <name val="Times New Roman"/>
      <family val="1"/>
    </font>
    <font>
      <sz val="10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8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4" fillId="0" borderId="0" xfId="0" applyFont="1" applyAlignment="1">
      <alignment vertical="justify"/>
    </xf>
    <xf numFmtId="0" fontId="15" fillId="0" borderId="10" xfId="0" applyFont="1" applyBorder="1" applyAlignment="1">
      <alignment horizontal="center" vertical="center" wrapText="1"/>
    </xf>
    <xf numFmtId="0" fontId="11" fillId="32" borderId="10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2" fontId="1" fillId="0" borderId="11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43" fontId="4" fillId="0" borderId="10" xfId="42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32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3" fontId="12" fillId="0" borderId="0" xfId="0" applyNumberFormat="1" applyFont="1" applyBorder="1" applyAlignment="1">
      <alignment horizontal="center" vertical="center" wrapText="1"/>
    </xf>
    <xf numFmtId="43" fontId="18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61" fillId="0" borderId="0" xfId="0" applyFont="1" applyAlignment="1">
      <alignment horizontal="right" vertical="center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0" fontId="7" fillId="0" borderId="0" xfId="0" applyFont="1" applyAlignment="1">
      <alignment horizontal="center" vertical="center" wrapText="1"/>
    </xf>
    <xf numFmtId="2" fontId="0" fillId="0" borderId="0" xfId="0" applyNumberFormat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2" fontId="13" fillId="0" borderId="0" xfId="0" applyNumberFormat="1" applyFont="1" applyBorder="1" applyAlignment="1">
      <alignment horizontal="left" vertical="center" wrapText="1"/>
    </xf>
    <xf numFmtId="43" fontId="18" fillId="0" borderId="0" xfId="0" applyNumberFormat="1" applyFont="1" applyBorder="1" applyAlignment="1">
      <alignment horizontal="left" vertical="center" wrapText="1"/>
    </xf>
    <xf numFmtId="43" fontId="12" fillId="0" borderId="0" xfId="0" applyNumberFormat="1" applyFont="1" applyBorder="1" applyAlignment="1">
      <alignment horizontal="left" vertical="center" wrapText="1"/>
    </xf>
    <xf numFmtId="43" fontId="23" fillId="0" borderId="10" xfId="42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left" vertical="center" wrapText="1"/>
    </xf>
    <xf numFmtId="0" fontId="2" fillId="32" borderId="14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6" fillId="32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6" fillId="32" borderId="21" xfId="0" applyFont="1" applyFill="1" applyBorder="1" applyAlignment="1">
      <alignment horizontal="left" vertical="center" wrapText="1"/>
    </xf>
    <xf numFmtId="0" fontId="16" fillId="32" borderId="2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2" fontId="25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43" fontId="23" fillId="0" borderId="11" xfId="42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 wrapText="1"/>
    </xf>
    <xf numFmtId="43" fontId="23" fillId="0" borderId="23" xfId="42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justify"/>
    </xf>
    <xf numFmtId="0" fontId="14" fillId="0" borderId="0" xfId="0" applyFont="1" applyAlignment="1">
      <alignment horizontal="left" vertical="justify"/>
    </xf>
    <xf numFmtId="0" fontId="22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16">
      <selection activeCell="F25" sqref="F25"/>
    </sheetView>
  </sheetViews>
  <sheetFormatPr defaultColWidth="9.140625" defaultRowHeight="12.75"/>
  <cols>
    <col min="2" max="2" width="39.57421875" style="0" customWidth="1"/>
    <col min="3" max="3" width="7.421875" style="0" customWidth="1"/>
    <col min="4" max="4" width="17.57421875" style="0" customWidth="1"/>
    <col min="5" max="5" width="23.00390625" style="0" customWidth="1"/>
    <col min="6" max="6" width="27.00390625" style="0" customWidth="1"/>
  </cols>
  <sheetData>
    <row r="1" spans="1:7" ht="22.5" customHeight="1">
      <c r="A1" s="94" t="s">
        <v>44</v>
      </c>
      <c r="B1" s="94"/>
      <c r="C1" s="94"/>
      <c r="D1" s="94"/>
      <c r="E1" s="94"/>
      <c r="F1" s="94"/>
      <c r="G1" s="9"/>
    </row>
    <row r="2" spans="1:7" ht="22.5">
      <c r="A2" s="43"/>
      <c r="B2" s="43"/>
      <c r="C2" s="43"/>
      <c r="D2" s="43"/>
      <c r="E2" s="43"/>
      <c r="F2" s="43"/>
      <c r="G2" s="9"/>
    </row>
    <row r="3" spans="1:7" ht="14.25">
      <c r="A3" s="96" t="s">
        <v>199</v>
      </c>
      <c r="B3" s="96"/>
      <c r="C3" s="96"/>
      <c r="D3" s="96"/>
      <c r="E3" s="96"/>
      <c r="F3" s="96"/>
      <c r="G3" s="47"/>
    </row>
    <row r="4" spans="1:7" ht="14.25">
      <c r="A4" s="95" t="s">
        <v>43</v>
      </c>
      <c r="B4" s="95"/>
      <c r="C4" s="95"/>
      <c r="D4" s="95"/>
      <c r="E4" s="95"/>
      <c r="F4" s="95"/>
      <c r="G4" s="47"/>
    </row>
    <row r="5" spans="1:7" ht="31.5">
      <c r="A5" s="3" t="s">
        <v>1</v>
      </c>
      <c r="B5" s="18" t="s">
        <v>2</v>
      </c>
      <c r="C5" s="6" t="s">
        <v>6</v>
      </c>
      <c r="D5" s="3" t="s">
        <v>3</v>
      </c>
      <c r="E5" s="7" t="s">
        <v>4</v>
      </c>
      <c r="F5" s="21" t="s">
        <v>5</v>
      </c>
      <c r="G5" s="47"/>
    </row>
    <row r="6" spans="1:6" ht="47.25">
      <c r="A6" s="28">
        <v>1</v>
      </c>
      <c r="B6" s="27" t="s">
        <v>59</v>
      </c>
      <c r="C6" s="30" t="s">
        <v>0</v>
      </c>
      <c r="D6" s="30">
        <f>180+20</f>
        <v>200</v>
      </c>
      <c r="E6" s="25"/>
      <c r="F6" s="51"/>
    </row>
    <row r="7" spans="1:6" ht="31.5">
      <c r="A7" s="28">
        <v>2</v>
      </c>
      <c r="B7" s="27" t="s">
        <v>50</v>
      </c>
      <c r="C7" s="30" t="s">
        <v>0</v>
      </c>
      <c r="D7" s="30">
        <f>50+80+30</f>
        <v>160</v>
      </c>
      <c r="E7" s="25"/>
      <c r="F7" s="51"/>
    </row>
    <row r="8" spans="1:7" ht="47.25">
      <c r="A8" s="28">
        <v>3</v>
      </c>
      <c r="B8" s="60" t="s">
        <v>47</v>
      </c>
      <c r="C8" s="30" t="s">
        <v>0</v>
      </c>
      <c r="D8" s="30">
        <f>360+50+600+250</f>
        <v>1260</v>
      </c>
      <c r="E8" s="25"/>
      <c r="F8" s="51"/>
      <c r="G8" s="33"/>
    </row>
    <row r="9" spans="1:6" ht="31.5">
      <c r="A9" s="28">
        <v>4</v>
      </c>
      <c r="B9" s="60" t="s">
        <v>48</v>
      </c>
      <c r="C9" s="30" t="s">
        <v>0</v>
      </c>
      <c r="D9" s="30">
        <f>360+50+300+150</f>
        <v>860</v>
      </c>
      <c r="E9" s="25"/>
      <c r="F9" s="51"/>
    </row>
    <row r="10" spans="1:6" ht="47.25">
      <c r="A10" s="28">
        <v>5</v>
      </c>
      <c r="B10" s="27" t="s">
        <v>46</v>
      </c>
      <c r="C10" s="31" t="s">
        <v>0</v>
      </c>
      <c r="D10" s="31">
        <f>20+100+20</f>
        <v>140</v>
      </c>
      <c r="E10" s="25"/>
      <c r="F10" s="51"/>
    </row>
    <row r="11" spans="1:6" ht="47.25">
      <c r="A11" s="28">
        <v>6</v>
      </c>
      <c r="B11" s="60" t="s">
        <v>51</v>
      </c>
      <c r="C11" s="30" t="s">
        <v>0</v>
      </c>
      <c r="D11" s="30">
        <f>30+5+160+15</f>
        <v>210</v>
      </c>
      <c r="E11" s="25"/>
      <c r="F11" s="51"/>
    </row>
    <row r="12" spans="1:6" ht="31.5">
      <c r="A12" s="28">
        <v>7</v>
      </c>
      <c r="B12" s="60" t="s">
        <v>57</v>
      </c>
      <c r="C12" s="30" t="s">
        <v>0</v>
      </c>
      <c r="D12" s="30">
        <f>8</f>
        <v>8</v>
      </c>
      <c r="E12" s="25"/>
      <c r="F12" s="51"/>
    </row>
    <row r="13" spans="1:6" ht="31.5">
      <c r="A13" s="28">
        <v>8</v>
      </c>
      <c r="B13" s="60" t="s">
        <v>53</v>
      </c>
      <c r="C13" s="30" t="s">
        <v>0</v>
      </c>
      <c r="D13" s="30">
        <f>360+150+800+200</f>
        <v>1510</v>
      </c>
      <c r="E13" s="25"/>
      <c r="F13" s="51"/>
    </row>
    <row r="14" spans="1:6" ht="31.5">
      <c r="A14" s="28">
        <v>9</v>
      </c>
      <c r="B14" s="60" t="s">
        <v>54</v>
      </c>
      <c r="C14" s="30" t="s">
        <v>0</v>
      </c>
      <c r="D14" s="30">
        <f>200</f>
        <v>200</v>
      </c>
      <c r="E14" s="25"/>
      <c r="F14" s="51"/>
    </row>
    <row r="15" spans="1:7" ht="31.5">
      <c r="A15" s="28">
        <v>10</v>
      </c>
      <c r="B15" s="27" t="s">
        <v>58</v>
      </c>
      <c r="C15" s="30" t="s">
        <v>0</v>
      </c>
      <c r="D15" s="30">
        <f>10+60+30</f>
        <v>100</v>
      </c>
      <c r="E15" s="25"/>
      <c r="F15" s="51"/>
      <c r="G15" s="10"/>
    </row>
    <row r="16" spans="1:7" ht="31.5">
      <c r="A16" s="28">
        <v>11</v>
      </c>
      <c r="B16" s="27" t="s">
        <v>61</v>
      </c>
      <c r="C16" s="30" t="s">
        <v>0</v>
      </c>
      <c r="D16" s="30">
        <f>8</f>
        <v>8</v>
      </c>
      <c r="E16" s="25"/>
      <c r="F16" s="51"/>
      <c r="G16" s="2"/>
    </row>
    <row r="17" spans="1:7" ht="15.75">
      <c r="A17" s="28">
        <v>12</v>
      </c>
      <c r="B17" s="27" t="s">
        <v>49</v>
      </c>
      <c r="C17" s="30" t="s">
        <v>0</v>
      </c>
      <c r="D17" s="30">
        <f>120+300+160</f>
        <v>580</v>
      </c>
      <c r="E17" s="25"/>
      <c r="F17" s="51"/>
      <c r="G17" s="10"/>
    </row>
    <row r="18" spans="1:7" ht="15.75">
      <c r="A18" s="28">
        <v>13</v>
      </c>
      <c r="B18" s="27" t="s">
        <v>204</v>
      </c>
      <c r="C18" s="30" t="s">
        <v>0</v>
      </c>
      <c r="D18" s="30">
        <v>100</v>
      </c>
      <c r="E18" s="25"/>
      <c r="F18" s="51"/>
      <c r="G18" s="10"/>
    </row>
    <row r="19" spans="1:7" ht="94.5">
      <c r="A19" s="28">
        <v>14</v>
      </c>
      <c r="B19" s="29" t="s">
        <v>55</v>
      </c>
      <c r="C19" s="30" t="s">
        <v>0</v>
      </c>
      <c r="D19" s="30">
        <f>40+3</f>
        <v>43</v>
      </c>
      <c r="E19" s="25"/>
      <c r="F19" s="51"/>
      <c r="G19" s="2"/>
    </row>
    <row r="20" spans="1:6" ht="47.25">
      <c r="A20" s="28">
        <v>15</v>
      </c>
      <c r="B20" s="27" t="s">
        <v>56</v>
      </c>
      <c r="C20" s="30" t="s">
        <v>0</v>
      </c>
      <c r="D20" s="30">
        <f>3</f>
        <v>3</v>
      </c>
      <c r="E20" s="25"/>
      <c r="F20" s="51"/>
    </row>
    <row r="21" spans="1:6" ht="31.5">
      <c r="A21" s="28">
        <v>16</v>
      </c>
      <c r="B21" s="27" t="s">
        <v>62</v>
      </c>
      <c r="C21" s="30" t="s">
        <v>0</v>
      </c>
      <c r="D21" s="30">
        <v>300</v>
      </c>
      <c r="E21" s="25"/>
      <c r="F21" s="51"/>
    </row>
    <row r="22" spans="1:6" ht="31.5">
      <c r="A22" s="28">
        <v>17</v>
      </c>
      <c r="B22" s="60" t="s">
        <v>63</v>
      </c>
      <c r="C22" s="30" t="s">
        <v>0</v>
      </c>
      <c r="D22" s="30">
        <f>50</f>
        <v>50</v>
      </c>
      <c r="E22" s="25"/>
      <c r="F22" s="51"/>
    </row>
    <row r="23" spans="1:6" ht="78.75">
      <c r="A23" s="28">
        <v>18</v>
      </c>
      <c r="B23" s="60" t="s">
        <v>64</v>
      </c>
      <c r="C23" s="30" t="s">
        <v>0</v>
      </c>
      <c r="D23" s="30">
        <v>100</v>
      </c>
      <c r="E23" s="25"/>
      <c r="F23" s="51"/>
    </row>
    <row r="24" spans="1:6" ht="78.75">
      <c r="A24" s="28">
        <v>19</v>
      </c>
      <c r="B24" s="60" t="s">
        <v>210</v>
      </c>
      <c r="C24" s="30" t="s">
        <v>0</v>
      </c>
      <c r="D24" s="30">
        <v>180</v>
      </c>
      <c r="E24" s="25"/>
      <c r="F24" s="51"/>
    </row>
    <row r="25" spans="1:6" ht="78.75">
      <c r="A25" s="28">
        <v>20</v>
      </c>
      <c r="B25" s="60" t="s">
        <v>52</v>
      </c>
      <c r="C25" s="30" t="s">
        <v>0</v>
      </c>
      <c r="D25" s="30">
        <f>70+400+300</f>
        <v>770</v>
      </c>
      <c r="E25" s="25"/>
      <c r="F25" s="51"/>
    </row>
    <row r="26" spans="1:6" ht="31.5">
      <c r="A26" s="28">
        <v>21</v>
      </c>
      <c r="B26" s="27" t="s">
        <v>60</v>
      </c>
      <c r="C26" s="30" t="s">
        <v>0</v>
      </c>
      <c r="D26" s="30">
        <f>150+60</f>
        <v>210</v>
      </c>
      <c r="E26" s="25"/>
      <c r="F26" s="51"/>
    </row>
    <row r="27" spans="1:7" ht="15.75">
      <c r="A27" s="86" t="s">
        <v>193</v>
      </c>
      <c r="B27" s="86"/>
      <c r="C27" s="86"/>
      <c r="D27" s="86"/>
      <c r="E27" s="87"/>
      <c r="F27" s="24">
        <f>SUM(F6:F26)</f>
        <v>0</v>
      </c>
      <c r="G27" s="47"/>
    </row>
    <row r="28" spans="1:7" ht="15.75">
      <c r="A28" s="4"/>
      <c r="B28" s="19"/>
      <c r="C28" s="4"/>
      <c r="D28" s="4"/>
      <c r="E28" s="4"/>
      <c r="F28" s="50"/>
      <c r="G28" s="47"/>
    </row>
    <row r="29" spans="1:7" ht="19.5">
      <c r="A29" s="4"/>
      <c r="B29" s="19"/>
      <c r="C29" s="4"/>
      <c r="D29" s="4"/>
      <c r="E29" s="4"/>
      <c r="F29" s="49"/>
      <c r="G29" s="47"/>
    </row>
    <row r="30" spans="1:7" ht="15.75">
      <c r="A30" s="4"/>
      <c r="B30" s="88"/>
      <c r="C30" s="89"/>
      <c r="D30" s="89"/>
      <c r="E30" s="89"/>
      <c r="F30" s="48"/>
      <c r="G30" s="47"/>
    </row>
    <row r="31" spans="1:6" ht="15.75">
      <c r="A31" s="46"/>
      <c r="B31" s="90"/>
      <c r="C31" s="90"/>
      <c r="D31" s="90"/>
      <c r="E31" s="90"/>
      <c r="F31" s="90"/>
    </row>
    <row r="32" spans="1:7" ht="12.75">
      <c r="A32" s="34"/>
      <c r="B32" s="91" t="s">
        <v>194</v>
      </c>
      <c r="C32" s="92"/>
      <c r="D32" s="92"/>
      <c r="E32" s="92"/>
      <c r="F32" s="92"/>
      <c r="G32" s="92"/>
    </row>
    <row r="33" spans="2:6" ht="12.75">
      <c r="B33" s="40"/>
      <c r="E33" s="37" t="s">
        <v>37</v>
      </c>
      <c r="F33" s="44"/>
    </row>
    <row r="34" spans="2:6" ht="12.75">
      <c r="B34" s="40"/>
      <c r="F34" s="44"/>
    </row>
    <row r="35" spans="2:6" ht="12.75">
      <c r="B35" s="40"/>
      <c r="E35" s="38" t="s">
        <v>38</v>
      </c>
      <c r="F35" s="44"/>
    </row>
    <row r="36" spans="2:6" ht="12.75">
      <c r="B36" s="40"/>
      <c r="F36" s="44"/>
    </row>
    <row r="37" spans="2:6" ht="12.75">
      <c r="B37" s="40"/>
      <c r="F37" s="44"/>
    </row>
    <row r="38" spans="2:6" ht="12.75">
      <c r="B38" s="40"/>
      <c r="F38" s="44"/>
    </row>
    <row r="39" spans="2:6" ht="12.75">
      <c r="B39" s="45" t="s">
        <v>39</v>
      </c>
      <c r="F39" s="44"/>
    </row>
    <row r="40" spans="2:6" ht="12.75">
      <c r="B40" s="93" t="s">
        <v>40</v>
      </c>
      <c r="C40" s="93"/>
      <c r="D40" s="93"/>
      <c r="E40" s="93"/>
      <c r="F40" s="93"/>
    </row>
    <row r="41" spans="2:6" ht="12.75">
      <c r="B41" s="93"/>
      <c r="C41" s="93"/>
      <c r="D41" s="93"/>
      <c r="E41" s="93"/>
      <c r="F41" s="93"/>
    </row>
  </sheetData>
  <sheetProtection/>
  <mergeCells count="8">
    <mergeCell ref="A27:E27"/>
    <mergeCell ref="B30:E30"/>
    <mergeCell ref="B31:F31"/>
    <mergeCell ref="B32:G32"/>
    <mergeCell ref="B40:F41"/>
    <mergeCell ref="A1:F1"/>
    <mergeCell ref="A4:F4"/>
    <mergeCell ref="A3:F3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workbookViewId="0" topLeftCell="A5">
      <selection activeCell="I29" sqref="I29"/>
    </sheetView>
  </sheetViews>
  <sheetFormatPr defaultColWidth="9.140625" defaultRowHeight="12.75"/>
  <cols>
    <col min="1" max="1" width="5.28125" style="0" customWidth="1"/>
    <col min="2" max="2" width="47.28125" style="20" customWidth="1"/>
    <col min="3" max="3" width="9.8515625" style="0" customWidth="1"/>
    <col min="4" max="4" width="12.28125" style="0" customWidth="1"/>
    <col min="5" max="5" width="17.8515625" style="23" customWidth="1"/>
    <col min="6" max="6" width="18.7109375" style="16" customWidth="1"/>
    <col min="7" max="7" width="7.28125" style="0" customWidth="1"/>
  </cols>
  <sheetData>
    <row r="1" spans="1:7" s="1" customFormat="1" ht="42" customHeight="1">
      <c r="A1" s="94" t="s">
        <v>65</v>
      </c>
      <c r="B1" s="94"/>
      <c r="C1" s="94"/>
      <c r="D1" s="94"/>
      <c r="E1" s="94"/>
      <c r="F1" s="94"/>
      <c r="G1" s="9"/>
    </row>
    <row r="2" spans="1:7" s="1" customFormat="1" ht="15">
      <c r="A2" s="96" t="s">
        <v>200</v>
      </c>
      <c r="B2" s="96"/>
      <c r="C2" s="96"/>
      <c r="D2" s="96"/>
      <c r="E2" s="96"/>
      <c r="F2" s="96"/>
      <c r="G2" s="5"/>
    </row>
    <row r="3" spans="1:7" s="1" customFormat="1" ht="15">
      <c r="A3" s="96" t="s">
        <v>42</v>
      </c>
      <c r="B3" s="96"/>
      <c r="C3" s="96"/>
      <c r="D3" s="96"/>
      <c r="E3" s="96"/>
      <c r="F3" s="96"/>
      <c r="G3" s="5"/>
    </row>
    <row r="4" spans="1:7" s="1" customFormat="1" ht="15">
      <c r="A4" s="95"/>
      <c r="B4" s="95"/>
      <c r="C4" s="95"/>
      <c r="D4" s="95"/>
      <c r="E4" s="95"/>
      <c r="F4" s="95"/>
      <c r="G4" s="5"/>
    </row>
    <row r="5" spans="1:7" s="1" customFormat="1" ht="53.25" customHeight="1">
      <c r="A5" s="3" t="s">
        <v>1</v>
      </c>
      <c r="B5" s="18" t="s">
        <v>2</v>
      </c>
      <c r="C5" s="6" t="s">
        <v>6</v>
      </c>
      <c r="D5" s="3" t="s">
        <v>3</v>
      </c>
      <c r="E5" s="21" t="s">
        <v>4</v>
      </c>
      <c r="F5" s="7" t="s">
        <v>5</v>
      </c>
      <c r="G5" s="5"/>
    </row>
    <row r="6" spans="1:7" ht="50.25" customHeight="1">
      <c r="A6" s="28">
        <v>1</v>
      </c>
      <c r="B6" s="26" t="s">
        <v>10</v>
      </c>
      <c r="C6" s="30" t="s">
        <v>0</v>
      </c>
      <c r="D6" s="30">
        <f>100+250+400+300</f>
        <v>1050</v>
      </c>
      <c r="E6" s="25"/>
      <c r="F6" s="24"/>
      <c r="G6" s="5"/>
    </row>
    <row r="7" ht="1.5" customHeight="1" hidden="1">
      <c r="G7" s="5"/>
    </row>
    <row r="8" spans="1:8" s="11" customFormat="1" ht="71.25" customHeight="1">
      <c r="A8" s="28">
        <v>2</v>
      </c>
      <c r="B8" s="26" t="s">
        <v>66</v>
      </c>
      <c r="C8" s="31" t="s">
        <v>7</v>
      </c>
      <c r="D8" s="31">
        <f>50+5</f>
        <v>55</v>
      </c>
      <c r="E8" s="25"/>
      <c r="F8" s="24"/>
      <c r="G8" s="12"/>
      <c r="H8"/>
    </row>
    <row r="9" spans="1:8" s="11" customFormat="1" ht="59.25" customHeight="1">
      <c r="A9" s="28">
        <v>3</v>
      </c>
      <c r="B9" s="26" t="s">
        <v>67</v>
      </c>
      <c r="C9" s="31" t="s">
        <v>0</v>
      </c>
      <c r="D9" s="31">
        <f>40+100+40</f>
        <v>180</v>
      </c>
      <c r="E9" s="25"/>
      <c r="F9" s="24"/>
      <c r="G9" s="12"/>
      <c r="H9"/>
    </row>
    <row r="10" spans="1:8" s="11" customFormat="1" ht="66" customHeight="1">
      <c r="A10" s="28">
        <v>4</v>
      </c>
      <c r="B10" s="26" t="s">
        <v>11</v>
      </c>
      <c r="C10" s="31" t="s">
        <v>0</v>
      </c>
      <c r="D10" s="31">
        <f>200+60+400+50</f>
        <v>710</v>
      </c>
      <c r="E10" s="25"/>
      <c r="F10" s="24"/>
      <c r="G10" s="12"/>
      <c r="H10"/>
    </row>
    <row r="11" spans="1:8" s="10" customFormat="1" ht="73.5" customHeight="1">
      <c r="A11" s="28">
        <v>5</v>
      </c>
      <c r="B11" s="26" t="s">
        <v>12</v>
      </c>
      <c r="C11" s="30" t="s">
        <v>0</v>
      </c>
      <c r="D11" s="30">
        <f>150+180+5+25</f>
        <v>360</v>
      </c>
      <c r="E11" s="25"/>
      <c r="F11" s="24"/>
      <c r="H11"/>
    </row>
    <row r="12" spans="1:8" s="10" customFormat="1" ht="40.5" customHeight="1">
      <c r="A12" s="28">
        <v>6</v>
      </c>
      <c r="B12" s="26" t="s">
        <v>70</v>
      </c>
      <c r="C12" s="30" t="s">
        <v>0</v>
      </c>
      <c r="D12" s="30">
        <f>20</f>
        <v>20</v>
      </c>
      <c r="E12" s="25"/>
      <c r="F12" s="24"/>
      <c r="H12"/>
    </row>
    <row r="13" spans="1:8" s="10" customFormat="1" ht="112.5" customHeight="1">
      <c r="A13" s="28">
        <v>7</v>
      </c>
      <c r="B13" s="26" t="s">
        <v>13</v>
      </c>
      <c r="C13" s="30" t="s">
        <v>0</v>
      </c>
      <c r="D13" s="30">
        <f>50+25+5+30</f>
        <v>110</v>
      </c>
      <c r="E13" s="25"/>
      <c r="F13" s="24"/>
      <c r="H13"/>
    </row>
    <row r="14" spans="1:8" s="10" customFormat="1" ht="71.25" customHeight="1">
      <c r="A14" s="28">
        <v>8</v>
      </c>
      <c r="B14" s="26" t="s">
        <v>14</v>
      </c>
      <c r="C14" s="30" t="s">
        <v>7</v>
      </c>
      <c r="D14" s="30">
        <f>30+10+15+20</f>
        <v>75</v>
      </c>
      <c r="E14" s="25"/>
      <c r="F14" s="24"/>
      <c r="H14"/>
    </row>
    <row r="15" spans="1:8" s="2" customFormat="1" ht="111.75" customHeight="1">
      <c r="A15" s="28">
        <v>9</v>
      </c>
      <c r="B15" s="26" t="s">
        <v>15</v>
      </c>
      <c r="C15" s="30" t="s">
        <v>0</v>
      </c>
      <c r="D15" s="30">
        <f>10+300+180</f>
        <v>490</v>
      </c>
      <c r="E15" s="25"/>
      <c r="F15" s="24"/>
      <c r="H15"/>
    </row>
    <row r="16" spans="1:6" ht="117" customHeight="1">
      <c r="A16" s="28">
        <v>10</v>
      </c>
      <c r="B16" s="26" t="s">
        <v>16</v>
      </c>
      <c r="C16" s="32" t="s">
        <v>0</v>
      </c>
      <c r="D16" s="30">
        <f>400+300+3500+700</f>
        <v>4900</v>
      </c>
      <c r="E16" s="25"/>
      <c r="F16" s="24"/>
    </row>
    <row r="17" spans="1:6" ht="64.5" customHeight="1">
      <c r="A17" s="28">
        <v>11</v>
      </c>
      <c r="B17" s="26" t="s">
        <v>68</v>
      </c>
      <c r="C17" s="32" t="s">
        <v>7</v>
      </c>
      <c r="D17" s="30">
        <f>30+5</f>
        <v>35</v>
      </c>
      <c r="E17" s="25"/>
      <c r="F17" s="24"/>
    </row>
    <row r="18" spans="1:6" ht="56.25" customHeight="1">
      <c r="A18" s="28">
        <v>12</v>
      </c>
      <c r="B18" s="26" t="s">
        <v>17</v>
      </c>
      <c r="C18" s="30" t="s">
        <v>0</v>
      </c>
      <c r="D18" s="30">
        <f>50+30+150+60</f>
        <v>290</v>
      </c>
      <c r="E18" s="25"/>
      <c r="F18" s="24"/>
    </row>
    <row r="19" spans="1:6" ht="98.25" customHeight="1">
      <c r="A19" s="28">
        <v>13</v>
      </c>
      <c r="B19" s="26" t="s">
        <v>18</v>
      </c>
      <c r="C19" s="30" t="s">
        <v>0</v>
      </c>
      <c r="D19" s="30">
        <f>40+10+150+50</f>
        <v>250</v>
      </c>
      <c r="E19" s="25"/>
      <c r="F19" s="24"/>
    </row>
    <row r="20" spans="1:6" ht="58.5" customHeight="1">
      <c r="A20" s="28">
        <v>14</v>
      </c>
      <c r="B20" s="15" t="s">
        <v>19</v>
      </c>
      <c r="C20" s="30" t="s">
        <v>0</v>
      </c>
      <c r="D20" s="30">
        <f>150+20+400+30</f>
        <v>600</v>
      </c>
      <c r="E20" s="25"/>
      <c r="F20" s="24"/>
    </row>
    <row r="21" spans="1:6" ht="58.5" customHeight="1">
      <c r="A21" s="28">
        <v>15</v>
      </c>
      <c r="B21" s="15" t="s">
        <v>20</v>
      </c>
      <c r="C21" s="32" t="s">
        <v>0</v>
      </c>
      <c r="D21" s="30">
        <f>50+120+50+50</f>
        <v>270</v>
      </c>
      <c r="E21" s="25"/>
      <c r="F21" s="24"/>
    </row>
    <row r="22" spans="1:6" ht="54" customHeight="1">
      <c r="A22" s="28">
        <v>16</v>
      </c>
      <c r="B22" s="15" t="s">
        <v>69</v>
      </c>
      <c r="C22" s="32" t="s">
        <v>7</v>
      </c>
      <c r="D22" s="30">
        <f>40+5</f>
        <v>45</v>
      </c>
      <c r="E22" s="25"/>
      <c r="F22" s="24"/>
    </row>
    <row r="23" spans="1:6" ht="66" customHeight="1">
      <c r="A23" s="28">
        <v>17</v>
      </c>
      <c r="B23" s="26" t="s">
        <v>21</v>
      </c>
      <c r="C23" s="32" t="s">
        <v>7</v>
      </c>
      <c r="D23" s="30">
        <f>300+450+200</f>
        <v>950</v>
      </c>
      <c r="E23" s="25"/>
      <c r="F23" s="24"/>
    </row>
    <row r="24" spans="1:6" ht="63.75" customHeight="1">
      <c r="A24" s="28">
        <v>18</v>
      </c>
      <c r="B24" s="15" t="s">
        <v>22</v>
      </c>
      <c r="C24" s="32" t="s">
        <v>7</v>
      </c>
      <c r="D24" s="30">
        <f>20+20+250+20</f>
        <v>310</v>
      </c>
      <c r="E24" s="25"/>
      <c r="F24" s="24"/>
    </row>
    <row r="25" spans="1:6" ht="102.75" customHeight="1">
      <c r="A25" s="28">
        <v>19</v>
      </c>
      <c r="B25" s="26" t="s">
        <v>23</v>
      </c>
      <c r="C25" s="32" t="s">
        <v>8</v>
      </c>
      <c r="D25" s="30">
        <f>100+50+300+200</f>
        <v>650</v>
      </c>
      <c r="E25" s="25"/>
      <c r="F25" s="24"/>
    </row>
    <row r="26" spans="1:6" ht="104.25" customHeight="1">
      <c r="A26" s="28">
        <v>20</v>
      </c>
      <c r="B26" s="15" t="s">
        <v>24</v>
      </c>
      <c r="C26" s="32" t="s">
        <v>0</v>
      </c>
      <c r="D26" s="30">
        <f>200+70+400+150</f>
        <v>820</v>
      </c>
      <c r="E26" s="25"/>
      <c r="F26" s="24"/>
    </row>
    <row r="27" spans="1:6" ht="48.75" customHeight="1">
      <c r="A27" s="28">
        <v>21</v>
      </c>
      <c r="B27" s="15" t="s">
        <v>76</v>
      </c>
      <c r="C27" s="32" t="s">
        <v>0</v>
      </c>
      <c r="D27" s="30">
        <f>20</f>
        <v>20</v>
      </c>
      <c r="E27" s="25"/>
      <c r="F27" s="24"/>
    </row>
    <row r="28" spans="1:6" ht="48.75" customHeight="1">
      <c r="A28" s="28">
        <v>22</v>
      </c>
      <c r="B28" s="15" t="s">
        <v>72</v>
      </c>
      <c r="C28" s="32" t="s">
        <v>0</v>
      </c>
      <c r="D28" s="30">
        <f>50+30+40</f>
        <v>120</v>
      </c>
      <c r="E28" s="25"/>
      <c r="F28" s="24"/>
    </row>
    <row r="29" spans="1:6" ht="90.75" customHeight="1">
      <c r="A29" s="28">
        <v>23</v>
      </c>
      <c r="B29" s="26" t="s">
        <v>25</v>
      </c>
      <c r="C29" s="32" t="s">
        <v>0</v>
      </c>
      <c r="D29" s="30">
        <f>60+60+250+50</f>
        <v>420</v>
      </c>
      <c r="E29" s="25"/>
      <c r="F29" s="24"/>
    </row>
    <row r="30" spans="1:6" ht="47.25" customHeight="1">
      <c r="A30" s="28">
        <v>24</v>
      </c>
      <c r="B30" s="15" t="s">
        <v>26</v>
      </c>
      <c r="C30" s="32" t="s">
        <v>0</v>
      </c>
      <c r="D30" s="30">
        <f>130+60+300+30</f>
        <v>520</v>
      </c>
      <c r="E30" s="25"/>
      <c r="F30" s="24"/>
    </row>
    <row r="31" spans="1:6" ht="58.5" customHeight="1">
      <c r="A31" s="28">
        <v>25</v>
      </c>
      <c r="B31" s="15" t="s">
        <v>121</v>
      </c>
      <c r="C31" s="32" t="s">
        <v>7</v>
      </c>
      <c r="D31" s="30">
        <f>30+10+20+15</f>
        <v>75</v>
      </c>
      <c r="E31" s="25"/>
      <c r="F31" s="24"/>
    </row>
    <row r="32" spans="1:6" ht="138" customHeight="1">
      <c r="A32" s="28">
        <v>26</v>
      </c>
      <c r="B32" s="26" t="s">
        <v>27</v>
      </c>
      <c r="C32" s="32" t="s">
        <v>0</v>
      </c>
      <c r="D32" s="30">
        <f>15+30+10+20</f>
        <v>75</v>
      </c>
      <c r="E32" s="25"/>
      <c r="F32" s="24"/>
    </row>
    <row r="33" spans="1:6" ht="52.5" customHeight="1">
      <c r="A33" s="28">
        <v>27</v>
      </c>
      <c r="B33" s="15" t="s">
        <v>28</v>
      </c>
      <c r="C33" s="32" t="s">
        <v>8</v>
      </c>
      <c r="D33" s="30">
        <f>60+60+100+20</f>
        <v>240</v>
      </c>
      <c r="E33" s="25"/>
      <c r="F33" s="24"/>
    </row>
    <row r="34" spans="1:6" ht="42.75" customHeight="1">
      <c r="A34" s="28">
        <v>28</v>
      </c>
      <c r="B34" s="15" t="s">
        <v>30</v>
      </c>
      <c r="C34" s="32" t="s">
        <v>0</v>
      </c>
      <c r="D34" s="30">
        <f>120+120+80</f>
        <v>320</v>
      </c>
      <c r="E34" s="25"/>
      <c r="F34" s="24"/>
    </row>
    <row r="35" spans="1:6" ht="61.5" customHeight="1">
      <c r="A35" s="28">
        <v>29</v>
      </c>
      <c r="B35" s="26" t="s">
        <v>29</v>
      </c>
      <c r="C35" s="32" t="s">
        <v>7</v>
      </c>
      <c r="D35" s="30">
        <f>40+30+250+20</f>
        <v>340</v>
      </c>
      <c r="E35" s="25"/>
      <c r="F35" s="24"/>
    </row>
    <row r="36" spans="1:6" ht="129.75" customHeight="1">
      <c r="A36" s="28">
        <v>30</v>
      </c>
      <c r="B36" s="26" t="s">
        <v>32</v>
      </c>
      <c r="C36" s="32" t="s">
        <v>0</v>
      </c>
      <c r="D36" s="30">
        <f>50+20+200+300</f>
        <v>570</v>
      </c>
      <c r="E36" s="25"/>
      <c r="F36" s="24"/>
    </row>
    <row r="37" spans="1:8" ht="104.25" customHeight="1">
      <c r="A37" s="28">
        <v>31</v>
      </c>
      <c r="B37" s="26" t="s">
        <v>31</v>
      </c>
      <c r="C37" s="32" t="s">
        <v>0</v>
      </c>
      <c r="D37" s="30">
        <f>50+70+20+70</f>
        <v>210</v>
      </c>
      <c r="E37" s="25"/>
      <c r="F37" s="24"/>
      <c r="H37" s="33"/>
    </row>
    <row r="38" spans="1:8" ht="48" customHeight="1">
      <c r="A38" s="28">
        <v>32</v>
      </c>
      <c r="B38" s="15" t="s">
        <v>123</v>
      </c>
      <c r="C38" s="32" t="s">
        <v>7</v>
      </c>
      <c r="D38" s="30">
        <f>60+100+100+80</f>
        <v>340</v>
      </c>
      <c r="E38" s="25"/>
      <c r="F38" s="24"/>
      <c r="H38" s="33"/>
    </row>
    <row r="39" spans="1:8" ht="87.75" customHeight="1">
      <c r="A39" s="28">
        <v>33</v>
      </c>
      <c r="B39" s="26" t="s">
        <v>33</v>
      </c>
      <c r="C39" s="32" t="s">
        <v>0</v>
      </c>
      <c r="D39" s="30">
        <f>40+60+40</f>
        <v>140</v>
      </c>
      <c r="E39" s="25"/>
      <c r="F39" s="24"/>
      <c r="H39" s="33"/>
    </row>
    <row r="40" spans="1:8" ht="51.75" customHeight="1">
      <c r="A40" s="28">
        <v>34</v>
      </c>
      <c r="B40" s="26" t="s">
        <v>203</v>
      </c>
      <c r="C40" s="32" t="s">
        <v>7</v>
      </c>
      <c r="D40" s="30">
        <f>40+50+20</f>
        <v>110</v>
      </c>
      <c r="E40" s="25"/>
      <c r="F40" s="24"/>
      <c r="H40" s="33"/>
    </row>
    <row r="41" spans="1:8" ht="51.75" customHeight="1">
      <c r="A41" s="28">
        <v>35</v>
      </c>
      <c r="B41" s="15" t="s">
        <v>74</v>
      </c>
      <c r="C41" s="32" t="s">
        <v>7</v>
      </c>
      <c r="D41" s="30">
        <f>60+10</f>
        <v>70</v>
      </c>
      <c r="E41" s="25"/>
      <c r="F41" s="24"/>
      <c r="H41" s="33"/>
    </row>
    <row r="42" spans="1:6" ht="66" customHeight="1">
      <c r="A42" s="28">
        <v>36</v>
      </c>
      <c r="B42" s="15" t="s">
        <v>34</v>
      </c>
      <c r="C42" s="32" t="s">
        <v>0</v>
      </c>
      <c r="D42" s="30">
        <f>100+120+40</f>
        <v>260</v>
      </c>
      <c r="E42" s="25"/>
      <c r="F42" s="24"/>
    </row>
    <row r="43" spans="1:6" ht="50.25" customHeight="1">
      <c r="A43" s="28">
        <v>37</v>
      </c>
      <c r="B43" s="15" t="s">
        <v>122</v>
      </c>
      <c r="C43" s="32" t="s">
        <v>7</v>
      </c>
      <c r="D43" s="30">
        <f>20+40+200+20</f>
        <v>280</v>
      </c>
      <c r="E43" s="25"/>
      <c r="F43" s="24"/>
    </row>
    <row r="44" spans="1:6" ht="117" customHeight="1">
      <c r="A44" s="28">
        <v>38</v>
      </c>
      <c r="B44" s="15" t="s">
        <v>35</v>
      </c>
      <c r="C44" s="32" t="s">
        <v>7</v>
      </c>
      <c r="D44" s="30">
        <f>50+10</f>
        <v>60</v>
      </c>
      <c r="E44" s="25"/>
      <c r="F44" s="24"/>
    </row>
    <row r="45" spans="1:6" ht="48" customHeight="1">
      <c r="A45" s="28">
        <v>39</v>
      </c>
      <c r="B45" s="15" t="s">
        <v>71</v>
      </c>
      <c r="C45" s="32" t="s">
        <v>0</v>
      </c>
      <c r="D45" s="30">
        <f>10+150+40</f>
        <v>200</v>
      </c>
      <c r="E45" s="25"/>
      <c r="F45" s="24"/>
    </row>
    <row r="46" spans="1:6" ht="48" customHeight="1">
      <c r="A46" s="28">
        <v>40</v>
      </c>
      <c r="B46" s="15" t="s">
        <v>75</v>
      </c>
      <c r="C46" s="32" t="s">
        <v>0</v>
      </c>
      <c r="D46" s="30">
        <f>30</f>
        <v>30</v>
      </c>
      <c r="E46" s="25"/>
      <c r="F46" s="24"/>
    </row>
    <row r="47" spans="1:6" ht="25.5" customHeight="1">
      <c r="A47" s="28">
        <v>41</v>
      </c>
      <c r="B47" s="26" t="s">
        <v>9</v>
      </c>
      <c r="C47" s="32" t="s">
        <v>0</v>
      </c>
      <c r="D47" s="30">
        <f>50</f>
        <v>50</v>
      </c>
      <c r="E47" s="25"/>
      <c r="F47" s="24"/>
    </row>
    <row r="48" spans="1:6" ht="57" customHeight="1">
      <c r="A48" s="28">
        <v>42</v>
      </c>
      <c r="B48" s="15" t="s">
        <v>73</v>
      </c>
      <c r="C48" s="13" t="s">
        <v>7</v>
      </c>
      <c r="D48" s="14">
        <f>600</f>
        <v>600</v>
      </c>
      <c r="E48" s="25"/>
      <c r="F48" s="24"/>
    </row>
    <row r="49" spans="1:6" ht="24.75" customHeight="1">
      <c r="A49" s="28">
        <v>43</v>
      </c>
      <c r="B49" s="27" t="s">
        <v>36</v>
      </c>
      <c r="C49" s="31" t="s">
        <v>0</v>
      </c>
      <c r="D49" s="31">
        <f>3200+1200+6000+800</f>
        <v>11200</v>
      </c>
      <c r="E49" s="25"/>
      <c r="F49" s="24"/>
    </row>
    <row r="50" spans="1:7" s="1" customFormat="1" ht="30" customHeight="1">
      <c r="A50" s="86" t="s">
        <v>193</v>
      </c>
      <c r="B50" s="86"/>
      <c r="C50" s="86"/>
      <c r="D50" s="86"/>
      <c r="E50" s="87"/>
      <c r="F50" s="24">
        <f>SUM(F6:F49)</f>
        <v>0</v>
      </c>
      <c r="G50" s="5"/>
    </row>
    <row r="51" spans="1:7" s="1" customFormat="1" ht="21.75" customHeight="1">
      <c r="A51" s="4"/>
      <c r="B51" s="19"/>
      <c r="C51" s="4"/>
      <c r="D51" s="4"/>
      <c r="E51" s="22"/>
      <c r="F51" s="35"/>
      <c r="G51" s="5"/>
    </row>
    <row r="52" spans="1:7" s="1" customFormat="1" ht="21.75" customHeight="1">
      <c r="A52" s="4"/>
      <c r="B52" s="19"/>
      <c r="C52" s="4"/>
      <c r="D52" s="4"/>
      <c r="E52" s="22"/>
      <c r="F52" s="36"/>
      <c r="G52" s="5"/>
    </row>
    <row r="53" spans="1:7" s="1" customFormat="1" ht="21.75" customHeight="1">
      <c r="A53" s="4"/>
      <c r="B53" s="19"/>
      <c r="C53" s="4"/>
      <c r="D53" s="4"/>
      <c r="E53" s="22"/>
      <c r="F53" s="17"/>
      <c r="G53" s="5"/>
    </row>
    <row r="54" spans="1:7" s="1" customFormat="1" ht="21.75" customHeight="1">
      <c r="A54" s="4"/>
      <c r="B54" s="90"/>
      <c r="C54" s="90"/>
      <c r="D54" s="90"/>
      <c r="E54" s="90"/>
      <c r="F54" s="17"/>
      <c r="G54" s="5"/>
    </row>
    <row r="55" spans="2:7" s="34" customFormat="1" ht="21.75" customHeight="1">
      <c r="B55" s="91" t="s">
        <v>195</v>
      </c>
      <c r="C55" s="91"/>
      <c r="D55" s="91"/>
      <c r="E55" s="91"/>
      <c r="F55" s="91"/>
      <c r="G55" s="91"/>
    </row>
    <row r="57" ht="12.75">
      <c r="E57" s="37" t="s">
        <v>37</v>
      </c>
    </row>
    <row r="58" ht="12.75">
      <c r="E58"/>
    </row>
    <row r="59" ht="12.75">
      <c r="E59" s="38" t="s">
        <v>38</v>
      </c>
    </row>
    <row r="60" ht="12.75">
      <c r="E60"/>
    </row>
    <row r="61" ht="12.75">
      <c r="E61"/>
    </row>
    <row r="62" ht="12.75">
      <c r="E62"/>
    </row>
    <row r="63" spans="2:8" ht="12.75">
      <c r="B63" s="39" t="s">
        <v>39</v>
      </c>
      <c r="C63" s="40"/>
      <c r="D63" s="40"/>
      <c r="E63" s="40"/>
      <c r="F63" s="40"/>
      <c r="G63" s="41"/>
      <c r="H63" s="42"/>
    </row>
    <row r="64" spans="2:8" ht="12.75" customHeight="1">
      <c r="B64" s="93" t="s">
        <v>40</v>
      </c>
      <c r="C64" s="93"/>
      <c r="D64" s="93"/>
      <c r="E64" s="93"/>
      <c r="F64" s="93"/>
      <c r="G64" s="93"/>
      <c r="H64" s="93"/>
    </row>
    <row r="65" spans="2:8" ht="33.75" customHeight="1">
      <c r="B65" s="93"/>
      <c r="C65" s="93"/>
      <c r="D65" s="93"/>
      <c r="E65" s="93"/>
      <c r="F65" s="93"/>
      <c r="G65" s="93"/>
      <c r="H65" s="93"/>
    </row>
  </sheetData>
  <sheetProtection/>
  <mergeCells count="8">
    <mergeCell ref="B64:H65"/>
    <mergeCell ref="A50:E50"/>
    <mergeCell ref="A1:F1"/>
    <mergeCell ref="A3:F3"/>
    <mergeCell ref="A4:F4"/>
    <mergeCell ref="A2:F2"/>
    <mergeCell ref="B55:G55"/>
    <mergeCell ref="B54:E54"/>
  </mergeCells>
  <printOptions/>
  <pageMargins left="0.53" right="0.36" top="0.47" bottom="0.31496062992125984" header="0.18" footer="0.15748031496062992"/>
  <pageSetup fitToHeight="0" fitToWidth="1" horizontalDpi="600" verticalDpi="600" orientation="portrait" paperSize="9" scale="86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0"/>
  <sheetViews>
    <sheetView zoomScalePageLayoutView="0" workbookViewId="0" topLeftCell="A13">
      <selection activeCell="A26" sqref="A26:E26"/>
    </sheetView>
  </sheetViews>
  <sheetFormatPr defaultColWidth="9.140625" defaultRowHeight="12.75"/>
  <cols>
    <col min="2" max="2" width="45.00390625" style="0" customWidth="1"/>
    <col min="3" max="3" width="16.421875" style="0" customWidth="1"/>
    <col min="4" max="4" width="18.57421875" style="0" customWidth="1"/>
    <col min="5" max="5" width="22.28125" style="0" customWidth="1"/>
    <col min="6" max="6" width="26.28125" style="0" customWidth="1"/>
  </cols>
  <sheetData>
    <row r="2" spans="1:7" ht="22.5">
      <c r="A2" s="94" t="s">
        <v>45</v>
      </c>
      <c r="B2" s="94"/>
      <c r="C2" s="94"/>
      <c r="D2" s="94"/>
      <c r="E2" s="94"/>
      <c r="F2" s="94"/>
      <c r="G2" s="9"/>
    </row>
    <row r="3" spans="1:7" ht="22.5">
      <c r="A3" s="43"/>
      <c r="B3" s="43"/>
      <c r="C3" s="43"/>
      <c r="D3" s="43"/>
      <c r="E3" s="43"/>
      <c r="F3" s="43"/>
      <c r="G3" s="9"/>
    </row>
    <row r="4" spans="1:7" ht="14.25">
      <c r="A4" s="96" t="s">
        <v>199</v>
      </c>
      <c r="B4" s="96"/>
      <c r="C4" s="96"/>
      <c r="D4" s="96"/>
      <c r="E4" s="96"/>
      <c r="F4" s="96"/>
      <c r="G4" s="47"/>
    </row>
    <row r="5" spans="1:7" ht="14.25">
      <c r="A5" s="95" t="s">
        <v>43</v>
      </c>
      <c r="B5" s="95"/>
      <c r="C5" s="95"/>
      <c r="D5" s="95"/>
      <c r="E5" s="95"/>
      <c r="F5" s="95"/>
      <c r="G5" s="47"/>
    </row>
    <row r="6" spans="1:7" ht="15.75">
      <c r="A6" s="3" t="s">
        <v>1</v>
      </c>
      <c r="B6" s="18" t="s">
        <v>2</v>
      </c>
      <c r="C6" s="6" t="s">
        <v>6</v>
      </c>
      <c r="D6" s="3" t="s">
        <v>3</v>
      </c>
      <c r="E6" s="7" t="s">
        <v>4</v>
      </c>
      <c r="F6" s="21" t="s">
        <v>5</v>
      </c>
      <c r="G6" s="47"/>
    </row>
    <row r="7" spans="1:6" ht="15.75">
      <c r="A7" s="28">
        <v>1</v>
      </c>
      <c r="B7" s="27" t="s">
        <v>83</v>
      </c>
      <c r="C7" s="30" t="s">
        <v>7</v>
      </c>
      <c r="D7" s="30">
        <f>60+30</f>
        <v>90</v>
      </c>
      <c r="E7" s="25"/>
      <c r="F7" s="51"/>
    </row>
    <row r="8" spans="1:6" ht="47.25">
      <c r="A8" s="28">
        <v>2</v>
      </c>
      <c r="B8" s="27" t="s">
        <v>87</v>
      </c>
      <c r="C8" s="30" t="s">
        <v>7</v>
      </c>
      <c r="D8" s="30">
        <f>20+60+60</f>
        <v>140</v>
      </c>
      <c r="E8" s="25"/>
      <c r="F8" s="51"/>
    </row>
    <row r="9" spans="1:7" ht="47.25">
      <c r="A9" s="28">
        <v>3</v>
      </c>
      <c r="B9" s="60" t="s">
        <v>78</v>
      </c>
      <c r="C9" s="30" t="s">
        <v>7</v>
      </c>
      <c r="D9" s="30">
        <f>30+30+30</f>
        <v>90</v>
      </c>
      <c r="E9" s="25"/>
      <c r="F9" s="51"/>
      <c r="G9" s="33"/>
    </row>
    <row r="10" spans="1:6" ht="15.75">
      <c r="A10" s="28">
        <v>4</v>
      </c>
      <c r="B10" s="60" t="s">
        <v>91</v>
      </c>
      <c r="C10" s="30" t="s">
        <v>7</v>
      </c>
      <c r="D10" s="30">
        <f>60</f>
        <v>60</v>
      </c>
      <c r="E10" s="25"/>
      <c r="F10" s="51"/>
    </row>
    <row r="11" spans="1:6" ht="31.5">
      <c r="A11" s="28">
        <v>5</v>
      </c>
      <c r="B11" s="29" t="s">
        <v>85</v>
      </c>
      <c r="C11" s="30" t="s">
        <v>7</v>
      </c>
      <c r="D11" s="30">
        <f>30+30</f>
        <v>60</v>
      </c>
      <c r="E11" s="25"/>
      <c r="F11" s="51"/>
    </row>
    <row r="12" spans="1:6" ht="47.25">
      <c r="A12" s="28">
        <v>6</v>
      </c>
      <c r="B12" s="60" t="s">
        <v>90</v>
      </c>
      <c r="C12" s="30" t="s">
        <v>7</v>
      </c>
      <c r="D12" s="30">
        <f>50</f>
        <v>50</v>
      </c>
      <c r="E12" s="25"/>
      <c r="F12" s="51"/>
    </row>
    <row r="13" spans="1:6" ht="63">
      <c r="A13" s="28">
        <v>7</v>
      </c>
      <c r="B13" s="60" t="s">
        <v>88</v>
      </c>
      <c r="C13" s="30" t="s">
        <v>7</v>
      </c>
      <c r="D13" s="30">
        <v>40</v>
      </c>
      <c r="E13" s="25"/>
      <c r="F13" s="51"/>
    </row>
    <row r="14" spans="1:6" ht="31.5">
      <c r="A14" s="28">
        <v>8</v>
      </c>
      <c r="B14" s="60" t="s">
        <v>89</v>
      </c>
      <c r="C14" s="30" t="s">
        <v>7</v>
      </c>
      <c r="D14" s="30">
        <f>20+60+50</f>
        <v>130</v>
      </c>
      <c r="E14" s="25"/>
      <c r="F14" s="51"/>
    </row>
    <row r="15" spans="1:7" ht="31.5">
      <c r="A15" s="28">
        <v>9</v>
      </c>
      <c r="B15" s="27" t="s">
        <v>81</v>
      </c>
      <c r="C15" s="30" t="s">
        <v>7</v>
      </c>
      <c r="D15" s="30">
        <f>32+60+50</f>
        <v>142</v>
      </c>
      <c r="E15" s="25"/>
      <c r="F15" s="51"/>
      <c r="G15" s="10"/>
    </row>
    <row r="16" spans="1:7" ht="31.5">
      <c r="A16" s="28">
        <v>10</v>
      </c>
      <c r="B16" s="27" t="s">
        <v>82</v>
      </c>
      <c r="C16" s="30" t="s">
        <v>7</v>
      </c>
      <c r="D16" s="30">
        <f>30+50</f>
        <v>80</v>
      </c>
      <c r="E16" s="25"/>
      <c r="F16" s="51"/>
      <c r="G16" s="2"/>
    </row>
    <row r="17" spans="1:7" ht="78.75">
      <c r="A17" s="28">
        <v>11</v>
      </c>
      <c r="B17" s="27" t="s">
        <v>77</v>
      </c>
      <c r="C17" s="31" t="s">
        <v>7</v>
      </c>
      <c r="D17" s="31">
        <f>80+25+80+130</f>
        <v>315</v>
      </c>
      <c r="E17" s="25"/>
      <c r="F17" s="51"/>
      <c r="G17" s="10"/>
    </row>
    <row r="18" spans="1:7" ht="78.75">
      <c r="A18" s="28">
        <v>12</v>
      </c>
      <c r="B18" s="27" t="s">
        <v>80</v>
      </c>
      <c r="C18" s="30" t="s">
        <v>7</v>
      </c>
      <c r="D18" s="30">
        <f>21+10+40+30</f>
        <v>101</v>
      </c>
      <c r="E18" s="25"/>
      <c r="F18" s="51"/>
      <c r="G18" s="2"/>
    </row>
    <row r="19" spans="1:6" ht="47.25">
      <c r="A19" s="28">
        <v>13</v>
      </c>
      <c r="B19" s="27" t="s">
        <v>86</v>
      </c>
      <c r="C19" s="30" t="s">
        <v>7</v>
      </c>
      <c r="D19" s="30">
        <f>100+20</f>
        <v>120</v>
      </c>
      <c r="E19" s="25"/>
      <c r="F19" s="51"/>
    </row>
    <row r="20" spans="1:6" ht="47.25">
      <c r="A20" s="28">
        <v>14</v>
      </c>
      <c r="B20" s="27" t="s">
        <v>84</v>
      </c>
      <c r="C20" s="30" t="s">
        <v>7</v>
      </c>
      <c r="D20" s="30">
        <f>70+100+50</f>
        <v>220</v>
      </c>
      <c r="E20" s="25"/>
      <c r="F20" s="51"/>
    </row>
    <row r="21" spans="1:6" ht="31.5">
      <c r="A21" s="28">
        <v>15</v>
      </c>
      <c r="B21" s="60" t="s">
        <v>79</v>
      </c>
      <c r="C21" s="30" t="s">
        <v>0</v>
      </c>
      <c r="D21" s="30">
        <f>300</f>
        <v>300</v>
      </c>
      <c r="E21" s="25"/>
      <c r="F21" s="51"/>
    </row>
    <row r="22" spans="1:6" ht="31.5">
      <c r="A22" s="28">
        <v>16</v>
      </c>
      <c r="B22" s="27" t="s">
        <v>202</v>
      </c>
      <c r="C22" s="30" t="s">
        <v>0</v>
      </c>
      <c r="D22" s="30">
        <f>100+150+150</f>
        <v>400</v>
      </c>
      <c r="E22" s="25"/>
      <c r="F22" s="51"/>
    </row>
    <row r="23" spans="1:7" ht="31.5">
      <c r="A23" s="28">
        <v>17</v>
      </c>
      <c r="B23" s="60" t="s">
        <v>92</v>
      </c>
      <c r="C23" s="30" t="s">
        <v>0</v>
      </c>
      <c r="D23" s="30">
        <f>50+300</f>
        <v>350</v>
      </c>
      <c r="E23" s="25"/>
      <c r="F23" s="51"/>
      <c r="G23" s="12"/>
    </row>
    <row r="24" spans="1:7" ht="15.75">
      <c r="A24" s="28">
        <v>18</v>
      </c>
      <c r="B24" s="27" t="s">
        <v>93</v>
      </c>
      <c r="C24" s="30" t="s">
        <v>7</v>
      </c>
      <c r="D24" s="30">
        <f>10+10</f>
        <v>20</v>
      </c>
      <c r="E24" s="25"/>
      <c r="F24" s="51"/>
      <c r="G24" s="10"/>
    </row>
    <row r="25" spans="1:6" ht="15.75">
      <c r="A25" s="8">
        <v>19</v>
      </c>
      <c r="B25" s="53" t="s">
        <v>209</v>
      </c>
      <c r="C25" s="52" t="s">
        <v>7</v>
      </c>
      <c r="D25" s="52">
        <v>10</v>
      </c>
      <c r="E25" s="25"/>
      <c r="F25" s="51"/>
    </row>
    <row r="26" spans="1:7" ht="15.75">
      <c r="A26" s="86" t="s">
        <v>193</v>
      </c>
      <c r="B26" s="86"/>
      <c r="C26" s="86"/>
      <c r="D26" s="86"/>
      <c r="E26" s="87"/>
      <c r="F26" s="24">
        <f>SUM(F7:F25)</f>
        <v>0</v>
      </c>
      <c r="G26" s="47"/>
    </row>
    <row r="27" spans="1:7" ht="15.75">
      <c r="A27" s="4"/>
      <c r="B27" s="19"/>
      <c r="C27" s="4"/>
      <c r="D27" s="4"/>
      <c r="E27" s="4"/>
      <c r="F27" s="50"/>
      <c r="G27" s="47"/>
    </row>
    <row r="28" spans="1:7" ht="19.5">
      <c r="A28" s="4"/>
      <c r="B28" s="19"/>
      <c r="C28" s="4"/>
      <c r="D28" s="4"/>
      <c r="E28" s="4"/>
      <c r="F28" s="49"/>
      <c r="G28" s="47"/>
    </row>
    <row r="29" spans="1:7" ht="15.75">
      <c r="A29" s="4"/>
      <c r="B29" s="88"/>
      <c r="C29" s="89"/>
      <c r="D29" s="89"/>
      <c r="E29" s="89"/>
      <c r="F29" s="48"/>
      <c r="G29" s="47"/>
    </row>
    <row r="30" spans="1:6" ht="15.75">
      <c r="A30" s="46"/>
      <c r="B30" s="90"/>
      <c r="C30" s="90"/>
      <c r="D30" s="90"/>
      <c r="E30" s="90"/>
      <c r="F30" s="90"/>
    </row>
    <row r="31" spans="1:7" ht="12.75">
      <c r="A31" s="34"/>
      <c r="B31" s="91" t="s">
        <v>196</v>
      </c>
      <c r="C31" s="92"/>
      <c r="D31" s="92"/>
      <c r="E31" s="92"/>
      <c r="F31" s="92"/>
      <c r="G31" s="92"/>
    </row>
    <row r="32" spans="2:6" ht="12.75">
      <c r="B32" s="40"/>
      <c r="E32" s="37" t="s">
        <v>37</v>
      </c>
      <c r="F32" s="44"/>
    </row>
    <row r="33" spans="2:6" ht="12.75">
      <c r="B33" s="40"/>
      <c r="F33" s="44"/>
    </row>
    <row r="34" spans="2:6" ht="12.75">
      <c r="B34" s="40"/>
      <c r="E34" s="38" t="s">
        <v>38</v>
      </c>
      <c r="F34" s="44"/>
    </row>
    <row r="35" spans="2:6" ht="12.75">
      <c r="B35" s="40"/>
      <c r="F35" s="44"/>
    </row>
    <row r="36" spans="2:6" ht="12.75">
      <c r="B36" s="40"/>
      <c r="F36" s="44"/>
    </row>
    <row r="37" spans="2:6" ht="12.75">
      <c r="B37" s="40"/>
      <c r="F37" s="44"/>
    </row>
    <row r="38" spans="2:6" ht="12.75">
      <c r="B38" s="45" t="s">
        <v>39</v>
      </c>
      <c r="F38" s="44"/>
    </row>
    <row r="39" spans="2:6" ht="12.75">
      <c r="B39" s="93" t="s">
        <v>40</v>
      </c>
      <c r="C39" s="93"/>
      <c r="D39" s="93"/>
      <c r="E39" s="93"/>
      <c r="F39" s="93"/>
    </row>
    <row r="40" spans="2:6" ht="12.75">
      <c r="B40" s="93"/>
      <c r="C40" s="93"/>
      <c r="D40" s="93"/>
      <c r="E40" s="93"/>
      <c r="F40" s="93"/>
    </row>
  </sheetData>
  <sheetProtection/>
  <mergeCells count="8">
    <mergeCell ref="A26:E26"/>
    <mergeCell ref="B29:E29"/>
    <mergeCell ref="B30:F30"/>
    <mergeCell ref="B31:G31"/>
    <mergeCell ref="B39:F40"/>
    <mergeCell ref="A2:F2"/>
    <mergeCell ref="A5:F5"/>
    <mergeCell ref="A4:F4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tabSelected="1" zoomScalePageLayoutView="0" workbookViewId="0" topLeftCell="A77">
      <selection activeCell="A105" sqref="A105"/>
    </sheetView>
  </sheetViews>
  <sheetFormatPr defaultColWidth="9.140625" defaultRowHeight="12.75"/>
  <cols>
    <col min="2" max="2" width="56.421875" style="0" customWidth="1"/>
    <col min="3" max="3" width="16.28125" style="0" customWidth="1"/>
    <col min="4" max="4" width="18.28125" style="0" customWidth="1"/>
    <col min="5" max="5" width="23.421875" style="0" customWidth="1"/>
    <col min="6" max="6" width="21.7109375" style="0" customWidth="1"/>
  </cols>
  <sheetData>
    <row r="1" spans="1:7" ht="22.5">
      <c r="A1" s="94" t="s">
        <v>41</v>
      </c>
      <c r="B1" s="94"/>
      <c r="C1" s="94"/>
      <c r="D1" s="94"/>
      <c r="E1" s="94"/>
      <c r="F1" s="94"/>
      <c r="G1" s="9"/>
    </row>
    <row r="2" spans="1:7" ht="22.5">
      <c r="A2" s="43"/>
      <c r="B2" s="43"/>
      <c r="C2" s="43"/>
      <c r="D2" s="43"/>
      <c r="E2" s="43"/>
      <c r="F2" s="43"/>
      <c r="G2" s="9"/>
    </row>
    <row r="3" spans="1:7" ht="14.25">
      <c r="A3" s="96" t="s">
        <v>199</v>
      </c>
      <c r="B3" s="96"/>
      <c r="C3" s="96"/>
      <c r="D3" s="96"/>
      <c r="E3" s="96"/>
      <c r="F3" s="96"/>
      <c r="G3" s="47"/>
    </row>
    <row r="4" spans="1:7" ht="14.25">
      <c r="A4" s="95" t="s">
        <v>43</v>
      </c>
      <c r="B4" s="95"/>
      <c r="C4" s="95"/>
      <c r="D4" s="95"/>
      <c r="E4" s="95"/>
      <c r="F4" s="95"/>
      <c r="G4" s="47"/>
    </row>
    <row r="5" spans="1:7" ht="15.75">
      <c r="A5" s="3" t="s">
        <v>1</v>
      </c>
      <c r="B5" s="18" t="s">
        <v>2</v>
      </c>
      <c r="C5" s="3" t="s">
        <v>6</v>
      </c>
      <c r="D5" s="3" t="s">
        <v>3</v>
      </c>
      <c r="E5" s="7" t="s">
        <v>4</v>
      </c>
      <c r="F5" s="21" t="s">
        <v>5</v>
      </c>
      <c r="G5" s="47"/>
    </row>
    <row r="6" spans="1:7" ht="15.75">
      <c r="A6" s="28">
        <v>1</v>
      </c>
      <c r="B6" s="26" t="s">
        <v>190</v>
      </c>
      <c r="C6" s="67" t="s">
        <v>7</v>
      </c>
      <c r="D6" s="67">
        <f>50</f>
        <v>50</v>
      </c>
      <c r="E6" s="74"/>
      <c r="F6" s="75"/>
      <c r="G6" s="47"/>
    </row>
    <row r="7" spans="1:6" ht="28.5" customHeight="1">
      <c r="A7" s="28">
        <v>2</v>
      </c>
      <c r="B7" s="85" t="s">
        <v>140</v>
      </c>
      <c r="C7" s="30" t="s">
        <v>7</v>
      </c>
      <c r="D7" s="30">
        <f>100+150+130</f>
        <v>380</v>
      </c>
      <c r="E7" s="25"/>
      <c r="F7" s="51"/>
    </row>
    <row r="8" spans="1:6" ht="28.5" customHeight="1">
      <c r="A8" s="28">
        <v>3</v>
      </c>
      <c r="B8" s="85" t="s">
        <v>207</v>
      </c>
      <c r="C8" s="30" t="s">
        <v>7</v>
      </c>
      <c r="D8" s="30">
        <f>6</f>
        <v>6</v>
      </c>
      <c r="E8" s="25"/>
      <c r="F8" s="51"/>
    </row>
    <row r="9" spans="1:6" ht="24.75" customHeight="1">
      <c r="A9" s="28">
        <v>4</v>
      </c>
      <c r="B9" s="27" t="s">
        <v>133</v>
      </c>
      <c r="C9" s="30" t="s">
        <v>7</v>
      </c>
      <c r="D9" s="30">
        <v>40</v>
      </c>
      <c r="E9" s="25"/>
      <c r="F9" s="51"/>
    </row>
    <row r="10" spans="1:7" ht="15.75">
      <c r="A10" s="28">
        <v>5</v>
      </c>
      <c r="B10" s="60" t="s">
        <v>116</v>
      </c>
      <c r="C10" s="30" t="s">
        <v>7</v>
      </c>
      <c r="D10" s="30">
        <f>400+150</f>
        <v>550</v>
      </c>
      <c r="E10" s="25"/>
      <c r="F10" s="51"/>
      <c r="G10" s="33"/>
    </row>
    <row r="11" spans="1:7" ht="15.75">
      <c r="A11" s="28">
        <v>6</v>
      </c>
      <c r="B11" s="60" t="s">
        <v>119</v>
      </c>
      <c r="C11" s="30" t="s">
        <v>7</v>
      </c>
      <c r="D11" s="30">
        <f>40</f>
        <v>40</v>
      </c>
      <c r="E11" s="25"/>
      <c r="F11" s="51"/>
      <c r="G11" s="33"/>
    </row>
    <row r="12" spans="1:7" ht="15.75">
      <c r="A12" s="28">
        <v>7</v>
      </c>
      <c r="B12" s="60" t="s">
        <v>96</v>
      </c>
      <c r="C12" s="30" t="s">
        <v>0</v>
      </c>
      <c r="D12" s="30">
        <f>250+100+100+250</f>
        <v>700</v>
      </c>
      <c r="E12" s="25"/>
      <c r="F12" s="51"/>
      <c r="G12" s="33"/>
    </row>
    <row r="13" spans="1:7" ht="15.75">
      <c r="A13" s="28">
        <v>8</v>
      </c>
      <c r="B13" s="60" t="s">
        <v>201</v>
      </c>
      <c r="C13" s="30" t="s">
        <v>7</v>
      </c>
      <c r="D13" s="30">
        <f>15+10+6+10</f>
        <v>41</v>
      </c>
      <c r="E13" s="25"/>
      <c r="F13" s="51"/>
      <c r="G13" s="33"/>
    </row>
    <row r="14" spans="1:7" ht="15.75">
      <c r="A14" s="28">
        <v>9</v>
      </c>
      <c r="B14" s="60" t="s">
        <v>162</v>
      </c>
      <c r="C14" s="30" t="s">
        <v>7</v>
      </c>
      <c r="D14" s="30">
        <f>20+15</f>
        <v>35</v>
      </c>
      <c r="E14" s="25"/>
      <c r="F14" s="51"/>
      <c r="G14" s="33"/>
    </row>
    <row r="15" spans="1:7" ht="15.75">
      <c r="A15" s="28">
        <v>10</v>
      </c>
      <c r="B15" s="60" t="s">
        <v>178</v>
      </c>
      <c r="C15" s="30" t="s">
        <v>7</v>
      </c>
      <c r="D15" s="30">
        <f>250+100</f>
        <v>350</v>
      </c>
      <c r="E15" s="25"/>
      <c r="F15" s="51"/>
      <c r="G15" s="33"/>
    </row>
    <row r="16" spans="1:7" ht="15.75">
      <c r="A16" s="28">
        <v>11</v>
      </c>
      <c r="B16" s="60" t="s">
        <v>141</v>
      </c>
      <c r="C16" s="30" t="s">
        <v>7</v>
      </c>
      <c r="D16" s="30">
        <f>100+180+80</f>
        <v>360</v>
      </c>
      <c r="E16" s="25"/>
      <c r="F16" s="51"/>
      <c r="G16" s="33"/>
    </row>
    <row r="17" spans="1:7" ht="31.5">
      <c r="A17" s="28">
        <v>12</v>
      </c>
      <c r="B17" s="60" t="s">
        <v>168</v>
      </c>
      <c r="C17" s="30" t="s">
        <v>7</v>
      </c>
      <c r="D17" s="30">
        <f>300+150</f>
        <v>450</v>
      </c>
      <c r="E17" s="25"/>
      <c r="F17" s="51"/>
      <c r="G17" s="33"/>
    </row>
    <row r="18" spans="1:7" ht="15.75">
      <c r="A18" s="28">
        <v>13</v>
      </c>
      <c r="B18" s="60" t="s">
        <v>187</v>
      </c>
      <c r="C18" s="30" t="s">
        <v>7</v>
      </c>
      <c r="D18" s="30">
        <f>10</f>
        <v>10</v>
      </c>
      <c r="E18" s="25"/>
      <c r="F18" s="51"/>
      <c r="G18" s="33"/>
    </row>
    <row r="19" spans="1:6" ht="15.75">
      <c r="A19" s="8">
        <v>14</v>
      </c>
      <c r="B19" s="68" t="s">
        <v>97</v>
      </c>
      <c r="C19" s="71" t="s">
        <v>7</v>
      </c>
      <c r="D19" s="71">
        <f>120+30+30</f>
        <v>180</v>
      </c>
      <c r="E19" s="25"/>
      <c r="F19" s="51"/>
    </row>
    <row r="20" spans="1:6" ht="15.75">
      <c r="A20" s="28">
        <v>15</v>
      </c>
      <c r="B20" s="60" t="s">
        <v>98</v>
      </c>
      <c r="C20" s="30" t="s">
        <v>7</v>
      </c>
      <c r="D20" s="30">
        <f>80+30</f>
        <v>110</v>
      </c>
      <c r="E20" s="25"/>
      <c r="F20" s="51"/>
    </row>
    <row r="21" spans="1:6" ht="25.5" customHeight="1">
      <c r="A21" s="28">
        <v>16</v>
      </c>
      <c r="B21" s="27" t="s">
        <v>143</v>
      </c>
      <c r="C21" s="30" t="s">
        <v>7</v>
      </c>
      <c r="D21" s="30">
        <f>50+30+15</f>
        <v>95</v>
      </c>
      <c r="E21" s="25"/>
      <c r="F21" s="51"/>
    </row>
    <row r="22" spans="1:6" ht="36" customHeight="1">
      <c r="A22" s="28">
        <v>17</v>
      </c>
      <c r="B22" s="60" t="s">
        <v>136</v>
      </c>
      <c r="C22" s="30" t="s">
        <v>7</v>
      </c>
      <c r="D22" s="30">
        <f>40+40</f>
        <v>80</v>
      </c>
      <c r="E22" s="25"/>
      <c r="F22" s="51"/>
    </row>
    <row r="23" spans="1:6" ht="36" customHeight="1">
      <c r="A23" s="28">
        <v>18</v>
      </c>
      <c r="B23" s="60" t="s">
        <v>137</v>
      </c>
      <c r="C23" s="30" t="s">
        <v>7</v>
      </c>
      <c r="D23" s="30">
        <f>60+40</f>
        <v>100</v>
      </c>
      <c r="E23" s="25"/>
      <c r="F23" s="51"/>
    </row>
    <row r="24" spans="1:6" ht="28.5" customHeight="1">
      <c r="A24" s="28">
        <v>19</v>
      </c>
      <c r="B24" s="60" t="s">
        <v>156</v>
      </c>
      <c r="C24" s="30" t="s">
        <v>7</v>
      </c>
      <c r="D24" s="30">
        <f>450+50</f>
        <v>500</v>
      </c>
      <c r="E24" s="25"/>
      <c r="F24" s="51"/>
    </row>
    <row r="25" spans="1:6" ht="30" customHeight="1">
      <c r="A25" s="28">
        <v>20</v>
      </c>
      <c r="B25" s="60" t="s">
        <v>99</v>
      </c>
      <c r="C25" s="30" t="s">
        <v>7</v>
      </c>
      <c r="D25" s="30">
        <f>100+180+30</f>
        <v>310</v>
      </c>
      <c r="E25" s="25"/>
      <c r="F25" s="51"/>
    </row>
    <row r="26" spans="1:6" ht="30.75" customHeight="1">
      <c r="A26" s="28">
        <v>21</v>
      </c>
      <c r="B26" s="60" t="s">
        <v>159</v>
      </c>
      <c r="C26" s="30" t="s">
        <v>7</v>
      </c>
      <c r="D26" s="30">
        <f>10+60</f>
        <v>70</v>
      </c>
      <c r="E26" s="25"/>
      <c r="F26" s="51"/>
    </row>
    <row r="27" spans="1:6" ht="44.25" customHeight="1">
      <c r="A27" s="28">
        <v>22</v>
      </c>
      <c r="B27" s="60" t="s">
        <v>127</v>
      </c>
      <c r="C27" s="30" t="s">
        <v>7</v>
      </c>
      <c r="D27" s="30">
        <f>50</f>
        <v>50</v>
      </c>
      <c r="E27" s="25"/>
      <c r="F27" s="51"/>
    </row>
    <row r="28" spans="1:6" ht="28.5" customHeight="1">
      <c r="A28" s="28">
        <v>23</v>
      </c>
      <c r="B28" s="60" t="s">
        <v>151</v>
      </c>
      <c r="C28" s="30" t="s">
        <v>7</v>
      </c>
      <c r="D28" s="30">
        <f>80</f>
        <v>80</v>
      </c>
      <c r="E28" s="25"/>
      <c r="F28" s="51"/>
    </row>
    <row r="29" spans="1:6" ht="22.5" customHeight="1">
      <c r="A29" s="28">
        <v>24</v>
      </c>
      <c r="B29" s="60" t="s">
        <v>117</v>
      </c>
      <c r="C29" s="30" t="s">
        <v>118</v>
      </c>
      <c r="D29" s="30">
        <f>600+600</f>
        <v>1200</v>
      </c>
      <c r="E29" s="25"/>
      <c r="F29" s="51"/>
    </row>
    <row r="30" spans="1:6" ht="34.5" customHeight="1">
      <c r="A30" s="28">
        <v>25</v>
      </c>
      <c r="B30" s="60" t="s">
        <v>130</v>
      </c>
      <c r="C30" s="30" t="s">
        <v>7</v>
      </c>
      <c r="D30" s="30">
        <f>30+60</f>
        <v>90</v>
      </c>
      <c r="E30" s="25"/>
      <c r="F30" s="51"/>
    </row>
    <row r="31" spans="1:6" ht="29.25" customHeight="1">
      <c r="A31" s="28">
        <v>26</v>
      </c>
      <c r="B31" s="60" t="s">
        <v>138</v>
      </c>
      <c r="C31" s="30" t="s">
        <v>139</v>
      </c>
      <c r="D31" s="30">
        <f>200+350+300+300</f>
        <v>1150</v>
      </c>
      <c r="E31" s="25"/>
      <c r="F31" s="51"/>
    </row>
    <row r="32" spans="1:6" ht="27" customHeight="1">
      <c r="A32" s="28">
        <v>27</v>
      </c>
      <c r="B32" s="60" t="s">
        <v>144</v>
      </c>
      <c r="C32" s="30" t="s">
        <v>118</v>
      </c>
      <c r="D32" s="30">
        <f>30+30</f>
        <v>60</v>
      </c>
      <c r="E32" s="25"/>
      <c r="F32" s="51"/>
    </row>
    <row r="33" spans="1:6" ht="30.75" customHeight="1">
      <c r="A33" s="28">
        <v>28</v>
      </c>
      <c r="B33" s="60" t="s">
        <v>165</v>
      </c>
      <c r="C33" s="30" t="s">
        <v>7</v>
      </c>
      <c r="D33" s="30">
        <f>1600+170</f>
        <v>1770</v>
      </c>
      <c r="E33" s="25"/>
      <c r="F33" s="51"/>
    </row>
    <row r="34" spans="1:6" ht="30.75" customHeight="1">
      <c r="A34" s="28">
        <v>29</v>
      </c>
      <c r="B34" s="60" t="s">
        <v>160</v>
      </c>
      <c r="C34" s="30" t="s">
        <v>7</v>
      </c>
      <c r="D34" s="30">
        <f>10+5</f>
        <v>15</v>
      </c>
      <c r="E34" s="25"/>
      <c r="F34" s="51"/>
    </row>
    <row r="35" spans="1:6" ht="15.75">
      <c r="A35" s="28">
        <v>30</v>
      </c>
      <c r="B35" s="60" t="s">
        <v>192</v>
      </c>
      <c r="C35" s="30" t="s">
        <v>0</v>
      </c>
      <c r="D35" s="30">
        <f>15+30+5</f>
        <v>50</v>
      </c>
      <c r="E35" s="25"/>
      <c r="F35" s="51"/>
    </row>
    <row r="36" spans="1:7" ht="15.75">
      <c r="A36" s="28">
        <v>31</v>
      </c>
      <c r="B36" s="29" t="s">
        <v>154</v>
      </c>
      <c r="C36" s="30" t="s">
        <v>7</v>
      </c>
      <c r="D36" s="30">
        <f>10+8</f>
        <v>18</v>
      </c>
      <c r="E36" s="25"/>
      <c r="F36" s="51"/>
      <c r="G36" s="10"/>
    </row>
    <row r="37" spans="1:7" ht="15.75">
      <c r="A37" s="28">
        <v>32</v>
      </c>
      <c r="B37" s="27" t="s">
        <v>131</v>
      </c>
      <c r="C37" s="30" t="s">
        <v>7</v>
      </c>
      <c r="D37" s="30">
        <f>100+60+350+80</f>
        <v>590</v>
      </c>
      <c r="E37" s="25"/>
      <c r="F37" s="51"/>
      <c r="G37" s="2"/>
    </row>
    <row r="38" spans="1:6" ht="15.75">
      <c r="A38" s="28">
        <v>33</v>
      </c>
      <c r="B38" s="27" t="s">
        <v>184</v>
      </c>
      <c r="C38" s="30" t="s">
        <v>7</v>
      </c>
      <c r="D38" s="30">
        <f>50</f>
        <v>50</v>
      </c>
      <c r="E38" s="25"/>
      <c r="F38" s="51"/>
    </row>
    <row r="39" spans="1:6" ht="15.75">
      <c r="A39" s="28">
        <v>34</v>
      </c>
      <c r="B39" s="60" t="s">
        <v>152</v>
      </c>
      <c r="C39" s="30" t="s">
        <v>7</v>
      </c>
      <c r="D39" s="30">
        <f>80+20+160+30</f>
        <v>290</v>
      </c>
      <c r="E39" s="25"/>
      <c r="F39" s="51"/>
    </row>
    <row r="40" spans="1:6" ht="15.75">
      <c r="A40" s="28">
        <v>35</v>
      </c>
      <c r="B40" s="60" t="s">
        <v>205</v>
      </c>
      <c r="C40" s="30" t="s">
        <v>7</v>
      </c>
      <c r="D40" s="30">
        <f>30+60</f>
        <v>90</v>
      </c>
      <c r="E40" s="25"/>
      <c r="F40" s="51"/>
    </row>
    <row r="41" spans="1:6" ht="15.75">
      <c r="A41" s="28">
        <v>36</v>
      </c>
      <c r="B41" s="60" t="s">
        <v>129</v>
      </c>
      <c r="C41" s="30" t="s">
        <v>7</v>
      </c>
      <c r="D41" s="30">
        <f>70+20+100+8</f>
        <v>198</v>
      </c>
      <c r="E41" s="25"/>
      <c r="F41" s="51"/>
    </row>
    <row r="42" spans="1:6" ht="15.75">
      <c r="A42" s="28">
        <v>37</v>
      </c>
      <c r="B42" s="60" t="s">
        <v>132</v>
      </c>
      <c r="C42" s="30" t="s">
        <v>7</v>
      </c>
      <c r="D42" s="30">
        <f>15+80+30</f>
        <v>125</v>
      </c>
      <c r="E42" s="25"/>
      <c r="F42" s="51"/>
    </row>
    <row r="43" spans="1:6" ht="15.75">
      <c r="A43" s="28">
        <v>38</v>
      </c>
      <c r="B43" s="60" t="s">
        <v>191</v>
      </c>
      <c r="C43" s="30" t="s">
        <v>7</v>
      </c>
      <c r="D43" s="30">
        <f>20+20+60+30</f>
        <v>130</v>
      </c>
      <c r="E43" s="25"/>
      <c r="F43" s="51"/>
    </row>
    <row r="44" spans="1:6" ht="15.75">
      <c r="A44" s="28">
        <v>39</v>
      </c>
      <c r="B44" s="27" t="s">
        <v>106</v>
      </c>
      <c r="C44" s="30" t="s">
        <v>7</v>
      </c>
      <c r="D44" s="30">
        <v>200</v>
      </c>
      <c r="E44" s="25"/>
      <c r="F44" s="51"/>
    </row>
    <row r="45" spans="1:7" ht="15.75">
      <c r="A45" s="28">
        <v>40</v>
      </c>
      <c r="B45" s="60" t="s">
        <v>153</v>
      </c>
      <c r="C45" s="30" t="s">
        <v>7</v>
      </c>
      <c r="D45" s="30">
        <f>150+200+100</f>
        <v>450</v>
      </c>
      <c r="E45" s="25"/>
      <c r="F45" s="51"/>
      <c r="G45" s="12"/>
    </row>
    <row r="46" spans="1:7" ht="15.75">
      <c r="A46" s="28">
        <v>41</v>
      </c>
      <c r="B46" s="27" t="s">
        <v>142</v>
      </c>
      <c r="C46" s="30" t="s">
        <v>7</v>
      </c>
      <c r="D46" s="30">
        <f>50+50</f>
        <v>100</v>
      </c>
      <c r="E46" s="25"/>
      <c r="F46" s="51"/>
      <c r="G46" s="10"/>
    </row>
    <row r="47" spans="1:7" ht="15.75">
      <c r="A47" s="28">
        <v>42</v>
      </c>
      <c r="B47" s="27" t="s">
        <v>179</v>
      </c>
      <c r="C47" s="30" t="s">
        <v>7</v>
      </c>
      <c r="D47" s="30">
        <v>100</v>
      </c>
      <c r="E47" s="25"/>
      <c r="F47" s="51"/>
      <c r="G47" s="10"/>
    </row>
    <row r="48" spans="1:7" ht="15.75">
      <c r="A48" s="28">
        <v>43</v>
      </c>
      <c r="B48" s="27" t="s">
        <v>104</v>
      </c>
      <c r="C48" s="30" t="s">
        <v>7</v>
      </c>
      <c r="D48" s="30">
        <f>120+80+150+50</f>
        <v>400</v>
      </c>
      <c r="E48" s="25"/>
      <c r="F48" s="51"/>
      <c r="G48" s="33"/>
    </row>
    <row r="49" spans="1:6" ht="32.25" customHeight="1">
      <c r="A49" s="28">
        <v>44</v>
      </c>
      <c r="B49" s="27" t="s">
        <v>172</v>
      </c>
      <c r="C49" s="30" t="s">
        <v>7</v>
      </c>
      <c r="D49" s="30">
        <v>100</v>
      </c>
      <c r="E49" s="25"/>
      <c r="F49" s="51"/>
    </row>
    <row r="50" spans="1:6" ht="15.75">
      <c r="A50" s="28">
        <v>45</v>
      </c>
      <c r="B50" s="27" t="s">
        <v>170</v>
      </c>
      <c r="C50" s="30" t="s">
        <v>7</v>
      </c>
      <c r="D50" s="30">
        <f>120+60+50</f>
        <v>230</v>
      </c>
      <c r="E50" s="25"/>
      <c r="F50" s="51"/>
    </row>
    <row r="51" spans="1:6" ht="15.75">
      <c r="A51" s="28">
        <v>46</v>
      </c>
      <c r="B51" s="27" t="s">
        <v>171</v>
      </c>
      <c r="C51" s="30" t="s">
        <v>7</v>
      </c>
      <c r="D51" s="30">
        <f>120+200+300+50</f>
        <v>670</v>
      </c>
      <c r="E51" s="25"/>
      <c r="F51" s="51"/>
    </row>
    <row r="52" spans="1:6" ht="15.75">
      <c r="A52" s="28">
        <v>47</v>
      </c>
      <c r="B52" s="27" t="s">
        <v>105</v>
      </c>
      <c r="C52" s="30" t="s">
        <v>7</v>
      </c>
      <c r="D52" s="30">
        <v>400</v>
      </c>
      <c r="E52" s="25"/>
      <c r="F52" s="51"/>
    </row>
    <row r="53" spans="1:6" ht="15.75">
      <c r="A53" s="76">
        <v>48</v>
      </c>
      <c r="B53" s="77" t="s">
        <v>189</v>
      </c>
      <c r="C53" s="59" t="s">
        <v>7</v>
      </c>
      <c r="D53" s="59">
        <f>10+15</f>
        <v>25</v>
      </c>
      <c r="E53" s="78"/>
      <c r="F53" s="79"/>
    </row>
    <row r="54" spans="1:6" ht="31.5">
      <c r="A54" s="28">
        <v>49</v>
      </c>
      <c r="B54" s="26" t="s">
        <v>182</v>
      </c>
      <c r="C54" s="54" t="s">
        <v>7</v>
      </c>
      <c r="D54" s="54">
        <f>20</f>
        <v>20</v>
      </c>
      <c r="E54" s="25"/>
      <c r="F54" s="51"/>
    </row>
    <row r="55" spans="1:6" ht="22.5" customHeight="1">
      <c r="A55" s="80">
        <v>50</v>
      </c>
      <c r="B55" s="81" t="s">
        <v>146</v>
      </c>
      <c r="C55" s="82" t="s">
        <v>7</v>
      </c>
      <c r="D55" s="82">
        <f>70+600+80+150</f>
        <v>900</v>
      </c>
      <c r="E55" s="83"/>
      <c r="F55" s="84"/>
    </row>
    <row r="56" spans="1:6" ht="39.75" customHeight="1">
      <c r="A56" s="28">
        <v>51</v>
      </c>
      <c r="B56" s="66" t="s">
        <v>108</v>
      </c>
      <c r="C56" s="54" t="s">
        <v>0</v>
      </c>
      <c r="D56" s="54">
        <f>400+100+180+300</f>
        <v>980</v>
      </c>
      <c r="E56" s="25"/>
      <c r="F56" s="51"/>
    </row>
    <row r="57" spans="1:6" ht="15.75">
      <c r="A57" s="28">
        <v>52</v>
      </c>
      <c r="B57" s="26" t="s">
        <v>173</v>
      </c>
      <c r="C57" s="54" t="s">
        <v>0</v>
      </c>
      <c r="D57" s="54">
        <f>10+5</f>
        <v>15</v>
      </c>
      <c r="E57" s="25"/>
      <c r="F57" s="51"/>
    </row>
    <row r="58" spans="1:6" ht="15.75">
      <c r="A58" s="28">
        <v>53</v>
      </c>
      <c r="B58" s="70" t="s">
        <v>109</v>
      </c>
      <c r="C58" s="64" t="s">
        <v>7</v>
      </c>
      <c r="D58" s="64">
        <f>20+30</f>
        <v>50</v>
      </c>
      <c r="E58" s="25"/>
      <c r="F58" s="51"/>
    </row>
    <row r="59" spans="1:6" ht="15.75">
      <c r="A59" s="28">
        <v>54</v>
      </c>
      <c r="B59" s="26" t="s">
        <v>166</v>
      </c>
      <c r="C59" s="54" t="s">
        <v>7</v>
      </c>
      <c r="D59" s="54">
        <f>500</f>
        <v>500</v>
      </c>
      <c r="E59" s="25"/>
      <c r="F59" s="51"/>
    </row>
    <row r="60" spans="1:6" ht="15.75">
      <c r="A60" s="28">
        <v>55</v>
      </c>
      <c r="B60" s="26" t="s">
        <v>145</v>
      </c>
      <c r="C60" s="54" t="s">
        <v>7</v>
      </c>
      <c r="D60" s="54">
        <f>50+800+150+250</f>
        <v>1250</v>
      </c>
      <c r="E60" s="25"/>
      <c r="F60" s="51"/>
    </row>
    <row r="61" spans="1:6" ht="15.75">
      <c r="A61" s="28">
        <v>56</v>
      </c>
      <c r="B61" s="65" t="s">
        <v>110</v>
      </c>
      <c r="C61" s="64" t="s">
        <v>7</v>
      </c>
      <c r="D61" s="64">
        <f>10+40+10</f>
        <v>60</v>
      </c>
      <c r="E61" s="25"/>
      <c r="F61" s="51"/>
    </row>
    <row r="62" spans="1:6" ht="15.75">
      <c r="A62" s="28">
        <v>57</v>
      </c>
      <c r="B62" s="60" t="s">
        <v>174</v>
      </c>
      <c r="C62" s="30" t="s">
        <v>7</v>
      </c>
      <c r="D62" s="30">
        <f>180+120+60+130</f>
        <v>490</v>
      </c>
      <c r="E62" s="25"/>
      <c r="F62" s="51"/>
    </row>
    <row r="63" spans="1:6" ht="15.75">
      <c r="A63" s="28">
        <v>58</v>
      </c>
      <c r="B63" s="60" t="s">
        <v>163</v>
      </c>
      <c r="C63" s="30" t="s">
        <v>7</v>
      </c>
      <c r="D63" s="30">
        <f>10</f>
        <v>10</v>
      </c>
      <c r="E63" s="25"/>
      <c r="F63" s="51"/>
    </row>
    <row r="64" spans="1:6" ht="15.75">
      <c r="A64" s="28">
        <v>59</v>
      </c>
      <c r="B64" s="60" t="s">
        <v>158</v>
      </c>
      <c r="C64" s="30" t="s">
        <v>7</v>
      </c>
      <c r="D64" s="30">
        <f>40+60</f>
        <v>100</v>
      </c>
      <c r="E64" s="25"/>
      <c r="F64" s="51"/>
    </row>
    <row r="65" spans="1:6" ht="31.5">
      <c r="A65" s="28">
        <v>60</v>
      </c>
      <c r="B65" s="60" t="s">
        <v>175</v>
      </c>
      <c r="C65" s="30" t="s">
        <v>7</v>
      </c>
      <c r="D65" s="30">
        <f>40+30</f>
        <v>70</v>
      </c>
      <c r="E65" s="25"/>
      <c r="F65" s="51"/>
    </row>
    <row r="66" spans="1:7" ht="15.75">
      <c r="A66" s="28">
        <v>61</v>
      </c>
      <c r="B66" s="60" t="s">
        <v>183</v>
      </c>
      <c r="C66" s="30" t="s">
        <v>7</v>
      </c>
      <c r="D66" s="30">
        <f>10+5+15</f>
        <v>30</v>
      </c>
      <c r="E66" s="25"/>
      <c r="F66" s="51"/>
      <c r="G66" s="47"/>
    </row>
    <row r="67" spans="1:7" ht="31.5">
      <c r="A67" s="28">
        <v>62</v>
      </c>
      <c r="B67" s="63" t="s">
        <v>155</v>
      </c>
      <c r="C67" s="30" t="s">
        <v>7</v>
      </c>
      <c r="D67" s="30">
        <f>130+80</f>
        <v>210</v>
      </c>
      <c r="E67" s="25"/>
      <c r="F67" s="51"/>
      <c r="G67" s="33"/>
    </row>
    <row r="68" spans="1:6" ht="15.75">
      <c r="A68" s="28">
        <v>63</v>
      </c>
      <c r="B68" s="60" t="s">
        <v>150</v>
      </c>
      <c r="C68" s="31" t="s">
        <v>7</v>
      </c>
      <c r="D68" s="31">
        <f>40+10+60+30</f>
        <v>140</v>
      </c>
      <c r="E68" s="25"/>
      <c r="F68" s="51"/>
    </row>
    <row r="69" spans="1:6" ht="15.75">
      <c r="A69" s="28">
        <v>64</v>
      </c>
      <c r="B69" s="69" t="s">
        <v>100</v>
      </c>
      <c r="C69" s="30" t="s">
        <v>7</v>
      </c>
      <c r="D69" s="72">
        <v>40</v>
      </c>
      <c r="E69" s="25"/>
      <c r="F69" s="51"/>
    </row>
    <row r="70" spans="1:6" ht="15.75">
      <c r="A70" s="28">
        <v>65</v>
      </c>
      <c r="B70" s="26" t="s">
        <v>120</v>
      </c>
      <c r="C70" s="54" t="s">
        <v>7</v>
      </c>
      <c r="D70" s="61">
        <f>20+10+15</f>
        <v>45</v>
      </c>
      <c r="E70" s="25"/>
      <c r="F70" s="51"/>
    </row>
    <row r="71" spans="1:6" ht="15.75">
      <c r="A71" s="28">
        <v>66</v>
      </c>
      <c r="B71" s="60" t="s">
        <v>101</v>
      </c>
      <c r="C71" s="62" t="s">
        <v>7</v>
      </c>
      <c r="D71" s="54">
        <v>5</v>
      </c>
      <c r="E71" s="25"/>
      <c r="F71" s="51"/>
    </row>
    <row r="72" spans="1:6" ht="15.75">
      <c r="A72" s="28">
        <v>67</v>
      </c>
      <c r="B72" s="60" t="s">
        <v>102</v>
      </c>
      <c r="C72" s="61" t="s">
        <v>7</v>
      </c>
      <c r="D72" s="61">
        <f>40+100+5+70</f>
        <v>215</v>
      </c>
      <c r="E72" s="25"/>
      <c r="F72" s="51"/>
    </row>
    <row r="73" spans="1:6" ht="15.75">
      <c r="A73" s="28">
        <v>68</v>
      </c>
      <c r="B73" s="60" t="s">
        <v>208</v>
      </c>
      <c r="C73" s="61" t="s">
        <v>7</v>
      </c>
      <c r="D73" s="61">
        <f>10</f>
        <v>10</v>
      </c>
      <c r="E73" s="25"/>
      <c r="F73" s="51"/>
    </row>
    <row r="74" spans="1:6" ht="15.75">
      <c r="A74" s="28">
        <v>69</v>
      </c>
      <c r="B74" s="60" t="s">
        <v>103</v>
      </c>
      <c r="C74" s="30" t="s">
        <v>7</v>
      </c>
      <c r="D74" s="30">
        <f>60+10+200+80</f>
        <v>350</v>
      </c>
      <c r="E74" s="25"/>
      <c r="F74" s="51"/>
    </row>
    <row r="75" spans="1:6" ht="15.75">
      <c r="A75" s="28">
        <v>70</v>
      </c>
      <c r="B75" s="60" t="s">
        <v>94</v>
      </c>
      <c r="C75" s="30" t="s">
        <v>7</v>
      </c>
      <c r="D75" s="30">
        <f>40+10+50+30</f>
        <v>130</v>
      </c>
      <c r="E75" s="25"/>
      <c r="F75" s="51"/>
    </row>
    <row r="76" spans="1:6" ht="31.5">
      <c r="A76" s="28">
        <v>71</v>
      </c>
      <c r="B76" s="60" t="s">
        <v>95</v>
      </c>
      <c r="C76" s="30" t="s">
        <v>7</v>
      </c>
      <c r="D76" s="30">
        <f>20+20+80+60</f>
        <v>180</v>
      </c>
      <c r="E76" s="25"/>
      <c r="F76" s="51"/>
    </row>
    <row r="77" spans="1:6" ht="15.75">
      <c r="A77" s="28">
        <v>72</v>
      </c>
      <c r="B77" s="69" t="s">
        <v>111</v>
      </c>
      <c r="C77" s="59" t="s">
        <v>7</v>
      </c>
      <c r="D77" s="73">
        <f>150+30+80+60</f>
        <v>320</v>
      </c>
      <c r="E77" s="25"/>
      <c r="F77" s="51"/>
    </row>
    <row r="78" spans="1:6" ht="31.5">
      <c r="A78" s="28">
        <v>73</v>
      </c>
      <c r="B78" s="69" t="s">
        <v>113</v>
      </c>
      <c r="C78" s="59" t="s">
        <v>7</v>
      </c>
      <c r="D78" s="73">
        <f>100+20+120+100</f>
        <v>340</v>
      </c>
      <c r="E78" s="25"/>
      <c r="F78" s="51"/>
    </row>
    <row r="79" spans="1:6" ht="31.5">
      <c r="A79" s="28">
        <v>74</v>
      </c>
      <c r="B79" s="58" t="s">
        <v>112</v>
      </c>
      <c r="C79" s="55" t="s">
        <v>7</v>
      </c>
      <c r="D79" s="57">
        <f>100+20+40+90</f>
        <v>250</v>
      </c>
      <c r="E79" s="25"/>
      <c r="F79" s="51"/>
    </row>
    <row r="80" spans="1:6" ht="15.75">
      <c r="A80" s="28">
        <v>75</v>
      </c>
      <c r="B80" s="58" t="s">
        <v>114</v>
      </c>
      <c r="C80" s="55" t="s">
        <v>7</v>
      </c>
      <c r="D80" s="57">
        <f>30+100</f>
        <v>130</v>
      </c>
      <c r="E80" s="25"/>
      <c r="F80" s="51"/>
    </row>
    <row r="81" spans="1:6" ht="15.75">
      <c r="A81" s="28">
        <v>76</v>
      </c>
      <c r="B81" s="56" t="s">
        <v>169</v>
      </c>
      <c r="C81" s="55" t="s">
        <v>7</v>
      </c>
      <c r="D81" s="55">
        <f>30</f>
        <v>30</v>
      </c>
      <c r="E81" s="25"/>
      <c r="F81" s="51"/>
    </row>
    <row r="82" spans="1:6" ht="15.75">
      <c r="A82" s="28">
        <v>77</v>
      </c>
      <c r="B82" s="56" t="s">
        <v>128</v>
      </c>
      <c r="C82" s="55" t="s">
        <v>7</v>
      </c>
      <c r="D82" s="55">
        <f>50+100+50+70</f>
        <v>270</v>
      </c>
      <c r="E82" s="25"/>
      <c r="F82" s="51"/>
    </row>
    <row r="83" spans="1:6" ht="31.5">
      <c r="A83" s="28">
        <v>78</v>
      </c>
      <c r="B83" s="56" t="s">
        <v>124</v>
      </c>
      <c r="C83" s="55" t="s">
        <v>7</v>
      </c>
      <c r="D83" s="55">
        <f>20</f>
        <v>20</v>
      </c>
      <c r="E83" s="25"/>
      <c r="F83" s="51"/>
    </row>
    <row r="84" spans="1:6" ht="15.75">
      <c r="A84" s="28">
        <v>79</v>
      </c>
      <c r="B84" s="56" t="s">
        <v>185</v>
      </c>
      <c r="C84" s="55" t="s">
        <v>7</v>
      </c>
      <c r="D84" s="55">
        <f>10</f>
        <v>10</v>
      </c>
      <c r="E84" s="25"/>
      <c r="F84" s="51"/>
    </row>
    <row r="85" spans="1:6" ht="15.75">
      <c r="A85" s="28">
        <v>80</v>
      </c>
      <c r="B85" s="56" t="s">
        <v>115</v>
      </c>
      <c r="C85" s="55" t="s">
        <v>7</v>
      </c>
      <c r="D85" s="55">
        <f>200+30+500+94</f>
        <v>824</v>
      </c>
      <c r="E85" s="25"/>
      <c r="F85" s="51"/>
    </row>
    <row r="86" spans="1:6" ht="31.5">
      <c r="A86" s="28">
        <v>81</v>
      </c>
      <c r="B86" s="56" t="s">
        <v>157</v>
      </c>
      <c r="C86" s="55" t="s">
        <v>0</v>
      </c>
      <c r="D86" s="55">
        <f>40+20+30</f>
        <v>90</v>
      </c>
      <c r="E86" s="25"/>
      <c r="F86" s="51"/>
    </row>
    <row r="87" spans="1:7" ht="15.75">
      <c r="A87" s="28">
        <v>82</v>
      </c>
      <c r="B87" s="56" t="s">
        <v>167</v>
      </c>
      <c r="C87" s="55" t="s">
        <v>7</v>
      </c>
      <c r="D87" s="55">
        <f>300+200</f>
        <v>500</v>
      </c>
      <c r="E87" s="25"/>
      <c r="F87" s="51"/>
      <c r="G87" s="33"/>
    </row>
    <row r="88" spans="1:7" ht="15.75">
      <c r="A88" s="28">
        <v>83</v>
      </c>
      <c r="B88" s="26" t="s">
        <v>161</v>
      </c>
      <c r="C88" s="54" t="s">
        <v>7</v>
      </c>
      <c r="D88" s="54">
        <f>10+10</f>
        <v>20</v>
      </c>
      <c r="E88" s="25"/>
      <c r="F88" s="51"/>
      <c r="G88" s="33"/>
    </row>
    <row r="89" spans="1:7" ht="15.75">
      <c r="A89" s="28">
        <v>84</v>
      </c>
      <c r="B89" s="26" t="s">
        <v>107</v>
      </c>
      <c r="C89" s="54" t="s">
        <v>7</v>
      </c>
      <c r="D89" s="54">
        <f>600+180</f>
        <v>780</v>
      </c>
      <c r="E89" s="25"/>
      <c r="F89" s="51"/>
      <c r="G89" s="33"/>
    </row>
    <row r="90" spans="1:7" ht="31.5">
      <c r="A90" s="28">
        <v>85</v>
      </c>
      <c r="B90" s="26" t="s">
        <v>134</v>
      </c>
      <c r="C90" s="54" t="s">
        <v>7</v>
      </c>
      <c r="D90" s="54">
        <f>500+6000+600</f>
        <v>7100</v>
      </c>
      <c r="E90" s="25"/>
      <c r="F90" s="51"/>
      <c r="G90" s="33"/>
    </row>
    <row r="91" spans="1:7" ht="15.75">
      <c r="A91" s="28">
        <v>86</v>
      </c>
      <c r="B91" s="26" t="s">
        <v>181</v>
      </c>
      <c r="C91" s="54" t="s">
        <v>7</v>
      </c>
      <c r="D91" s="54">
        <f>150+300</f>
        <v>450</v>
      </c>
      <c r="E91" s="25"/>
      <c r="F91" s="51"/>
      <c r="G91" s="33"/>
    </row>
    <row r="92" spans="1:6" ht="15.75">
      <c r="A92" s="28">
        <v>87</v>
      </c>
      <c r="B92" s="26" t="s">
        <v>180</v>
      </c>
      <c r="C92" s="54" t="s">
        <v>0</v>
      </c>
      <c r="D92" s="54">
        <f>25</f>
        <v>25</v>
      </c>
      <c r="E92" s="25"/>
      <c r="F92" s="51"/>
    </row>
    <row r="93" spans="1:6" ht="15.75">
      <c r="A93" s="28">
        <v>88</v>
      </c>
      <c r="B93" s="26" t="s">
        <v>126</v>
      </c>
      <c r="C93" s="54" t="s">
        <v>0</v>
      </c>
      <c r="D93" s="54">
        <f>30+20+120+25</f>
        <v>195</v>
      </c>
      <c r="E93" s="25"/>
      <c r="F93" s="51"/>
    </row>
    <row r="94" spans="1:6" ht="15.75">
      <c r="A94" s="28">
        <v>89</v>
      </c>
      <c r="B94" s="26" t="s">
        <v>186</v>
      </c>
      <c r="C94" s="54" t="s">
        <v>7</v>
      </c>
      <c r="D94" s="54">
        <f>10</f>
        <v>10</v>
      </c>
      <c r="E94" s="25"/>
      <c r="F94" s="51"/>
    </row>
    <row r="95" spans="1:6" ht="15.75">
      <c r="A95" s="28">
        <v>90</v>
      </c>
      <c r="B95" s="26" t="s">
        <v>206</v>
      </c>
      <c r="C95" s="54" t="s">
        <v>7</v>
      </c>
      <c r="D95" s="54">
        <v>30</v>
      </c>
      <c r="E95" s="25"/>
      <c r="F95" s="51"/>
    </row>
    <row r="96" spans="1:6" ht="15.75">
      <c r="A96" s="28">
        <v>91</v>
      </c>
      <c r="B96" s="26" t="s">
        <v>148</v>
      </c>
      <c r="C96" s="54" t="s">
        <v>7</v>
      </c>
      <c r="D96" s="54">
        <f>300+260+90+60</f>
        <v>710</v>
      </c>
      <c r="E96" s="25"/>
      <c r="F96" s="51"/>
    </row>
    <row r="97" spans="1:6" ht="15.75">
      <c r="A97" s="28">
        <v>92</v>
      </c>
      <c r="B97" s="26" t="s">
        <v>147</v>
      </c>
      <c r="C97" s="54" t="s">
        <v>7</v>
      </c>
      <c r="D97" s="54">
        <v>400</v>
      </c>
      <c r="E97" s="25"/>
      <c r="F97" s="51"/>
    </row>
    <row r="98" spans="1:6" ht="15.75">
      <c r="A98" s="28">
        <v>93</v>
      </c>
      <c r="B98" s="26" t="s">
        <v>188</v>
      </c>
      <c r="C98" s="54" t="s">
        <v>7</v>
      </c>
      <c r="D98" s="54">
        <f>50</f>
        <v>50</v>
      </c>
      <c r="E98" s="25"/>
      <c r="F98" s="51"/>
    </row>
    <row r="99" spans="1:6" ht="15.75">
      <c r="A99" s="28">
        <v>94</v>
      </c>
      <c r="B99" s="26" t="s">
        <v>149</v>
      </c>
      <c r="C99" s="54" t="s">
        <v>0</v>
      </c>
      <c r="D99" s="54">
        <f>70+150+70+180</f>
        <v>470</v>
      </c>
      <c r="E99" s="25"/>
      <c r="F99" s="51"/>
    </row>
    <row r="100" spans="1:6" ht="15.75">
      <c r="A100" s="28">
        <v>95</v>
      </c>
      <c r="B100" s="26" t="s">
        <v>177</v>
      </c>
      <c r="C100" s="54" t="s">
        <v>7</v>
      </c>
      <c r="D100" s="54">
        <f>30+80</f>
        <v>110</v>
      </c>
      <c r="E100" s="25"/>
      <c r="F100" s="51"/>
    </row>
    <row r="101" spans="1:6" ht="15.75">
      <c r="A101" s="28">
        <v>96</v>
      </c>
      <c r="B101" s="26" t="s">
        <v>125</v>
      </c>
      <c r="C101" s="54" t="s">
        <v>7</v>
      </c>
      <c r="D101" s="54">
        <f>600+2000+900</f>
        <v>3500</v>
      </c>
      <c r="E101" s="25"/>
      <c r="F101" s="51"/>
    </row>
    <row r="102" spans="1:6" ht="15.75">
      <c r="A102" s="28">
        <v>97</v>
      </c>
      <c r="B102" s="26" t="s">
        <v>164</v>
      </c>
      <c r="C102" s="54" t="s">
        <v>7</v>
      </c>
      <c r="D102" s="54">
        <v>300</v>
      </c>
      <c r="E102" s="25"/>
      <c r="F102" s="51"/>
    </row>
    <row r="103" spans="1:6" ht="30" customHeight="1">
      <c r="A103" s="28">
        <v>98</v>
      </c>
      <c r="B103" s="26" t="s">
        <v>176</v>
      </c>
      <c r="C103" s="54" t="s">
        <v>7</v>
      </c>
      <c r="D103" s="54">
        <f>30+150+50</f>
        <v>230</v>
      </c>
      <c r="E103" s="25"/>
      <c r="F103" s="51"/>
    </row>
    <row r="104" spans="1:6" ht="15.75">
      <c r="A104" s="28">
        <v>99</v>
      </c>
      <c r="B104" s="26" t="s">
        <v>135</v>
      </c>
      <c r="C104" s="54" t="s">
        <v>7</v>
      </c>
      <c r="D104" s="54">
        <f>45+40+240+20</f>
        <v>345</v>
      </c>
      <c r="E104" s="25"/>
      <c r="F104" s="51"/>
    </row>
    <row r="105" spans="1:6" ht="15.75">
      <c r="A105" s="28"/>
      <c r="B105" s="26"/>
      <c r="C105" s="54"/>
      <c r="D105" s="54"/>
      <c r="E105" s="25"/>
      <c r="F105" s="51"/>
    </row>
    <row r="106" spans="1:7" ht="15.75">
      <c r="A106" s="86" t="s">
        <v>197</v>
      </c>
      <c r="B106" s="86"/>
      <c r="C106" s="86"/>
      <c r="D106" s="86"/>
      <c r="E106" s="87"/>
      <c r="F106" s="24">
        <f>SUM(F7:F105)</f>
        <v>0</v>
      </c>
      <c r="G106" s="47"/>
    </row>
    <row r="107" spans="1:7" ht="15.75">
      <c r="A107" s="4"/>
      <c r="B107" s="19"/>
      <c r="C107" s="4"/>
      <c r="D107" s="4"/>
      <c r="E107" s="4"/>
      <c r="F107" s="50"/>
      <c r="G107" s="47"/>
    </row>
    <row r="108" spans="1:7" ht="19.5">
      <c r="A108" s="4"/>
      <c r="B108" s="19"/>
      <c r="C108" s="4"/>
      <c r="D108" s="4"/>
      <c r="E108" s="4"/>
      <c r="F108" s="49"/>
      <c r="G108" s="47"/>
    </row>
    <row r="109" spans="1:7" ht="15.75">
      <c r="A109" s="4"/>
      <c r="B109" s="88"/>
      <c r="C109" s="89"/>
      <c r="D109" s="89"/>
      <c r="E109" s="89"/>
      <c r="F109" s="48"/>
      <c r="G109" s="47"/>
    </row>
    <row r="110" spans="1:6" ht="15.75">
      <c r="A110" s="46"/>
      <c r="B110" s="90"/>
      <c r="C110" s="90"/>
      <c r="D110" s="90"/>
      <c r="E110" s="90"/>
      <c r="F110" s="90"/>
    </row>
    <row r="111" spans="1:7" ht="12.75">
      <c r="A111" s="34"/>
      <c r="B111" s="91" t="s">
        <v>198</v>
      </c>
      <c r="C111" s="92"/>
      <c r="D111" s="92"/>
      <c r="E111" s="92"/>
      <c r="F111" s="92"/>
      <c r="G111" s="92"/>
    </row>
    <row r="112" spans="2:6" ht="12.75">
      <c r="B112" s="40"/>
      <c r="E112" s="37" t="s">
        <v>37</v>
      </c>
      <c r="F112" s="44"/>
    </row>
    <row r="113" spans="2:6" ht="12.75">
      <c r="B113" s="40"/>
      <c r="F113" s="44"/>
    </row>
    <row r="114" spans="2:6" ht="12.75">
      <c r="B114" s="40"/>
      <c r="E114" s="38" t="s">
        <v>38</v>
      </c>
      <c r="F114" s="44"/>
    </row>
    <row r="115" spans="2:6" ht="12.75">
      <c r="B115" s="40"/>
      <c r="F115" s="44"/>
    </row>
    <row r="116" spans="2:6" ht="12.75">
      <c r="B116" s="40"/>
      <c r="F116" s="44"/>
    </row>
    <row r="117" spans="2:6" ht="12.75">
      <c r="B117" s="40"/>
      <c r="F117" s="44"/>
    </row>
    <row r="118" spans="2:6" ht="12.75">
      <c r="B118" s="45" t="s">
        <v>39</v>
      </c>
      <c r="F118" s="44"/>
    </row>
    <row r="119" spans="2:6" ht="12.75">
      <c r="B119" s="93" t="s">
        <v>40</v>
      </c>
      <c r="C119" s="93"/>
      <c r="D119" s="93"/>
      <c r="E119" s="93"/>
      <c r="F119" s="93"/>
    </row>
    <row r="120" spans="2:6" ht="12.75">
      <c r="B120" s="93"/>
      <c r="C120" s="93"/>
      <c r="D120" s="93"/>
      <c r="E120" s="93"/>
      <c r="F120" s="93"/>
    </row>
  </sheetData>
  <sheetProtection/>
  <mergeCells count="8">
    <mergeCell ref="B119:F120"/>
    <mergeCell ref="A106:E106"/>
    <mergeCell ref="A1:F1"/>
    <mergeCell ref="A4:F4"/>
    <mergeCell ref="A3:F3"/>
    <mergeCell ref="B111:G111"/>
    <mergeCell ref="B109:E109"/>
    <mergeCell ref="B110:F110"/>
  </mergeCells>
  <printOptions/>
  <pageMargins left="0.7" right="0.7" top="0.75" bottom="0.75" header="0.3" footer="0.3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 i Sportu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ZSS</dc:creator>
  <cp:keywords/>
  <dc:description/>
  <cp:lastModifiedBy>Kinga</cp:lastModifiedBy>
  <cp:lastPrinted>2022-08-12T05:57:07Z</cp:lastPrinted>
  <dcterms:created xsi:type="dcterms:W3CDTF">2009-05-25T11:53:54Z</dcterms:created>
  <dcterms:modified xsi:type="dcterms:W3CDTF">2023-08-01T08:01:54Z</dcterms:modified>
  <cp:category/>
  <cp:version/>
  <cp:contentType/>
  <cp:contentStatus/>
</cp:coreProperties>
</file>