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ucyna\dobudowy, remonty\PRZETARG_DOTACJA\ZADANIE NR 1_wodociag ul. Willowa\"/>
    </mc:Choice>
  </mc:AlternateContent>
  <xr:revisionPtr revIDLastSave="0" documentId="13_ncr:1_{A10CA989-96B7-4FB2-8284-EEF095FC053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RZEDMIAR" sheetId="3" r:id="rId1"/>
  </sheets>
  <definedNames>
    <definedName name="_xlnm.Print_Area" localSheetId="0">PRZEDMIAR!$A$1:$H$64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3" l="1"/>
  <c r="H60" i="3"/>
  <c r="H59" i="3"/>
  <c r="H58" i="3" s="1"/>
  <c r="E26" i="3" l="1"/>
  <c r="E17" i="3" l="1"/>
  <c r="E19" i="3"/>
  <c r="E14" i="3"/>
  <c r="E16" i="3" s="1"/>
  <c r="E8" i="3"/>
  <c r="E52" i="3" s="1"/>
  <c r="E10" i="3"/>
  <c r="E55" i="3" s="1"/>
  <c r="E56" i="3" s="1"/>
  <c r="E21" i="3" l="1"/>
  <c r="E18" i="3"/>
  <c r="E53" i="3"/>
  <c r="E11" i="3"/>
  <c r="E12" i="3" s="1"/>
  <c r="H17" i="3"/>
  <c r="H25" i="3" l="1"/>
  <c r="H39" i="3"/>
  <c r="H24" i="3"/>
  <c r="H16" i="3"/>
  <c r="H15" i="3"/>
  <c r="H57" i="3"/>
  <c r="H56" i="3"/>
  <c r="H55" i="3"/>
  <c r="H53" i="3"/>
  <c r="H52" i="3"/>
  <c r="H51" i="3" s="1"/>
  <c r="H50" i="3"/>
  <c r="H49" i="3"/>
  <c r="H48" i="3"/>
  <c r="H47" i="3"/>
  <c r="H46" i="3"/>
  <c r="H45" i="3"/>
  <c r="H44" i="3"/>
  <c r="H43" i="3"/>
  <c r="H42" i="3"/>
  <c r="H41" i="3"/>
  <c r="H40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2" i="3"/>
  <c r="H21" i="3"/>
  <c r="H20" i="3"/>
  <c r="H19" i="3"/>
  <c r="H18" i="3"/>
  <c r="H14" i="3"/>
  <c r="H12" i="3"/>
  <c r="H11" i="3"/>
  <c r="H10" i="3"/>
  <c r="H8" i="3"/>
  <c r="H7" i="3" s="1"/>
  <c r="H6" i="3"/>
  <c r="H5" i="3" s="1"/>
  <c r="H9" i="3" l="1"/>
  <c r="H23" i="3"/>
  <c r="H54" i="3"/>
  <c r="H62" i="3" s="1"/>
  <c r="H13" i="3"/>
  <c r="H63" i="3" l="1"/>
  <c r="H64" i="3" s="1"/>
</calcChain>
</file>

<file path=xl/sharedStrings.xml><?xml version="1.0" encoding="utf-8"?>
<sst xmlns="http://schemas.openxmlformats.org/spreadsheetml/2006/main" count="256" uniqueCount="182">
  <si>
    <t>KNNR 4/1611/1</t>
  </si>
  <si>
    <t>KNNR 1/301/2 (1)</t>
  </si>
  <si>
    <t>WYKONANIE WYKOPÓW W GRUNTACH NIESKALISTYCH</t>
  </si>
  <si>
    <t>Ręczne plantowanie powierzchni gruntu rodzimego, kategoria gruntu I-III</t>
  </si>
  <si>
    <t>KNNR 4/1009/1 (1)</t>
  </si>
  <si>
    <t>KNR 404/1103/4</t>
  </si>
  <si>
    <t>KNR 228/305/3 (1)</t>
  </si>
  <si>
    <t>Połączenie rur polietylenowych, ciśnieniowych za pomocą kształtek elektrooporowych, kształtka PE, 63·mm - analogia rurociąg PE, Dn 40mm</t>
  </si>
  <si>
    <t>Próba wodna szczelności sieci wodociągowych z rur typu HOBAS, PCW, PVC, PE, PEHD, (rurociąg 200·m) Dn·90-110·mm</t>
  </si>
  <si>
    <t>Cena</t>
  </si>
  <si>
    <t>WYZNACZENIE TRASY I PUNKTÓW WYSOKOŚCIOWYCH</t>
  </si>
  <si>
    <t>KNR 231/302/5</t>
  </si>
  <si>
    <t>KNR 228/315/2</t>
  </si>
  <si>
    <t>KNNR 6/202/8</t>
  </si>
  <si>
    <t>Nawierzchnie żwirowe, warstwa jezdni górna, rozścielane mechanicznie, grubość warstwy po zagęszczeniu 8·cm</t>
  </si>
  <si>
    <t>Podstawa</t>
  </si>
  <si>
    <t>KNNR 4/1112/1 (1)</t>
  </si>
  <si>
    <t>Humusowanie i obsianie skarp, humus grubości 5·cm</t>
  </si>
  <si>
    <t>Kształtki PE na rurociągach PE, Fi·110·mm, kolana 45° - analogia tuleja kołnierzowa dla rur PE Dn110mm z kołnierzem stalowym</t>
  </si>
  <si>
    <t>Kształtki PE na rurociągach PE, Fi·63·mm, kolana 45° - analogia redukcja PE SDR11 Dn50/40mm</t>
  </si>
  <si>
    <t>ODTWORZENIE NAWIERZCHNI</t>
  </si>
  <si>
    <t>HUMUSOWANIE I OBSIANIE TRAWĄ</t>
  </si>
  <si>
    <t>1</t>
  </si>
  <si>
    <t>KNNR 1/501/1</t>
  </si>
  <si>
    <t>Zasuwa typu "E" kołnierzowa z obudową montowana na rurociągach PVC i PE, Fi·50·mm</t>
  </si>
  <si>
    <t>KNNR 4/1411/3</t>
  </si>
  <si>
    <t>Nawierzchnie z kostki kamiennej na podsypce cementowo-piaskowej, kostka nieregularna o wysokości 10·cm</t>
  </si>
  <si>
    <t>Kształtki PE na rurociągach PE, Fi·110·mm, łuki 15°</t>
  </si>
  <si>
    <t>0.5 m</t>
  </si>
  <si>
    <t>KNNR 1/111/2</t>
  </si>
  <si>
    <t>Montaż rurociągów z rur polietylenowych (PE, PEHD), Fi·110·mm - analogia rura PE SDR 11 DN110</t>
  </si>
  <si>
    <t>próba</t>
  </si>
  <si>
    <t>KNNR 4/1612/1</t>
  </si>
  <si>
    <t>Element</t>
  </si>
  <si>
    <t>1.1</t>
  </si>
  <si>
    <t>Krotność</t>
  </si>
  <si>
    <t>Ilość</t>
  </si>
  <si>
    <t>KNNR 4/1014/3</t>
  </si>
  <si>
    <t>Montaż rurociągów z rur polietylenowych (PE, PEHD), Fi·63·mm - Analogia: Montaż rurociągów z rur polietylenowych PE100 RC SDR11, Fi·40·mm</t>
  </si>
  <si>
    <t>K 1/101/1</t>
  </si>
  <si>
    <t>Jednokrotne płukanie sieci wodociągowej, (rurociąg 200·m) Dn·do 150·mm</t>
  </si>
  <si>
    <t>Wykopy liniowe szerokości 0,8-2,5·m o ścianach pionowych z ręcznym wydobyciem urobku w gruntach suchych, głębokości do 3,0·m, kategoria gruntu III-IV - (przyjęto 10% wykopów liniowych)</t>
  </si>
  <si>
    <t>Dezynfekcja rurociągów sieci wodociągowej, (rurociąg 200·m) Dn·do 150·mm</t>
  </si>
  <si>
    <t>m2</t>
  </si>
  <si>
    <t>KNR 228/305/1 (1)</t>
  </si>
  <si>
    <t>Taśma lokalizacyjna PE koloru niebieskiego</t>
  </si>
  <si>
    <t>Układanie mieszanki betonowej w konstrukcjach, ręcznie, transport japonkami: ławy, bloki oporowe</t>
  </si>
  <si>
    <t>Deskowanie ław fundamentowych - analogia - deskowanie bloków oporowych</t>
  </si>
  <si>
    <t>KNNR 4/1009/4 (1)</t>
  </si>
  <si>
    <t>Nawierzchnie żwirowe, rozścielenie mechaniczne, warstwa górna, po zagęszczeniu 16·cm - krotność 2</t>
  </si>
  <si>
    <t>Próba wodna szczelności sieci wodociągowych z rur typu HOBAS, PCW, PVC, PE, PEHD, (rurociąg 200·m) Dn·90-110·mm - Analogia: Rurociąg PE, Dn·40·mm</t>
  </si>
  <si>
    <t>Kształtki żeliwne ciśnieniowe kołnierzowe, Fi·100·mm - analogia trójnik kołnierzowy redukcyjny DN100/80</t>
  </si>
  <si>
    <t>KNNR 1/113/1</t>
  </si>
  <si>
    <t>KNNR 4/1413/4</t>
  </si>
  <si>
    <t>BUDOWA SIECI WODOCIĄGOWEJ</t>
  </si>
  <si>
    <t>Zasypywanie wykopów szerokości ponad 2,5-4,5·m o ścianach pionowych, głębokość do 3,0·m, kategoria gruntu III-IV</t>
  </si>
  <si>
    <t>KNNR 4/1408/1</t>
  </si>
  <si>
    <t>km</t>
  </si>
  <si>
    <t>KNR 228/305/3 (3)</t>
  </si>
  <si>
    <t>KNNR 1/318/4</t>
  </si>
  <si>
    <t>Studnie rewizyjne z kręgów betonowych w gotowym wykopie, Fi·1200·mm, za każde 0,5·m różnicy głębokości</t>
  </si>
  <si>
    <t>Podłoża pod kanały i obiekty z materiałów sypkich, grubość 20·cm - analogia podsypka pod przewody 20 cm i obsypka ponad wierzch rury 30cm</t>
  </si>
  <si>
    <t>ZDJĘCIE WARSTWY HUMUSU</t>
  </si>
  <si>
    <t>m</t>
  </si>
  <si>
    <t>Umocnienie ścian wykopów pod komory, studzienki itp. na sieciach zewnętrznych w gruntach suchych kategorii I-IV wraz z rozbiórką, palami szalunkowymi stalowymi, głębokość wykopu do 3,0·m</t>
  </si>
  <si>
    <t>KNR 404/1103/5</t>
  </si>
  <si>
    <t>Nawierzchnie żwirowe, warstwa jezdni górna, rozścielane mechanicznie, dodatek za każdy dalszy 1·cm grubości warstwy - krotność 22</t>
  </si>
  <si>
    <t>Kształtki żeliwne ciśnieniowe kołnierzowe, Fi·100·mm - analogia trójnik kołnierzowy redukcyjny DN100/50</t>
  </si>
  <si>
    <t>KNR 231/202/10</t>
  </si>
  <si>
    <t>Kształtki PE na rurociągach PE, Fi·63·mm, kolana 45° - analogia tuleja kołnierzowa dla rur PE Dn50mm z kołnierzem stalowym</t>
  </si>
  <si>
    <t>kpl</t>
  </si>
  <si>
    <t>Zasypywanie wykopów szerokości 0,8-2,5·m o ścianach pionowych, głębokość do 3,0·m, kategoria gruntu III-IV</t>
  </si>
  <si>
    <t>KNNR 4/1119/1</t>
  </si>
  <si>
    <t>Cena jedn. z krotnością</t>
  </si>
  <si>
    <t>Opis</t>
  </si>
  <si>
    <t>KNNR 4/1407/1</t>
  </si>
  <si>
    <t>Hydranty pożarowe i zdroje uliczne, podziemne Fi·80·mm - Analogia: Hydranty pożarowe, nadziemne Fi·80·mm z zasuwą Fi·80·mm</t>
  </si>
  <si>
    <t>KNNR 4/1413/3 (1)</t>
  </si>
  <si>
    <t>KNNR 1/319/4</t>
  </si>
  <si>
    <t>Kształtki PE na rurociągach PE, Fi·63·mm, kolana 45° - analogia redukcja PE SDR11 Dn50/20mm</t>
  </si>
  <si>
    <t>Roboty pomiarowe przy liniowych robotach ziemnych, trasa dróg w terenie pagórkowatym lub górskim</t>
  </si>
  <si>
    <t>KNR 231/202/9</t>
  </si>
  <si>
    <t>szt</t>
  </si>
  <si>
    <t>Studnie rewizyjne z kręgów betonowych w gotowym wykopie, Fi·1200·mm, głębokość 3·m- analogia studnia wodomierzowa wraz z wyposażeniem</t>
  </si>
  <si>
    <t>KNR 228/305/3 (6)</t>
  </si>
  <si>
    <t>odcinek</t>
  </si>
  <si>
    <t>KNNR 1/208/2 (4)</t>
  </si>
  <si>
    <t>KNNR 1/307/4</t>
  </si>
  <si>
    <t>KNNR 4/1410/4</t>
  </si>
  <si>
    <t>KNNR 1/315/4</t>
  </si>
  <si>
    <t>Kształtki PE na rurociągach PE, Fi·110·mm, łuki 60°</t>
  </si>
  <si>
    <t>Usunięcie warstwy ziemi urodzajnej (humusu) za pomocą spycharek, grubość warstwy do 15·cm</t>
  </si>
  <si>
    <t>KNNR 4/1606/1</t>
  </si>
  <si>
    <t>złącze</t>
  </si>
  <si>
    <t>Numer</t>
  </si>
  <si>
    <t>Wykopy z załadunkiem ręcznym i transportem na odległość 1 km, kategoria gruntu III</t>
  </si>
  <si>
    <t>KNNR 1/308/4</t>
  </si>
  <si>
    <t>Połączenie rur polietylenowych, ciśnieniowych PE, PEHD metodą zgrzewania czołowego, Fi 110·mm, z agregatem</t>
  </si>
  <si>
    <t>Podłoża betonowe, grubość 20·cm - Analogia: podłoże z betonu C12/15 pod studnie, 20cm</t>
  </si>
  <si>
    <t>KNNR 4/1011/1 (1)</t>
  </si>
  <si>
    <t>KNNR 4/1010/4 (2)</t>
  </si>
  <si>
    <t>Wykopy liniowe szerokości 2,5-4,5·m o ścianach pionowych z ręcznym wydobyciem urobku w gruntach suchych, głębokości do 3,0·m, kategoria gruntu III-IV - (przyjęto 10% wykopów szerokoprzestrzennych)</t>
  </si>
  <si>
    <t>Wywiezienie gruzu z terenu rozbiórki przy mechanicznym załadowaniu i wyładowaniu, transport samochodem samowyładowczym na odległość 1 km - na składowisko</t>
  </si>
  <si>
    <t>KNNR 1/507/1</t>
  </si>
  <si>
    <t>ROZBIÓRKA ELEMENTÓW DRÓG I ULIC</t>
  </si>
  <si>
    <t>m3</t>
  </si>
  <si>
    <t>Oznakowanie trasy rurociągu tabliczkami, na słupku betonowym</t>
  </si>
  <si>
    <t/>
  </si>
  <si>
    <t>KNNR1/202/6(1)</t>
  </si>
  <si>
    <t>Roboty ziemne wykonywane koparkami podsiębiernymi, z transportem urobku samochodami samowyładowczymi na odległość do 1·km, koparka 0,40 m3, kategoria  gruntu III-IV - (przyjęto 90% całości robót)</t>
  </si>
  <si>
    <t>wartość kosztorysu netto</t>
  </si>
  <si>
    <t>podatek VAT 23%</t>
  </si>
  <si>
    <t>wartość kosztorysu brutto</t>
  </si>
  <si>
    <t>PRZEDMIAR ROBÓT</t>
  </si>
  <si>
    <t>3</t>
  </si>
  <si>
    <t>3.1</t>
  </si>
  <si>
    <t>Wywiezienie gruzu z terenu rozbiórki przy mechanicznym załadowaniu i wyładowaniu, nakłady uzupełniające na każdy dalszy rozpoczęty 1·km ponad 1·km transportu - na składowisko - krotność 9</t>
  </si>
  <si>
    <t>3.2</t>
  </si>
  <si>
    <t>Nakłady uzupełniające do tablic za każdy dalszy rozpoczęty 1 km odległości transportu ponad 1 km samochodami samowyładowczymi, drogi o nawierzchni utwardzonej, kategoria  gruntu I-IV, samochód 15-20·t - krotność 9</t>
  </si>
  <si>
    <t>KNNR 1/313/1</t>
  </si>
  <si>
    <t>Umocnienie ścian wykopów wraz z rozbiórką palami szalunkowymi stalowymi (wypraskami) w gruntach suchych, szerokość do 1·m, umocnienie pełne w gruncie kategorii I-IV, głębokość do 3·m</t>
  </si>
  <si>
    <t>3.3</t>
  </si>
  <si>
    <t>Kształtki PE na rurociągach PE, Fi·110·mm, kolana 45°  - analogia zaślepka PE Dn110</t>
  </si>
  <si>
    <t>2</t>
  </si>
  <si>
    <t>Jedn.</t>
  </si>
  <si>
    <t>2.1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</si>
  <si>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</si>
  <si>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</si>
  <si>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</si>
  <si>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</si>
  <si>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</si>
  <si>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</si>
  <si>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</si>
  <si>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</si>
  <si>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</si>
  <si>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</si>
  <si>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</si>
  <si>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</si>
  <si>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</si>
  <si>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</si>
  <si>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</si>
  <si>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</si>
  <si>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</si>
  <si>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</si>
  <si>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</si>
  <si>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</si>
  <si>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</si>
  <si>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</si>
  <si>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</si>
  <si>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</si>
  <si>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</si>
  <si>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</si>
  <si>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</si>
  <si>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</si>
  <si>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</si>
  <si>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</si>
  <si>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</si>
  <si>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</si>
  <si>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</si>
  <si>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</si>
  <si>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</si>
  <si>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</si>
  <si>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</si>
  <si>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</si>
  <si>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6</t>
  </si>
  <si>
    <t>6.1</t>
  </si>
  <si>
    <t>6.2</t>
  </si>
  <si>
    <t>7</t>
  </si>
  <si>
    <t>7.1</t>
  </si>
  <si>
    <t>7.2</t>
  </si>
  <si>
    <t>7.3</t>
  </si>
  <si>
    <t>Roboty towarzyszące SST 0.00</t>
  </si>
  <si>
    <t>Kalkulacja indywidualna</t>
  </si>
  <si>
    <t>Inwentaryzacja powykonawcza</t>
  </si>
  <si>
    <t>kpl.</t>
  </si>
  <si>
    <t>Projekt organizacji ruchu + koszty zajecia pasa drogowego</t>
  </si>
  <si>
    <t>Koszty pomiarów stopnia zagęszczenia gruntu</t>
  </si>
  <si>
    <t>8</t>
  </si>
  <si>
    <t>8.1</t>
  </si>
  <si>
    <t>8.2</t>
  </si>
  <si>
    <t>8.3</t>
  </si>
  <si>
    <t>Budowa sieci wodociągowej w ul. Willowej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</si>
</sst>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indexed="8"/>
      <name val="Arial"/>
      <family val="2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8"/>
      <name val="Arial"/>
      <family val="2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0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2" fillId="0" borderId="0" xfId="0" applyFont="1"/>
    <xf numFmtId="49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Protection="1">
      <protection locked="0"/>
    </xf>
    <xf numFmtId="4" fontId="6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vertical="top"/>
      <protection locked="0"/>
    </xf>
    <xf numFmtId="4" fontId="7" fillId="0" borderId="1" xfId="0" applyNumberFormat="1" applyFont="1" applyBorder="1" applyAlignment="1" applyProtection="1">
      <alignment vertical="top"/>
      <protection locked="0"/>
    </xf>
    <xf numFmtId="4" fontId="6" fillId="0" borderId="1" xfId="0" applyNumberFormat="1" applyFont="1" applyBorder="1" applyAlignment="1" applyProtection="1">
      <alignment vertical="top"/>
      <protection locked="0"/>
    </xf>
    <xf numFmtId="4" fontId="7" fillId="0" borderId="2" xfId="0" applyNumberFormat="1" applyFont="1" applyBorder="1" applyAlignment="1" applyProtection="1">
      <alignment vertical="top"/>
      <protection locked="0"/>
    </xf>
    <xf numFmtId="4" fontId="10" fillId="0" borderId="1" xfId="0" applyNumberFormat="1" applyFont="1" applyBorder="1" applyAlignment="1" applyProtection="1">
      <alignment horizontal="right" vertical="center"/>
      <protection locked="0"/>
    </xf>
    <xf numFmtId="4" fontId="11" fillId="0" borderId="1" xfId="0" applyNumberFormat="1" applyFont="1" applyBorder="1" applyAlignment="1" applyProtection="1">
      <alignment horizontal="right" vertical="center"/>
      <protection locked="0"/>
    </xf>
    <xf numFmtId="4" fontId="13" fillId="0" borderId="1" xfId="0" applyNumberFormat="1" applyFont="1" applyBorder="1" applyAlignment="1" applyProtection="1">
      <alignment horizontal="right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topLeftCell="B1" zoomScaleNormal="100" workbookViewId="0">
      <selection activeCell="G45" sqref="G45"/>
    </sheetView>
  </sheetViews>
  <sheetFormatPr defaultRowHeight="12" x14ac:dyDescent="0.2"/>
  <cols>
    <col min="1" max="1" width="5.85546875" style="3" bestFit="1" customWidth="1"/>
    <col min="2" max="2" width="17.28515625" style="1" bestFit="1" customWidth="1"/>
    <col min="3" max="3" width="65.85546875" style="9" customWidth="1"/>
    <col min="4" max="4" width="8" style="3" bestFit="1" customWidth="1"/>
    <col min="5" max="5" width="8" style="8" bestFit="1" customWidth="1"/>
    <col min="6" max="6" width="7" style="3" bestFit="1" customWidth="1"/>
    <col min="7" max="7" width="9.42578125" style="4" bestFit="1" customWidth="1"/>
    <col min="8" max="8" width="14.7109375" style="4" customWidth="1"/>
    <col min="9" max="10" width="9.140625" style="1"/>
    <col min="11" max="11" width="11.42578125" style="1" bestFit="1" customWidth="1"/>
    <col min="12" max="16384" width="9.140625" style="1"/>
  </cols>
  <sheetData>
    <row r="1" spans="1:8" s="6" customFormat="1" ht="21" x14ac:dyDescent="0.35">
      <c r="A1" s="43" t="s">
        <v>113</v>
      </c>
      <c r="B1" s="43"/>
      <c r="C1" s="43"/>
      <c r="D1" s="43"/>
      <c r="E1" s="43"/>
      <c r="F1" s="43"/>
      <c r="G1" s="43"/>
      <c r="H1" s="43"/>
    </row>
    <row r="2" spans="1:8" s="6" customFormat="1" ht="21" hidden="1" x14ac:dyDescent="0.35">
      <c r="A2" s="43" t="s">
        <v>113</v>
      </c>
      <c r="B2" s="43"/>
      <c r="C2" s="43"/>
      <c r="D2" s="43"/>
      <c r="E2" s="43"/>
      <c r="F2" s="43"/>
      <c r="G2" s="5"/>
      <c r="H2" s="5"/>
    </row>
    <row r="3" spans="1:8" s="6" customFormat="1" ht="31.5" customHeight="1" x14ac:dyDescent="0.35">
      <c r="A3" s="44" t="s">
        <v>181</v>
      </c>
      <c r="B3" s="44"/>
      <c r="C3" s="44"/>
      <c r="D3" s="44"/>
      <c r="E3" s="44"/>
      <c r="F3" s="44"/>
      <c r="G3" s="44"/>
      <c r="H3" s="44"/>
    </row>
    <row r="4" spans="1:8" ht="24" x14ac:dyDescent="0.2">
      <c r="A4" s="2" t="s">
        <v>94</v>
      </c>
      <c r="B4" s="2" t="s">
        <v>15</v>
      </c>
      <c r="C4" s="2" t="s">
        <v>74</v>
      </c>
      <c r="D4" s="2" t="s">
        <v>124</v>
      </c>
      <c r="E4" s="7" t="s">
        <v>36</v>
      </c>
      <c r="F4" s="2" t="s">
        <v>35</v>
      </c>
      <c r="G4" s="31" t="s">
        <v>73</v>
      </c>
      <c r="H4" s="31" t="s">
        <v>9</v>
      </c>
    </row>
    <row r="5" spans="1:8" ht="15" x14ac:dyDescent="0.25">
      <c r="A5" s="10" t="s">
        <v>22</v>
      </c>
      <c r="B5" s="11" t="s">
        <v>33</v>
      </c>
      <c r="C5" s="12" t="s">
        <v>10</v>
      </c>
      <c r="D5" s="13" t="s">
        <v>107</v>
      </c>
      <c r="E5" s="14" t="s">
        <v>107</v>
      </c>
      <c r="F5" s="13" t="s">
        <v>107</v>
      </c>
      <c r="G5" s="32" t="s">
        <v>107</v>
      </c>
      <c r="H5" s="33">
        <f>SUM(H6)</f>
        <v>0</v>
      </c>
    </row>
    <row r="6" spans="1:8" ht="30" x14ac:dyDescent="0.2">
      <c r="A6" s="15" t="s">
        <v>34</v>
      </c>
      <c r="B6" s="16" t="s">
        <v>29</v>
      </c>
      <c r="C6" s="17" t="s">
        <v>80</v>
      </c>
      <c r="D6" s="18" t="s">
        <v>57</v>
      </c>
      <c r="E6" s="19">
        <v>0.30000000000000004</v>
      </c>
      <c r="F6" s="20">
        <v>1</v>
      </c>
      <c r="G6" s="34"/>
      <c r="H6" s="35">
        <f>ROUND(E6*G6,2)</f>
        <v>0</v>
      </c>
    </row>
    <row r="7" spans="1:8" ht="15" x14ac:dyDescent="0.25">
      <c r="A7" s="10" t="s">
        <v>123</v>
      </c>
      <c r="B7" s="11" t="s">
        <v>33</v>
      </c>
      <c r="C7" s="12" t="s">
        <v>62</v>
      </c>
      <c r="D7" s="13" t="s">
        <v>107</v>
      </c>
      <c r="E7" s="14" t="s">
        <v>107</v>
      </c>
      <c r="F7" s="13" t="s">
        <v>107</v>
      </c>
      <c r="G7" s="32"/>
      <c r="H7" s="33">
        <f>SUM(H8)</f>
        <v>0</v>
      </c>
    </row>
    <row r="8" spans="1:8" ht="30" x14ac:dyDescent="0.2">
      <c r="A8" s="15" t="s">
        <v>125</v>
      </c>
      <c r="B8" s="16" t="s">
        <v>52</v>
      </c>
      <c r="C8" s="17" t="s">
        <v>91</v>
      </c>
      <c r="D8" s="18" t="s">
        <v>43</v>
      </c>
      <c r="E8" s="19">
        <f>(283-110)*1.5</f>
        <v>259.5</v>
      </c>
      <c r="F8" s="20">
        <v>1</v>
      </c>
      <c r="G8" s="34"/>
      <c r="H8" s="35">
        <f>ROUND(E8*G8,2)</f>
        <v>0</v>
      </c>
    </row>
    <row r="9" spans="1:8" ht="15" x14ac:dyDescent="0.25">
      <c r="A9" s="10" t="s">
        <v>114</v>
      </c>
      <c r="B9" s="11" t="s">
        <v>33</v>
      </c>
      <c r="C9" s="12" t="s">
        <v>104</v>
      </c>
      <c r="D9" s="13" t="s">
        <v>107</v>
      </c>
      <c r="E9" s="14" t="s">
        <v>107</v>
      </c>
      <c r="F9" s="13" t="s">
        <v>107</v>
      </c>
      <c r="G9" s="32"/>
      <c r="H9" s="33">
        <f>SUM(H10:H12)</f>
        <v>0</v>
      </c>
    </row>
    <row r="10" spans="1:8" ht="30" x14ac:dyDescent="0.2">
      <c r="A10" s="15" t="s">
        <v>115</v>
      </c>
      <c r="B10" s="16" t="s">
        <v>13</v>
      </c>
      <c r="C10" s="17" t="s">
        <v>49</v>
      </c>
      <c r="D10" s="18" t="s">
        <v>43</v>
      </c>
      <c r="E10" s="19">
        <f>110*1.5</f>
        <v>165</v>
      </c>
      <c r="F10" s="20">
        <v>2</v>
      </c>
      <c r="G10" s="34"/>
      <c r="H10" s="35">
        <f t="shared" ref="H10:H17" si="0">ROUND(E10*G10,2)</f>
        <v>0</v>
      </c>
    </row>
    <row r="11" spans="1:8" ht="45" x14ac:dyDescent="0.2">
      <c r="A11" s="15" t="s">
        <v>117</v>
      </c>
      <c r="B11" s="16" t="s">
        <v>5</v>
      </c>
      <c r="C11" s="17" t="s">
        <v>102</v>
      </c>
      <c r="D11" s="18" t="s">
        <v>105</v>
      </c>
      <c r="E11" s="19">
        <f>E10*0.3</f>
        <v>49.5</v>
      </c>
      <c r="F11" s="20">
        <v>1</v>
      </c>
      <c r="G11" s="34"/>
      <c r="H11" s="35">
        <f t="shared" si="0"/>
        <v>0</v>
      </c>
    </row>
    <row r="12" spans="1:8" ht="45" x14ac:dyDescent="0.2">
      <c r="A12" s="15" t="s">
        <v>121</v>
      </c>
      <c r="B12" s="16" t="s">
        <v>65</v>
      </c>
      <c r="C12" s="17" t="s">
        <v>116</v>
      </c>
      <c r="D12" s="18" t="s">
        <v>105</v>
      </c>
      <c r="E12" s="19">
        <f>E11</f>
        <v>49.5</v>
      </c>
      <c r="F12" s="20">
        <v>9</v>
      </c>
      <c r="G12" s="34"/>
      <c r="H12" s="35">
        <f t="shared" si="0"/>
        <v>0</v>
      </c>
    </row>
    <row r="13" spans="1:8" ht="15" x14ac:dyDescent="0.25">
      <c r="A13" s="10" t="s">
        <v>126</v>
      </c>
      <c r="B13" s="11" t="s">
        <v>33</v>
      </c>
      <c r="C13" s="12" t="s">
        <v>2</v>
      </c>
      <c r="D13" s="13" t="s">
        <v>107</v>
      </c>
      <c r="E13" s="14" t="s">
        <v>107</v>
      </c>
      <c r="F13" s="13" t="s">
        <v>107</v>
      </c>
      <c r="G13" s="32"/>
      <c r="H13" s="36">
        <f>SUM(H14:H22)</f>
        <v>0</v>
      </c>
    </row>
    <row r="14" spans="1:8" ht="45" x14ac:dyDescent="0.2">
      <c r="A14" s="15" t="s">
        <v>127</v>
      </c>
      <c r="B14" s="16" t="s">
        <v>87</v>
      </c>
      <c r="C14" s="17" t="s">
        <v>41</v>
      </c>
      <c r="D14" s="18" t="s">
        <v>105</v>
      </c>
      <c r="E14" s="19">
        <f>(283*1.7*0.9+23.7*0.8*1.6)*10%</f>
        <v>46.332599999999999</v>
      </c>
      <c r="F14" s="20">
        <v>1</v>
      </c>
      <c r="G14" s="34"/>
      <c r="H14" s="35">
        <f t="shared" si="0"/>
        <v>0</v>
      </c>
    </row>
    <row r="15" spans="1:8" ht="51.75" customHeight="1" x14ac:dyDescent="0.2">
      <c r="A15" s="15" t="s">
        <v>128</v>
      </c>
      <c r="B15" s="16" t="s">
        <v>96</v>
      </c>
      <c r="C15" s="17" t="s">
        <v>101</v>
      </c>
      <c r="D15" s="18" t="s">
        <v>105</v>
      </c>
      <c r="E15" s="19">
        <v>1.5</v>
      </c>
      <c r="F15" s="20">
        <v>1</v>
      </c>
      <c r="G15" s="34"/>
      <c r="H15" s="35">
        <f t="shared" si="0"/>
        <v>0</v>
      </c>
    </row>
    <row r="16" spans="1:8" ht="30" x14ac:dyDescent="0.2">
      <c r="A16" s="15" t="s">
        <v>129</v>
      </c>
      <c r="B16" s="16" t="s">
        <v>1</v>
      </c>
      <c r="C16" s="17" t="s">
        <v>95</v>
      </c>
      <c r="D16" s="18" t="s">
        <v>105</v>
      </c>
      <c r="E16" s="19">
        <f>E14+E15</f>
        <v>47.832599999999999</v>
      </c>
      <c r="F16" s="20">
        <v>1</v>
      </c>
      <c r="G16" s="34"/>
      <c r="H16" s="35">
        <f t="shared" si="0"/>
        <v>0</v>
      </c>
    </row>
    <row r="17" spans="1:8" ht="54.75" customHeight="1" x14ac:dyDescent="0.2">
      <c r="A17" s="15" t="s">
        <v>130</v>
      </c>
      <c r="B17" s="21" t="s">
        <v>108</v>
      </c>
      <c r="C17" s="22" t="s">
        <v>109</v>
      </c>
      <c r="D17" s="18" t="s">
        <v>105</v>
      </c>
      <c r="E17" s="19">
        <f>(283*1.7*0.9+11.6*0.8*1.6)*90%</f>
        <v>403.05419999999998</v>
      </c>
      <c r="F17" s="20">
        <v>1</v>
      </c>
      <c r="G17" s="35"/>
      <c r="H17" s="35">
        <f t="shared" si="0"/>
        <v>0</v>
      </c>
    </row>
    <row r="18" spans="1:8" ht="60" x14ac:dyDescent="0.2">
      <c r="A18" s="15" t="s">
        <v>131</v>
      </c>
      <c r="B18" s="16" t="s">
        <v>86</v>
      </c>
      <c r="C18" s="17" t="s">
        <v>118</v>
      </c>
      <c r="D18" s="18" t="s">
        <v>105</v>
      </c>
      <c r="E18" s="19">
        <f>E14+E17</f>
        <v>449.38679999999999</v>
      </c>
      <c r="F18" s="20">
        <v>9</v>
      </c>
      <c r="G18" s="34"/>
      <c r="H18" s="35">
        <f t="shared" ref="H18:H25" si="1">ROUND(E18*G18,2)</f>
        <v>0</v>
      </c>
    </row>
    <row r="19" spans="1:8" ht="45" x14ac:dyDescent="0.2">
      <c r="A19" s="15" t="s">
        <v>132</v>
      </c>
      <c r="B19" s="16" t="s">
        <v>119</v>
      </c>
      <c r="C19" s="17" t="s">
        <v>120</v>
      </c>
      <c r="D19" s="18" t="s">
        <v>43</v>
      </c>
      <c r="E19" s="19">
        <f>283*1.7*2</f>
        <v>962.19999999999993</v>
      </c>
      <c r="F19" s="20">
        <v>1</v>
      </c>
      <c r="G19" s="34"/>
      <c r="H19" s="35">
        <f t="shared" si="1"/>
        <v>0</v>
      </c>
    </row>
    <row r="20" spans="1:8" ht="45" x14ac:dyDescent="0.2">
      <c r="A20" s="15" t="s">
        <v>133</v>
      </c>
      <c r="B20" s="16" t="s">
        <v>89</v>
      </c>
      <c r="C20" s="17" t="s">
        <v>64</v>
      </c>
      <c r="D20" s="18" t="s">
        <v>43</v>
      </c>
      <c r="E20" s="19">
        <v>10.8</v>
      </c>
      <c r="F20" s="20">
        <v>1</v>
      </c>
      <c r="G20" s="34"/>
      <c r="H20" s="35">
        <f t="shared" si="1"/>
        <v>0</v>
      </c>
    </row>
    <row r="21" spans="1:8" ht="30" x14ac:dyDescent="0.2">
      <c r="A21" s="15" t="s">
        <v>134</v>
      </c>
      <c r="B21" s="16" t="s">
        <v>59</v>
      </c>
      <c r="C21" s="17" t="s">
        <v>71</v>
      </c>
      <c r="D21" s="18" t="s">
        <v>105</v>
      </c>
      <c r="E21" s="19">
        <f>E16+E17-E26</f>
        <v>285.96517549999999</v>
      </c>
      <c r="F21" s="20">
        <v>1</v>
      </c>
      <c r="G21" s="34"/>
      <c r="H21" s="35">
        <f t="shared" si="1"/>
        <v>0</v>
      </c>
    </row>
    <row r="22" spans="1:8" ht="30" x14ac:dyDescent="0.2">
      <c r="A22" s="15" t="s">
        <v>135</v>
      </c>
      <c r="B22" s="16" t="s">
        <v>78</v>
      </c>
      <c r="C22" s="17" t="s">
        <v>55</v>
      </c>
      <c r="D22" s="18" t="s">
        <v>105</v>
      </c>
      <c r="E22" s="19">
        <v>12.100000000000001</v>
      </c>
      <c r="F22" s="20">
        <v>1</v>
      </c>
      <c r="G22" s="34"/>
      <c r="H22" s="35">
        <f t="shared" si="1"/>
        <v>0</v>
      </c>
    </row>
    <row r="23" spans="1:8" ht="15" x14ac:dyDescent="0.25">
      <c r="A23" s="10" t="s">
        <v>136</v>
      </c>
      <c r="B23" s="11" t="s">
        <v>33</v>
      </c>
      <c r="C23" s="12" t="s">
        <v>54</v>
      </c>
      <c r="D23" s="13" t="s">
        <v>107</v>
      </c>
      <c r="E23" s="14" t="s">
        <v>107</v>
      </c>
      <c r="F23" s="13" t="s">
        <v>107</v>
      </c>
      <c r="G23" s="32"/>
      <c r="H23" s="36">
        <f>SUM(H24:H50)</f>
        <v>0</v>
      </c>
    </row>
    <row r="24" spans="1:8" ht="30" x14ac:dyDescent="0.2">
      <c r="A24" s="15" t="s">
        <v>137</v>
      </c>
      <c r="B24" s="16" t="s">
        <v>48</v>
      </c>
      <c r="C24" s="17" t="s">
        <v>30</v>
      </c>
      <c r="D24" s="18" t="s">
        <v>63</v>
      </c>
      <c r="E24" s="19">
        <v>282.7</v>
      </c>
      <c r="F24" s="20">
        <v>1</v>
      </c>
      <c r="G24" s="34"/>
      <c r="H24" s="35">
        <f t="shared" si="1"/>
        <v>0</v>
      </c>
    </row>
    <row r="25" spans="1:8" ht="45" x14ac:dyDescent="0.2">
      <c r="A25" s="15" t="s">
        <v>138</v>
      </c>
      <c r="B25" s="16" t="s">
        <v>4</v>
      </c>
      <c r="C25" s="17" t="s">
        <v>38</v>
      </c>
      <c r="D25" s="18" t="s">
        <v>63</v>
      </c>
      <c r="E25" s="19">
        <v>11.600000000000001</v>
      </c>
      <c r="F25" s="20">
        <v>1</v>
      </c>
      <c r="G25" s="34"/>
      <c r="H25" s="35">
        <f t="shared" si="1"/>
        <v>0</v>
      </c>
    </row>
    <row r="26" spans="1:8" ht="45" x14ac:dyDescent="0.2">
      <c r="A26" s="15" t="s">
        <v>139</v>
      </c>
      <c r="B26" s="16" t="s">
        <v>25</v>
      </c>
      <c r="C26" s="17" t="s">
        <v>61</v>
      </c>
      <c r="D26" s="18" t="s">
        <v>105</v>
      </c>
      <c r="E26" s="19">
        <f>(283+22.3)*0.61*0.9-3.14*0.055^2*283</f>
        <v>164.92162450000001</v>
      </c>
      <c r="F26" s="20">
        <v>1</v>
      </c>
      <c r="G26" s="34"/>
      <c r="H26" s="35">
        <f t="shared" ref="H26:H39" si="2">ROUND(E26*G26,2)</f>
        <v>0</v>
      </c>
    </row>
    <row r="27" spans="1:8" ht="27" customHeight="1" x14ac:dyDescent="0.2">
      <c r="A27" s="15" t="s">
        <v>140</v>
      </c>
      <c r="B27" s="16" t="s">
        <v>77</v>
      </c>
      <c r="C27" s="17" t="s">
        <v>83</v>
      </c>
      <c r="D27" s="18" t="s">
        <v>82</v>
      </c>
      <c r="E27" s="19">
        <v>1</v>
      </c>
      <c r="F27" s="20">
        <v>1</v>
      </c>
      <c r="G27" s="34"/>
      <c r="H27" s="35">
        <f t="shared" si="2"/>
        <v>0</v>
      </c>
    </row>
    <row r="28" spans="1:8" ht="30" x14ac:dyDescent="0.2">
      <c r="A28" s="15" t="s">
        <v>141</v>
      </c>
      <c r="B28" s="16" t="s">
        <v>53</v>
      </c>
      <c r="C28" s="17" t="s">
        <v>60</v>
      </c>
      <c r="D28" s="18" t="s">
        <v>28</v>
      </c>
      <c r="E28" s="19">
        <v>-3</v>
      </c>
      <c r="F28" s="20">
        <v>1</v>
      </c>
      <c r="G28" s="34"/>
      <c r="H28" s="35">
        <f t="shared" si="2"/>
        <v>0</v>
      </c>
    </row>
    <row r="29" spans="1:8" ht="30" x14ac:dyDescent="0.2">
      <c r="A29" s="15" t="s">
        <v>142</v>
      </c>
      <c r="B29" s="16" t="s">
        <v>88</v>
      </c>
      <c r="C29" s="17" t="s">
        <v>98</v>
      </c>
      <c r="D29" s="18" t="s">
        <v>105</v>
      </c>
      <c r="E29" s="19">
        <v>0.60000000000000009</v>
      </c>
      <c r="F29" s="20">
        <v>1</v>
      </c>
      <c r="G29" s="34"/>
      <c r="H29" s="35">
        <f t="shared" si="2"/>
        <v>0</v>
      </c>
    </row>
    <row r="30" spans="1:8" ht="15" x14ac:dyDescent="0.2">
      <c r="A30" s="15" t="s">
        <v>143</v>
      </c>
      <c r="B30" s="16" t="s">
        <v>58</v>
      </c>
      <c r="C30" s="17" t="s">
        <v>27</v>
      </c>
      <c r="D30" s="18" t="s">
        <v>82</v>
      </c>
      <c r="E30" s="19">
        <v>8</v>
      </c>
      <c r="F30" s="20">
        <v>1</v>
      </c>
      <c r="G30" s="34"/>
      <c r="H30" s="35">
        <f t="shared" si="2"/>
        <v>0</v>
      </c>
    </row>
    <row r="31" spans="1:8" ht="15" x14ac:dyDescent="0.2">
      <c r="A31" s="15" t="s">
        <v>144</v>
      </c>
      <c r="B31" s="16" t="s">
        <v>84</v>
      </c>
      <c r="C31" s="17" t="s">
        <v>90</v>
      </c>
      <c r="D31" s="18" t="s">
        <v>82</v>
      </c>
      <c r="E31" s="19">
        <v>1</v>
      </c>
      <c r="F31" s="20">
        <v>1</v>
      </c>
      <c r="G31" s="34"/>
      <c r="H31" s="35">
        <f t="shared" si="2"/>
        <v>0</v>
      </c>
    </row>
    <row r="32" spans="1:8" ht="30" x14ac:dyDescent="0.2">
      <c r="A32" s="15" t="s">
        <v>145</v>
      </c>
      <c r="B32" s="16" t="s">
        <v>44</v>
      </c>
      <c r="C32" s="17" t="s">
        <v>19</v>
      </c>
      <c r="D32" s="18" t="s">
        <v>82</v>
      </c>
      <c r="E32" s="19">
        <v>2</v>
      </c>
      <c r="F32" s="20">
        <v>1</v>
      </c>
      <c r="G32" s="34"/>
      <c r="H32" s="35">
        <f t="shared" si="2"/>
        <v>0</v>
      </c>
    </row>
    <row r="33" spans="1:8" ht="30" x14ac:dyDescent="0.2">
      <c r="A33" s="15" t="s">
        <v>146</v>
      </c>
      <c r="B33" s="16" t="s">
        <v>44</v>
      </c>
      <c r="C33" s="17" t="s">
        <v>79</v>
      </c>
      <c r="D33" s="18" t="s">
        <v>82</v>
      </c>
      <c r="E33" s="19">
        <v>2</v>
      </c>
      <c r="F33" s="20">
        <v>1</v>
      </c>
      <c r="G33" s="34"/>
      <c r="H33" s="35">
        <f t="shared" si="2"/>
        <v>0</v>
      </c>
    </row>
    <row r="34" spans="1:8" ht="30" x14ac:dyDescent="0.2">
      <c r="A34" s="15" t="s">
        <v>147</v>
      </c>
      <c r="B34" s="16" t="s">
        <v>6</v>
      </c>
      <c r="C34" s="17" t="s">
        <v>122</v>
      </c>
      <c r="D34" s="18" t="s">
        <v>82</v>
      </c>
      <c r="E34" s="19">
        <v>1</v>
      </c>
      <c r="F34" s="20">
        <v>1</v>
      </c>
      <c r="G34" s="34"/>
      <c r="H34" s="35">
        <f t="shared" si="2"/>
        <v>0</v>
      </c>
    </row>
    <row r="35" spans="1:8" ht="30" x14ac:dyDescent="0.2">
      <c r="A35" s="15" t="s">
        <v>148</v>
      </c>
      <c r="B35" s="16" t="s">
        <v>6</v>
      </c>
      <c r="C35" s="17" t="s">
        <v>18</v>
      </c>
      <c r="D35" s="18" t="s">
        <v>82</v>
      </c>
      <c r="E35" s="19">
        <v>8</v>
      </c>
      <c r="F35" s="20">
        <v>1</v>
      </c>
      <c r="G35" s="34"/>
      <c r="H35" s="35">
        <f t="shared" si="2"/>
        <v>0</v>
      </c>
    </row>
    <row r="36" spans="1:8" ht="30" x14ac:dyDescent="0.2">
      <c r="A36" s="15" t="s">
        <v>149</v>
      </c>
      <c r="B36" s="16" t="s">
        <v>44</v>
      </c>
      <c r="C36" s="17" t="s">
        <v>69</v>
      </c>
      <c r="D36" s="18" t="s">
        <v>82</v>
      </c>
      <c r="E36" s="19">
        <v>1</v>
      </c>
      <c r="F36" s="20">
        <v>1</v>
      </c>
      <c r="G36" s="34"/>
      <c r="H36" s="35">
        <f t="shared" si="2"/>
        <v>0</v>
      </c>
    </row>
    <row r="37" spans="1:8" ht="30" x14ac:dyDescent="0.2">
      <c r="A37" s="15" t="s">
        <v>150</v>
      </c>
      <c r="B37" s="16" t="s">
        <v>37</v>
      </c>
      <c r="C37" s="17" t="s">
        <v>51</v>
      </c>
      <c r="D37" s="18" t="s">
        <v>82</v>
      </c>
      <c r="E37" s="19">
        <v>2</v>
      </c>
      <c r="F37" s="20">
        <v>1</v>
      </c>
      <c r="G37" s="34"/>
      <c r="H37" s="35">
        <f t="shared" si="2"/>
        <v>0</v>
      </c>
    </row>
    <row r="38" spans="1:8" ht="30" x14ac:dyDescent="0.2">
      <c r="A38" s="15" t="s">
        <v>151</v>
      </c>
      <c r="B38" s="16" t="s">
        <v>37</v>
      </c>
      <c r="C38" s="17" t="s">
        <v>67</v>
      </c>
      <c r="D38" s="18" t="s">
        <v>82</v>
      </c>
      <c r="E38" s="19">
        <v>2</v>
      </c>
      <c r="F38" s="20">
        <v>1</v>
      </c>
      <c r="G38" s="34"/>
      <c r="H38" s="35">
        <f t="shared" si="2"/>
        <v>0</v>
      </c>
    </row>
    <row r="39" spans="1:8" ht="30" x14ac:dyDescent="0.2">
      <c r="A39" s="15" t="s">
        <v>152</v>
      </c>
      <c r="B39" s="16" t="s">
        <v>100</v>
      </c>
      <c r="C39" s="17" t="s">
        <v>97</v>
      </c>
      <c r="D39" s="18" t="s">
        <v>93</v>
      </c>
      <c r="E39" s="19">
        <v>83</v>
      </c>
      <c r="F39" s="20">
        <v>1</v>
      </c>
      <c r="G39" s="34"/>
      <c r="H39" s="35">
        <f t="shared" si="2"/>
        <v>0</v>
      </c>
    </row>
    <row r="40" spans="1:8" ht="30" x14ac:dyDescent="0.2">
      <c r="A40" s="15" t="s">
        <v>153</v>
      </c>
      <c r="B40" s="16" t="s">
        <v>99</v>
      </c>
      <c r="C40" s="17" t="s">
        <v>7</v>
      </c>
      <c r="D40" s="18" t="s">
        <v>93</v>
      </c>
      <c r="E40" s="19">
        <v>10</v>
      </c>
      <c r="F40" s="20">
        <v>1</v>
      </c>
      <c r="G40" s="34"/>
      <c r="H40" s="35">
        <f t="shared" ref="H40:H57" si="3">ROUND(E40*G40,2)</f>
        <v>0</v>
      </c>
    </row>
    <row r="41" spans="1:8" ht="30" x14ac:dyDescent="0.2">
      <c r="A41" s="15" t="s">
        <v>154</v>
      </c>
      <c r="B41" s="16" t="s">
        <v>16</v>
      </c>
      <c r="C41" s="17" t="s">
        <v>24</v>
      </c>
      <c r="D41" s="18" t="s">
        <v>70</v>
      </c>
      <c r="E41" s="19">
        <v>2</v>
      </c>
      <c r="F41" s="20">
        <v>1</v>
      </c>
      <c r="G41" s="34"/>
      <c r="H41" s="35">
        <f t="shared" si="3"/>
        <v>0</v>
      </c>
    </row>
    <row r="42" spans="1:8" ht="37.5" customHeight="1" x14ac:dyDescent="0.2">
      <c r="A42" s="15" t="s">
        <v>155</v>
      </c>
      <c r="B42" s="16" t="s">
        <v>72</v>
      </c>
      <c r="C42" s="17" t="s">
        <v>76</v>
      </c>
      <c r="D42" s="18" t="s">
        <v>70</v>
      </c>
      <c r="E42" s="19">
        <v>2</v>
      </c>
      <c r="F42" s="20">
        <v>1</v>
      </c>
      <c r="G42" s="34"/>
      <c r="H42" s="35">
        <f t="shared" si="3"/>
        <v>0</v>
      </c>
    </row>
    <row r="43" spans="1:8" ht="30" x14ac:dyDescent="0.2">
      <c r="A43" s="15" t="s">
        <v>156</v>
      </c>
      <c r="B43" s="16" t="s">
        <v>56</v>
      </c>
      <c r="C43" s="17" t="s">
        <v>46</v>
      </c>
      <c r="D43" s="18" t="s">
        <v>105</v>
      </c>
      <c r="E43" s="19">
        <v>0.2</v>
      </c>
      <c r="F43" s="20">
        <v>1</v>
      </c>
      <c r="G43" s="34"/>
      <c r="H43" s="35">
        <f t="shared" si="3"/>
        <v>0</v>
      </c>
    </row>
    <row r="44" spans="1:8" ht="30" x14ac:dyDescent="0.2">
      <c r="A44" s="15" t="s">
        <v>157</v>
      </c>
      <c r="B44" s="16" t="s">
        <v>75</v>
      </c>
      <c r="C44" s="17" t="s">
        <v>47</v>
      </c>
      <c r="D44" s="18" t="s">
        <v>43</v>
      </c>
      <c r="E44" s="19">
        <v>0.4</v>
      </c>
      <c r="F44" s="20">
        <v>1</v>
      </c>
      <c r="G44" s="34"/>
      <c r="H44" s="35">
        <f t="shared" si="3"/>
        <v>0</v>
      </c>
    </row>
    <row r="45" spans="1:8" ht="30" x14ac:dyDescent="0.2">
      <c r="A45" s="15" t="s">
        <v>158</v>
      </c>
      <c r="B45" s="16" t="s">
        <v>92</v>
      </c>
      <c r="C45" s="17" t="s">
        <v>8</v>
      </c>
      <c r="D45" s="18" t="s">
        <v>31</v>
      </c>
      <c r="E45" s="19">
        <v>2</v>
      </c>
      <c r="F45" s="20">
        <v>1</v>
      </c>
      <c r="G45" s="34"/>
      <c r="H45" s="35">
        <f t="shared" si="3"/>
        <v>0</v>
      </c>
    </row>
    <row r="46" spans="1:8" ht="45" x14ac:dyDescent="0.2">
      <c r="A46" s="15" t="s">
        <v>159</v>
      </c>
      <c r="B46" s="16" t="s">
        <v>92</v>
      </c>
      <c r="C46" s="17" t="s">
        <v>50</v>
      </c>
      <c r="D46" s="18" t="s">
        <v>31</v>
      </c>
      <c r="E46" s="19">
        <v>2</v>
      </c>
      <c r="F46" s="20">
        <v>1</v>
      </c>
      <c r="G46" s="34"/>
      <c r="H46" s="35">
        <f t="shared" si="3"/>
        <v>0</v>
      </c>
    </row>
    <row r="47" spans="1:8" ht="30" x14ac:dyDescent="0.2">
      <c r="A47" s="15" t="s">
        <v>160</v>
      </c>
      <c r="B47" s="16" t="s">
        <v>0</v>
      </c>
      <c r="C47" s="17" t="s">
        <v>42</v>
      </c>
      <c r="D47" s="18" t="s">
        <v>85</v>
      </c>
      <c r="E47" s="19">
        <v>4</v>
      </c>
      <c r="F47" s="20">
        <v>1</v>
      </c>
      <c r="G47" s="34"/>
      <c r="H47" s="35">
        <f t="shared" si="3"/>
        <v>0</v>
      </c>
    </row>
    <row r="48" spans="1:8" ht="30" x14ac:dyDescent="0.2">
      <c r="A48" s="15" t="s">
        <v>161</v>
      </c>
      <c r="B48" s="16" t="s">
        <v>32</v>
      </c>
      <c r="C48" s="17" t="s">
        <v>40</v>
      </c>
      <c r="D48" s="18" t="s">
        <v>85</v>
      </c>
      <c r="E48" s="19">
        <v>4</v>
      </c>
      <c r="F48" s="20">
        <v>1</v>
      </c>
      <c r="G48" s="34"/>
      <c r="H48" s="35">
        <f t="shared" si="3"/>
        <v>0</v>
      </c>
    </row>
    <row r="49" spans="1:8" ht="15" x14ac:dyDescent="0.2">
      <c r="A49" s="15" t="s">
        <v>162</v>
      </c>
      <c r="B49" s="16" t="s">
        <v>39</v>
      </c>
      <c r="C49" s="17" t="s">
        <v>45</v>
      </c>
      <c r="D49" s="18" t="s">
        <v>63</v>
      </c>
      <c r="E49" s="19">
        <v>294</v>
      </c>
      <c r="F49" s="20">
        <v>1</v>
      </c>
      <c r="G49" s="34"/>
      <c r="H49" s="35">
        <f t="shared" si="3"/>
        <v>0</v>
      </c>
    </row>
    <row r="50" spans="1:8" ht="15" x14ac:dyDescent="0.2">
      <c r="A50" s="15" t="s">
        <v>163</v>
      </c>
      <c r="B50" s="16" t="s">
        <v>12</v>
      </c>
      <c r="C50" s="17" t="s">
        <v>106</v>
      </c>
      <c r="D50" s="18" t="s">
        <v>70</v>
      </c>
      <c r="E50" s="19">
        <v>4</v>
      </c>
      <c r="F50" s="20">
        <v>1</v>
      </c>
      <c r="G50" s="34"/>
      <c r="H50" s="35">
        <f t="shared" si="3"/>
        <v>0</v>
      </c>
    </row>
    <row r="51" spans="1:8" ht="15" x14ac:dyDescent="0.25">
      <c r="A51" s="10" t="s">
        <v>164</v>
      </c>
      <c r="B51" s="11" t="s">
        <v>33</v>
      </c>
      <c r="C51" s="12" t="s">
        <v>21</v>
      </c>
      <c r="D51" s="13" t="s">
        <v>107</v>
      </c>
      <c r="E51" s="14" t="s">
        <v>107</v>
      </c>
      <c r="F51" s="13" t="s">
        <v>107</v>
      </c>
      <c r="G51" s="32"/>
      <c r="H51" s="36">
        <f>SUM(H52:H53)</f>
        <v>0</v>
      </c>
    </row>
    <row r="52" spans="1:8" ht="15" customHeight="1" x14ac:dyDescent="0.2">
      <c r="A52" s="15" t="s">
        <v>165</v>
      </c>
      <c r="B52" s="16" t="s">
        <v>23</v>
      </c>
      <c r="C52" s="17" t="s">
        <v>3</v>
      </c>
      <c r="D52" s="18" t="s">
        <v>43</v>
      </c>
      <c r="E52" s="19">
        <f>E8</f>
        <v>259.5</v>
      </c>
      <c r="F52" s="20">
        <v>1</v>
      </c>
      <c r="G52" s="34"/>
      <c r="H52" s="35">
        <f t="shared" si="3"/>
        <v>0</v>
      </c>
    </row>
    <row r="53" spans="1:8" ht="15" x14ac:dyDescent="0.2">
      <c r="A53" s="15" t="s">
        <v>166</v>
      </c>
      <c r="B53" s="16" t="s">
        <v>103</v>
      </c>
      <c r="C53" s="17" t="s">
        <v>17</v>
      </c>
      <c r="D53" s="18" t="s">
        <v>43</v>
      </c>
      <c r="E53" s="19">
        <f>E52</f>
        <v>259.5</v>
      </c>
      <c r="F53" s="20">
        <v>1</v>
      </c>
      <c r="G53" s="34"/>
      <c r="H53" s="35">
        <f t="shared" si="3"/>
        <v>0</v>
      </c>
    </row>
    <row r="54" spans="1:8" ht="15" x14ac:dyDescent="0.25">
      <c r="A54" s="10" t="s">
        <v>167</v>
      </c>
      <c r="B54" s="11" t="s">
        <v>33</v>
      </c>
      <c r="C54" s="12" t="s">
        <v>20</v>
      </c>
      <c r="D54" s="13" t="s">
        <v>107</v>
      </c>
      <c r="E54" s="14" t="s">
        <v>107</v>
      </c>
      <c r="F54" s="13" t="s">
        <v>107</v>
      </c>
      <c r="G54" s="32"/>
      <c r="H54" s="36">
        <f>SUM(H55:H57)</f>
        <v>0</v>
      </c>
    </row>
    <row r="55" spans="1:8" ht="30" x14ac:dyDescent="0.2">
      <c r="A55" s="15" t="s">
        <v>168</v>
      </c>
      <c r="B55" s="16" t="s">
        <v>81</v>
      </c>
      <c r="C55" s="17" t="s">
        <v>14</v>
      </c>
      <c r="D55" s="18" t="s">
        <v>43</v>
      </c>
      <c r="E55" s="19">
        <f>E10</f>
        <v>165</v>
      </c>
      <c r="F55" s="20">
        <v>1</v>
      </c>
      <c r="G55" s="34"/>
      <c r="H55" s="35">
        <f t="shared" si="3"/>
        <v>0</v>
      </c>
    </row>
    <row r="56" spans="1:8" ht="45" x14ac:dyDescent="0.2">
      <c r="A56" s="15" t="s">
        <v>169</v>
      </c>
      <c r="B56" s="16" t="s">
        <v>68</v>
      </c>
      <c r="C56" s="17" t="s">
        <v>66</v>
      </c>
      <c r="D56" s="18" t="s">
        <v>43</v>
      </c>
      <c r="E56" s="19">
        <f>E55</f>
        <v>165</v>
      </c>
      <c r="F56" s="20">
        <v>22</v>
      </c>
      <c r="G56" s="34"/>
      <c r="H56" s="35">
        <f t="shared" si="3"/>
        <v>0</v>
      </c>
    </row>
    <row r="57" spans="1:8" ht="30" x14ac:dyDescent="0.2">
      <c r="A57" s="15" t="s">
        <v>170</v>
      </c>
      <c r="B57" s="16" t="s">
        <v>11</v>
      </c>
      <c r="C57" s="17" t="s">
        <v>26</v>
      </c>
      <c r="D57" s="18" t="s">
        <v>43</v>
      </c>
      <c r="E57" s="19">
        <v>15.3</v>
      </c>
      <c r="F57" s="20">
        <v>1</v>
      </c>
      <c r="G57" s="34"/>
      <c r="H57" s="37">
        <f t="shared" si="3"/>
        <v>0</v>
      </c>
    </row>
    <row r="58" spans="1:8" s="26" customFormat="1" ht="15" x14ac:dyDescent="0.2">
      <c r="A58" s="23" t="s">
        <v>177</v>
      </c>
      <c r="B58" s="24" t="s">
        <v>33</v>
      </c>
      <c r="C58" s="24" t="s">
        <v>171</v>
      </c>
      <c r="D58" s="25"/>
      <c r="E58" s="25"/>
      <c r="F58" s="25"/>
      <c r="G58" s="38"/>
      <c r="H58" s="39">
        <f>SUM(H59:H61)</f>
        <v>0</v>
      </c>
    </row>
    <row r="59" spans="1:8" s="26" customFormat="1" ht="27.75" customHeight="1" x14ac:dyDescent="0.2">
      <c r="A59" s="27" t="s">
        <v>178</v>
      </c>
      <c r="B59" s="28" t="s">
        <v>172</v>
      </c>
      <c r="C59" s="28" t="s">
        <v>173</v>
      </c>
      <c r="D59" s="29" t="s">
        <v>174</v>
      </c>
      <c r="E59" s="30">
        <v>1</v>
      </c>
      <c r="F59" s="30">
        <v>1</v>
      </c>
      <c r="G59" s="40"/>
      <c r="H59" s="41">
        <f t="shared" ref="H59:H61" si="4">ROUND(E59*F59*G59,2)</f>
        <v>0</v>
      </c>
    </row>
    <row r="60" spans="1:8" s="26" customFormat="1" ht="27.75" customHeight="1" x14ac:dyDescent="0.2">
      <c r="A60" s="27" t="s">
        <v>179</v>
      </c>
      <c r="B60" s="28" t="s">
        <v>172</v>
      </c>
      <c r="C60" s="28" t="s">
        <v>175</v>
      </c>
      <c r="D60" s="29" t="s">
        <v>174</v>
      </c>
      <c r="E60" s="30">
        <v>1</v>
      </c>
      <c r="F60" s="30">
        <v>1</v>
      </c>
      <c r="G60" s="40"/>
      <c r="H60" s="41">
        <f t="shared" si="4"/>
        <v>0</v>
      </c>
    </row>
    <row r="61" spans="1:8" s="26" customFormat="1" ht="27.75" customHeight="1" x14ac:dyDescent="0.2">
      <c r="A61" s="27" t="s">
        <v>180</v>
      </c>
      <c r="B61" s="28" t="s">
        <v>172</v>
      </c>
      <c r="C61" s="28" t="s">
        <v>176</v>
      </c>
      <c r="D61" s="29" t="s">
        <v>174</v>
      </c>
      <c r="E61" s="30">
        <v>1</v>
      </c>
      <c r="F61" s="30">
        <v>1</v>
      </c>
      <c r="G61" s="40"/>
      <c r="H61" s="41">
        <f t="shared" si="4"/>
        <v>0</v>
      </c>
    </row>
    <row r="62" spans="1:8" ht="15" x14ac:dyDescent="0.25">
      <c r="A62" s="42" t="s">
        <v>110</v>
      </c>
      <c r="B62" s="42"/>
      <c r="C62" s="42"/>
      <c r="D62" s="42"/>
      <c r="E62" s="42"/>
      <c r="F62" s="42"/>
      <c r="G62" s="42"/>
      <c r="H62" s="33">
        <f>H54+H51+H23+H13+H9+H5+H7+H58</f>
        <v>0</v>
      </c>
    </row>
    <row r="63" spans="1:8" ht="15" x14ac:dyDescent="0.25">
      <c r="A63" s="42" t="s">
        <v>111</v>
      </c>
      <c r="B63" s="42"/>
      <c r="C63" s="42"/>
      <c r="D63" s="42"/>
      <c r="E63" s="42"/>
      <c r="F63" s="42"/>
      <c r="G63" s="42"/>
      <c r="H63" s="33">
        <f>ROUND(H62*23%,2)</f>
        <v>0</v>
      </c>
    </row>
    <row r="64" spans="1:8" ht="15" x14ac:dyDescent="0.25">
      <c r="A64" s="42" t="s">
        <v>112</v>
      </c>
      <c r="B64" s="42"/>
      <c r="C64" s="42"/>
      <c r="D64" s="42"/>
      <c r="E64" s="42"/>
      <c r="F64" s="42"/>
      <c r="G64" s="42"/>
      <c r="H64" s="33">
        <f>H62+H63</f>
        <v>0</v>
      </c>
    </row>
  </sheetData>
  <sheetProtection algorithmName="SHA-512" hashValue="KkkXpFxz8V3A5+/1FI4wMA5iBAWe929nWiYc66ywflb8+61LQYuznMoLhZPW408eqAcYq52CLpKAqb6aHsVHDA==" saltValue="UrnSvEp5QsN9xO6m6vedAA==" spinCount="100000" sheet="1" objects="1" scenarios="1"/>
  <mergeCells count="6">
    <mergeCell ref="A62:G62"/>
    <mergeCell ref="A63:G63"/>
    <mergeCell ref="A64:G64"/>
    <mergeCell ref="A1:H1"/>
    <mergeCell ref="A3:H3"/>
    <mergeCell ref="A2:F2"/>
  </mergeCells>
  <phoneticPr fontId="5" type="noConversion"/>
  <pageMargins left="0.75" right="0.75" top="1" bottom="1" header="0.5" footer="0.5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</vt:lpstr>
      <vt:lpstr>PRZEDMIAR!Obszar_wydruku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Lucyna Batkiewicz</dc:creator>
  <cp:lastModifiedBy>Lucyna Chorągwicka-Batkiewicz</cp:lastModifiedBy>
  <cp:lastPrinted>2024-06-21T10:02:14Z</cp:lastPrinted>
  <dcterms:created xsi:type="dcterms:W3CDTF">2018-10-11T06:46:52Z</dcterms:created>
  <dcterms:modified xsi:type="dcterms:W3CDTF">2024-07-03T05:37:51Z</dcterms:modified>
</cp:coreProperties>
</file>