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wozdz Anna\3. PRZETARGI\prąd\"/>
    </mc:Choice>
  </mc:AlternateContent>
  <bookViews>
    <workbookView xWindow="0" yWindow="0" windowWidth="21240" windowHeight="8610"/>
  </bookViews>
  <sheets>
    <sheet name="08.09.2015 oferta" sheetId="1" r:id="rId1"/>
  </sheets>
  <calcPr calcId="152511"/>
</workbook>
</file>

<file path=xl/calcChain.xml><?xml version="1.0" encoding="utf-8"?>
<calcChain xmlns="http://schemas.openxmlformats.org/spreadsheetml/2006/main">
  <c r="T22" i="1" l="1"/>
  <c r="T23" i="1"/>
  <c r="T25" i="1"/>
  <c r="T12" i="1"/>
  <c r="T11" i="1"/>
  <c r="K8" i="1"/>
  <c r="K9" i="1"/>
  <c r="K10" i="1"/>
  <c r="K11" i="1"/>
  <c r="K12" i="1"/>
  <c r="K7" i="1"/>
  <c r="B13" i="1"/>
  <c r="G12" i="1"/>
  <c r="F12" i="1"/>
  <c r="G11" i="1"/>
  <c r="F11" i="1"/>
  <c r="G7" i="1"/>
  <c r="F7" i="1"/>
  <c r="K13" i="1" l="1"/>
  <c r="K30" i="1"/>
  <c r="K31" i="1" s="1"/>
  <c r="K21" i="1"/>
  <c r="K22" i="1"/>
  <c r="K23" i="1"/>
  <c r="K24" i="1"/>
  <c r="K25" i="1"/>
  <c r="F25" i="1"/>
  <c r="G25" i="1"/>
  <c r="G24" i="1"/>
  <c r="T24" i="1" s="1"/>
  <c r="F24" i="1"/>
  <c r="G20" i="1"/>
  <c r="F20" i="1"/>
  <c r="K20" i="1" l="1"/>
  <c r="K26" i="1" s="1"/>
  <c r="T21" i="1" l="1"/>
  <c r="T20" i="1"/>
  <c r="U21" i="1" l="1"/>
  <c r="U22" i="1"/>
  <c r="U24" i="1"/>
  <c r="W24" i="1" s="1"/>
  <c r="U20" i="1"/>
  <c r="W20" i="1" s="1"/>
  <c r="U23" i="1"/>
  <c r="W23" i="1" s="1"/>
  <c r="U25" i="1"/>
  <c r="U12" i="1"/>
  <c r="W12" i="1" s="1"/>
  <c r="W25" i="1" l="1"/>
  <c r="U26" i="1"/>
  <c r="W26" i="1" s="1"/>
  <c r="W21" i="1"/>
  <c r="U11" i="1"/>
  <c r="W11" i="1" s="1"/>
  <c r="W22" i="1"/>
  <c r="T8" i="1"/>
  <c r="T9" i="1"/>
  <c r="T10" i="1"/>
  <c r="T7" i="1"/>
  <c r="U8" i="1" l="1"/>
  <c r="U7" i="1"/>
  <c r="U9" i="1"/>
  <c r="W9" i="1" s="1"/>
  <c r="U10" i="1"/>
  <c r="W7" i="1" l="1"/>
  <c r="U13" i="1"/>
  <c r="W8" i="1"/>
  <c r="W10" i="1"/>
  <c r="W13" i="1" l="1"/>
  <c r="U27" i="1"/>
  <c r="U32" i="1" l="1"/>
  <c r="W27" i="1"/>
  <c r="W32" i="1" s="1"/>
</calcChain>
</file>

<file path=xl/sharedStrings.xml><?xml version="1.0" encoding="utf-8"?>
<sst xmlns="http://schemas.openxmlformats.org/spreadsheetml/2006/main" count="80" uniqueCount="41">
  <si>
    <t>pozaszczytem/ pozostałe godziny doby / noc</t>
  </si>
  <si>
    <t>szczyt popołudniowy / dzień</t>
  </si>
  <si>
    <t>całodobowa / szczyt przedpołudniowy</t>
  </si>
  <si>
    <t>Cena za jednostkowa za energię elek.  pozaszczytem/ pozostałe godziny doby / noc</t>
  </si>
  <si>
    <t>Cena za jednostkowa za energię elek.  szczyt popołudniowy / dzień</t>
  </si>
  <si>
    <t>Cena za jednostkowa za energię elek. całodobowa / szczyt przedpołudniowy</t>
  </si>
  <si>
    <t>Stawka opłaty przejściowej (zł/kW/m-c)</t>
  </si>
  <si>
    <t>Składnik stały stawki sieciowej (zł/kW/m-c)</t>
  </si>
  <si>
    <t>Stawka jakościowa (zł/kW)</t>
  </si>
  <si>
    <t>składniki zmienny stawki sieciowej (zł/kWh)</t>
  </si>
  <si>
    <t>Łączna cena oferty (brutto)</t>
  </si>
  <si>
    <t>VAT</t>
  </si>
  <si>
    <t>Łączna cena oferty (netto)</t>
  </si>
  <si>
    <t>Cena za usługi dystrybucyjne netto</t>
  </si>
  <si>
    <t>Ceny za energię elektryczną (netto)</t>
  </si>
  <si>
    <t>Moc umowna</t>
  </si>
  <si>
    <t>Ilość punktów poboru</t>
  </si>
  <si>
    <t>Grupa taryfowa</t>
  </si>
  <si>
    <t>C11</t>
  </si>
  <si>
    <t>C21</t>
  </si>
  <si>
    <t>B23</t>
  </si>
  <si>
    <t>RAZEM</t>
  </si>
  <si>
    <t>Stawka opłaty abonamentowej (zł/m-c)</t>
  </si>
  <si>
    <t>Cena za energię elektryczną 
(kol.5+kol.6+kol.7)*kol.8</t>
  </si>
  <si>
    <t>Opłata OZE</t>
  </si>
  <si>
    <t>Łączna cena za dystrybujcę netto 
(kol.5*kol.10)+(kol.6*kol.11)+(kol.7*kol.12)+(kol.13+14)*(kol.5.+kol.6+kol.7)+[(kol.15+kol.16)*kol.4)+(kol.17*kol.2)]*12m-c</t>
  </si>
  <si>
    <t>B11</t>
  </si>
  <si>
    <t xml:space="preserve">całodobowa </t>
  </si>
  <si>
    <t>Szacowane zużycie w okresie trwania umowy- 1 rok( 12 miesięcy)</t>
  </si>
  <si>
    <t>Okres rozliczeniowy- 2 lata</t>
  </si>
  <si>
    <t>C12B</t>
  </si>
  <si>
    <t>Razem -taryfy B,C i A :</t>
  </si>
  <si>
    <t xml:space="preserve">Szacunkowe zużycie energii elektrycznej w okresie: </t>
  </si>
  <si>
    <t>Okres rozliczeniowy</t>
  </si>
  <si>
    <t xml:space="preserve">Taryfy B i C </t>
  </si>
  <si>
    <t>C12A</t>
  </si>
  <si>
    <t xml:space="preserve"> Formularz cenowy - Załacznik Nr 2 do SIWZ</t>
  </si>
  <si>
    <t>kWh</t>
  </si>
  <si>
    <t>ROK 2021</t>
  </si>
  <si>
    <t>ROK 2022</t>
  </si>
  <si>
    <t>Łączna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</si>
</sst>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.0000"/>
  </numFmts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i/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9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Fill="1" applyBorder="1"/>
    <xf numFmtId="3" fontId="0" fillId="0" borderId="0" xfId="0" applyNumberFormat="1"/>
    <xf numFmtId="4" fontId="2" fillId="0" borderId="3" xfId="0" applyNumberFormat="1" applyFont="1" applyFill="1" applyBorder="1"/>
    <xf numFmtId="0" fontId="2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/>
    <xf numFmtId="3" fontId="5" fillId="2" borderId="1" xfId="0" applyNumberFormat="1" applyFont="1" applyFill="1" applyBorder="1" applyAlignment="1"/>
    <xf numFmtId="0" fontId="2" fillId="3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Fill="1" applyBorder="1"/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3" fontId="1" fillId="0" borderId="0" xfId="0" applyNumberFormat="1" applyFont="1"/>
    <xf numFmtId="164" fontId="1" fillId="0" borderId="0" xfId="0" applyNumberFormat="1" applyFont="1"/>
    <xf numFmtId="165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topLeftCell="A13" zoomScale="115" zoomScaleNormal="115" zoomScalePageLayoutView="130" workbookViewId="0">
      <selection activeCell="T29" sqref="T29"/>
    </sheetView>
  </sheetViews>
  <sheetFormatPr defaultRowHeight="14.25"/>
  <cols>
    <col min="1" max="1" width="4.625" style="1" customWidth="1"/>
    <col min="2" max="3" width="4.125" customWidth="1"/>
    <col min="4" max="4" width="4.375" customWidth="1"/>
    <col min="5" max="5" width="9.5" customWidth="1"/>
    <col min="6" max="6" width="7.75" customWidth="1"/>
    <col min="7" max="7" width="8.875" bestFit="1" customWidth="1"/>
    <col min="8" max="8" width="10.125" customWidth="1"/>
    <col min="9" max="9" width="7.75" customWidth="1"/>
    <col min="10" max="10" width="9.5" customWidth="1"/>
    <col min="11" max="11" width="10.25" customWidth="1"/>
    <col min="12" max="14" width="7.5" customWidth="1"/>
    <col min="15" max="15" width="8.125" customWidth="1"/>
    <col min="16" max="16" width="6" customWidth="1"/>
    <col min="17" max="19" width="8" customWidth="1"/>
    <col min="20" max="20" width="12.25" customWidth="1"/>
    <col min="21" max="21" width="14.375" customWidth="1"/>
    <col min="22" max="22" width="5.125" customWidth="1"/>
    <col min="23" max="23" width="14.5" customWidth="1"/>
    <col min="26" max="26" width="11.375" bestFit="1" customWidth="1"/>
  </cols>
  <sheetData>
    <row r="1" spans="1:23" ht="39.75" customHeight="1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41.25" customHeight="1">
      <c r="A2" s="36" t="s">
        <v>34</v>
      </c>
      <c r="B2" s="36"/>
      <c r="C2" s="36"/>
      <c r="D2" s="36"/>
      <c r="M2" s="4" t="s">
        <v>38</v>
      </c>
    </row>
    <row r="3" spans="1:23">
      <c r="A3" s="37" t="s">
        <v>17</v>
      </c>
      <c r="B3" s="37" t="s">
        <v>16</v>
      </c>
      <c r="C3" s="38" t="s">
        <v>33</v>
      </c>
      <c r="D3" s="37" t="s">
        <v>15</v>
      </c>
      <c r="E3" s="41" t="s">
        <v>28</v>
      </c>
      <c r="F3" s="41"/>
      <c r="G3" s="41"/>
      <c r="H3" s="41" t="s">
        <v>14</v>
      </c>
      <c r="I3" s="41"/>
      <c r="J3" s="41"/>
      <c r="K3" s="41"/>
      <c r="L3" s="42" t="s">
        <v>13</v>
      </c>
      <c r="M3" s="42"/>
      <c r="N3" s="42"/>
      <c r="O3" s="42"/>
      <c r="P3" s="42"/>
      <c r="Q3" s="42"/>
      <c r="R3" s="42"/>
      <c r="S3" s="42"/>
      <c r="T3" s="42"/>
      <c r="U3" s="41" t="s">
        <v>12</v>
      </c>
      <c r="V3" s="41" t="s">
        <v>11</v>
      </c>
      <c r="W3" s="41" t="s">
        <v>10</v>
      </c>
    </row>
    <row r="4" spans="1:23" s="2" customFormat="1" ht="23.25" customHeight="1">
      <c r="A4" s="37"/>
      <c r="B4" s="37"/>
      <c r="C4" s="39"/>
      <c r="D4" s="37"/>
      <c r="E4" s="41"/>
      <c r="F4" s="41"/>
      <c r="G4" s="41"/>
      <c r="H4" s="41"/>
      <c r="I4" s="41"/>
      <c r="J4" s="41"/>
      <c r="K4" s="41"/>
      <c r="L4" s="42" t="s">
        <v>9</v>
      </c>
      <c r="M4" s="42"/>
      <c r="N4" s="42"/>
      <c r="O4" s="41" t="s">
        <v>8</v>
      </c>
      <c r="P4" s="43" t="s">
        <v>24</v>
      </c>
      <c r="Q4" s="41" t="s">
        <v>7</v>
      </c>
      <c r="R4" s="41" t="s">
        <v>6</v>
      </c>
      <c r="S4" s="41" t="s">
        <v>22</v>
      </c>
      <c r="T4" s="41" t="s">
        <v>25</v>
      </c>
      <c r="U4" s="41"/>
      <c r="V4" s="41"/>
      <c r="W4" s="41"/>
    </row>
    <row r="5" spans="1:23" s="2" customFormat="1" ht="108">
      <c r="A5" s="37"/>
      <c r="B5" s="37"/>
      <c r="C5" s="40"/>
      <c r="D5" s="37"/>
      <c r="E5" s="5" t="s">
        <v>27</v>
      </c>
      <c r="F5" s="5" t="s">
        <v>1</v>
      </c>
      <c r="G5" s="5" t="s">
        <v>0</v>
      </c>
      <c r="H5" s="5" t="s">
        <v>5</v>
      </c>
      <c r="I5" s="5" t="s">
        <v>4</v>
      </c>
      <c r="J5" s="5" t="s">
        <v>3</v>
      </c>
      <c r="K5" s="11" t="s">
        <v>23</v>
      </c>
      <c r="L5" s="5" t="s">
        <v>2</v>
      </c>
      <c r="M5" s="5" t="s">
        <v>1</v>
      </c>
      <c r="N5" s="5" t="s">
        <v>0</v>
      </c>
      <c r="O5" s="41"/>
      <c r="P5" s="44"/>
      <c r="Q5" s="41"/>
      <c r="R5" s="41"/>
      <c r="S5" s="41"/>
      <c r="T5" s="41"/>
      <c r="U5" s="41"/>
      <c r="V5" s="41"/>
      <c r="W5" s="41"/>
    </row>
    <row r="6" spans="1:23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46">
        <v>8</v>
      </c>
      <c r="I6" s="47"/>
      <c r="J6" s="48"/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ht="15" customHeight="1">
      <c r="A7" s="19" t="s">
        <v>30</v>
      </c>
      <c r="B7" s="7">
        <v>96</v>
      </c>
      <c r="C7" s="7">
        <v>2</v>
      </c>
      <c r="D7" s="7">
        <v>265</v>
      </c>
      <c r="E7" s="29">
        <v>602620.97</v>
      </c>
      <c r="F7" s="21">
        <f>52%*E7</f>
        <v>313362.9044</v>
      </c>
      <c r="G7" s="21">
        <f>48%*E7</f>
        <v>289258.06559999997</v>
      </c>
      <c r="H7" s="23"/>
      <c r="I7" s="22"/>
      <c r="J7" s="22"/>
      <c r="K7" s="8">
        <f>E7*H7+F7*I7+G7*J7</f>
        <v>0</v>
      </c>
      <c r="L7" s="25"/>
      <c r="M7" s="24"/>
      <c r="N7" s="24"/>
      <c r="O7" s="24"/>
      <c r="P7" s="24"/>
      <c r="Q7" s="24"/>
      <c r="R7" s="24"/>
      <c r="S7" s="24"/>
      <c r="T7" s="8">
        <f t="shared" ref="T7:T10" si="0">(L7*E7+M7*F7+N7*G7)+(O7+P7)*(E7+F7+G7)+(D7*(R7+Q7)+S7*B7)*12</f>
        <v>0</v>
      </c>
      <c r="U7" s="8">
        <f t="shared" ref="U7:U12" si="1">T7+K7</f>
        <v>0</v>
      </c>
      <c r="V7" s="9">
        <v>0.23</v>
      </c>
      <c r="W7" s="8">
        <f>U7*1.23</f>
        <v>0</v>
      </c>
    </row>
    <row r="8" spans="1:23">
      <c r="A8" s="19" t="s">
        <v>18</v>
      </c>
      <c r="B8" s="7">
        <v>178</v>
      </c>
      <c r="C8" s="7">
        <v>2</v>
      </c>
      <c r="D8" s="7">
        <v>2145</v>
      </c>
      <c r="E8" s="28">
        <v>1564311.32</v>
      </c>
      <c r="F8" s="65"/>
      <c r="G8" s="66"/>
      <c r="H8" s="22"/>
      <c r="I8" s="51"/>
      <c r="J8" s="52"/>
      <c r="K8" s="8">
        <f t="shared" ref="K8:K12" si="2">E8*H8+F8*I8+G8*J8</f>
        <v>0</v>
      </c>
      <c r="L8" s="24"/>
      <c r="M8" s="57"/>
      <c r="N8" s="58"/>
      <c r="O8" s="24"/>
      <c r="P8" s="24"/>
      <c r="Q8" s="24"/>
      <c r="R8" s="24"/>
      <c r="S8" s="24"/>
      <c r="T8" s="8">
        <f t="shared" si="0"/>
        <v>0</v>
      </c>
      <c r="U8" s="8">
        <f t="shared" si="1"/>
        <v>0</v>
      </c>
      <c r="V8" s="9">
        <v>0.23</v>
      </c>
      <c r="W8" s="8">
        <f t="shared" ref="W8:W10" si="3">U8*1.23</f>
        <v>0</v>
      </c>
    </row>
    <row r="9" spans="1:23">
      <c r="A9" s="19" t="s">
        <v>19</v>
      </c>
      <c r="B9" s="7">
        <v>3</v>
      </c>
      <c r="C9" s="7">
        <v>1</v>
      </c>
      <c r="D9" s="7">
        <v>169</v>
      </c>
      <c r="E9" s="28">
        <v>784790</v>
      </c>
      <c r="F9" s="67"/>
      <c r="G9" s="68"/>
      <c r="H9" s="22"/>
      <c r="I9" s="53"/>
      <c r="J9" s="54"/>
      <c r="K9" s="8">
        <f t="shared" si="2"/>
        <v>0</v>
      </c>
      <c r="L9" s="24"/>
      <c r="M9" s="59"/>
      <c r="N9" s="60"/>
      <c r="O9" s="24"/>
      <c r="P9" s="24"/>
      <c r="Q9" s="24"/>
      <c r="R9" s="24"/>
      <c r="S9" s="24"/>
      <c r="T9" s="8">
        <f t="shared" si="0"/>
        <v>0</v>
      </c>
      <c r="U9" s="8">
        <f t="shared" si="1"/>
        <v>0</v>
      </c>
      <c r="V9" s="9">
        <v>0.23</v>
      </c>
      <c r="W9" s="8">
        <f t="shared" si="3"/>
        <v>0</v>
      </c>
    </row>
    <row r="10" spans="1:23">
      <c r="A10" s="19" t="s">
        <v>26</v>
      </c>
      <c r="B10" s="7">
        <v>2</v>
      </c>
      <c r="C10" s="7">
        <v>1</v>
      </c>
      <c r="D10" s="7">
        <v>66</v>
      </c>
      <c r="E10" s="28">
        <v>91188</v>
      </c>
      <c r="F10" s="69"/>
      <c r="G10" s="70"/>
      <c r="H10" s="22"/>
      <c r="I10" s="55"/>
      <c r="J10" s="56"/>
      <c r="K10" s="8">
        <f t="shared" si="2"/>
        <v>0</v>
      </c>
      <c r="L10" s="24"/>
      <c r="M10" s="61"/>
      <c r="N10" s="62"/>
      <c r="O10" s="24"/>
      <c r="P10" s="24"/>
      <c r="Q10" s="24"/>
      <c r="R10" s="24"/>
      <c r="S10" s="24"/>
      <c r="T10" s="8">
        <f t="shared" si="0"/>
        <v>0</v>
      </c>
      <c r="U10" s="8">
        <f t="shared" si="1"/>
        <v>0</v>
      </c>
      <c r="V10" s="9">
        <v>0.23</v>
      </c>
      <c r="W10" s="8">
        <f t="shared" si="3"/>
        <v>0</v>
      </c>
    </row>
    <row r="11" spans="1:23">
      <c r="A11" s="19" t="s">
        <v>20</v>
      </c>
      <c r="B11" s="7">
        <v>2</v>
      </c>
      <c r="C11" s="7">
        <v>1</v>
      </c>
      <c r="D11" s="7">
        <v>235</v>
      </c>
      <c r="E11" s="30">
        <v>1199784</v>
      </c>
      <c r="F11" s="20">
        <f>52%*E11</f>
        <v>623887.68000000005</v>
      </c>
      <c r="G11" s="20">
        <f>48%*E11</f>
        <v>575896.31999999995</v>
      </c>
      <c r="H11" s="49"/>
      <c r="I11" s="22"/>
      <c r="J11" s="22"/>
      <c r="K11" s="8">
        <f t="shared" si="2"/>
        <v>0</v>
      </c>
      <c r="L11" s="63"/>
      <c r="M11" s="34"/>
      <c r="N11" s="34"/>
      <c r="O11" s="24"/>
      <c r="P11" s="24"/>
      <c r="Q11" s="26"/>
      <c r="R11" s="26"/>
      <c r="S11" s="26"/>
      <c r="T11" s="8">
        <f>(M11*F11+N11*G11)+(O11+P11)*(F11+G11)+(D11*(R11+Q11)+S11*B11)*12</f>
        <v>0</v>
      </c>
      <c r="U11" s="8">
        <f t="shared" si="1"/>
        <v>0</v>
      </c>
      <c r="V11" s="9">
        <v>0.23</v>
      </c>
      <c r="W11" s="8">
        <f>U11*1.23</f>
        <v>0</v>
      </c>
    </row>
    <row r="12" spans="1:23">
      <c r="A12" s="19" t="s">
        <v>35</v>
      </c>
      <c r="B12" s="7">
        <v>1</v>
      </c>
      <c r="C12" s="7">
        <v>2</v>
      </c>
      <c r="D12" s="7">
        <v>18</v>
      </c>
      <c r="E12" s="31">
        <v>5299.4</v>
      </c>
      <c r="F12" s="20">
        <f>52%*E12</f>
        <v>2755.6880000000001</v>
      </c>
      <c r="G12" s="20">
        <f>48%*E12</f>
        <v>2543.7119999999995</v>
      </c>
      <c r="H12" s="50"/>
      <c r="I12" s="22"/>
      <c r="J12" s="22"/>
      <c r="K12" s="8">
        <f t="shared" si="2"/>
        <v>0</v>
      </c>
      <c r="L12" s="64"/>
      <c r="M12" s="27"/>
      <c r="N12" s="35"/>
      <c r="O12" s="24"/>
      <c r="P12" s="24"/>
      <c r="Q12" s="27"/>
      <c r="R12" s="27"/>
      <c r="S12" s="27"/>
      <c r="T12" s="8">
        <f>(M12*F12+N12*G12)+(O12+P12)*(F12+G12)+(D12*(R12+Q12)+S12*B12)*12</f>
        <v>0</v>
      </c>
      <c r="U12" s="8">
        <f t="shared" si="1"/>
        <v>0</v>
      </c>
      <c r="V12" s="9">
        <v>0.23</v>
      </c>
      <c r="W12" s="8">
        <f>U12*1.23</f>
        <v>0</v>
      </c>
    </row>
    <row r="13" spans="1:23">
      <c r="B13" s="16">
        <f>SUM(B7:B12)</f>
        <v>282</v>
      </c>
      <c r="E13" s="17"/>
      <c r="K13" s="18">
        <f>SUM(K7:K12)</f>
        <v>0</v>
      </c>
      <c r="L13" s="10"/>
      <c r="M13" s="10"/>
      <c r="N13" s="10"/>
      <c r="O13" s="10"/>
      <c r="P13" s="10"/>
      <c r="Q13" s="10"/>
      <c r="R13" s="10"/>
      <c r="S13" s="10"/>
      <c r="T13" s="8" t="s">
        <v>21</v>
      </c>
      <c r="U13" s="12">
        <f>SUM(U7:U12)</f>
        <v>0</v>
      </c>
      <c r="V13" s="9">
        <v>0.23</v>
      </c>
      <c r="W13" s="8">
        <f>U13*1.23</f>
        <v>0</v>
      </c>
    </row>
    <row r="14" spans="1:23" ht="28.5" customHeight="1">
      <c r="M14" s="4" t="s">
        <v>39</v>
      </c>
    </row>
    <row r="15" spans="1:23" ht="14.25" customHeight="1">
      <c r="A15" s="36" t="s">
        <v>34</v>
      </c>
      <c r="B15" s="36"/>
      <c r="C15" s="36"/>
      <c r="D15" s="36"/>
    </row>
    <row r="16" spans="1:23" ht="25.5" customHeight="1">
      <c r="A16" s="37" t="s">
        <v>17</v>
      </c>
      <c r="B16" s="37" t="s">
        <v>16</v>
      </c>
      <c r="C16" s="38" t="s">
        <v>29</v>
      </c>
      <c r="D16" s="37" t="s">
        <v>15</v>
      </c>
      <c r="E16" s="41" t="s">
        <v>28</v>
      </c>
      <c r="F16" s="41"/>
      <c r="G16" s="41"/>
      <c r="H16" s="41" t="s">
        <v>14</v>
      </c>
      <c r="I16" s="41"/>
      <c r="J16" s="41"/>
      <c r="K16" s="41"/>
      <c r="L16" s="42" t="s">
        <v>13</v>
      </c>
      <c r="M16" s="42"/>
      <c r="N16" s="42"/>
      <c r="O16" s="42"/>
      <c r="P16" s="42"/>
      <c r="Q16" s="42"/>
      <c r="R16" s="42"/>
      <c r="S16" s="42"/>
      <c r="T16" s="42"/>
      <c r="U16" s="41" t="s">
        <v>12</v>
      </c>
      <c r="V16" s="41" t="s">
        <v>11</v>
      </c>
      <c r="W16" s="41" t="s">
        <v>10</v>
      </c>
    </row>
    <row r="17" spans="1:26" ht="14.25" customHeight="1">
      <c r="A17" s="37"/>
      <c r="B17" s="37"/>
      <c r="C17" s="39"/>
      <c r="D17" s="37"/>
      <c r="E17" s="41"/>
      <c r="F17" s="41"/>
      <c r="G17" s="41"/>
      <c r="H17" s="41"/>
      <c r="I17" s="41"/>
      <c r="J17" s="41"/>
      <c r="K17" s="41"/>
      <c r="L17" s="42" t="s">
        <v>9</v>
      </c>
      <c r="M17" s="42"/>
      <c r="N17" s="42"/>
      <c r="O17" s="41" t="s">
        <v>8</v>
      </c>
      <c r="P17" s="43" t="s">
        <v>24</v>
      </c>
      <c r="Q17" s="41" t="s">
        <v>7</v>
      </c>
      <c r="R17" s="41" t="s">
        <v>6</v>
      </c>
      <c r="S17" s="41" t="s">
        <v>22</v>
      </c>
      <c r="T17" s="41" t="s">
        <v>25</v>
      </c>
      <c r="U17" s="41"/>
      <c r="V17" s="41"/>
      <c r="W17" s="41"/>
    </row>
    <row r="18" spans="1:26" ht="120.75" customHeight="1">
      <c r="A18" s="37"/>
      <c r="B18" s="37"/>
      <c r="C18" s="40"/>
      <c r="D18" s="37"/>
      <c r="E18" s="5" t="s">
        <v>27</v>
      </c>
      <c r="F18" s="5" t="s">
        <v>1</v>
      </c>
      <c r="G18" s="5" t="s">
        <v>0</v>
      </c>
      <c r="H18" s="5" t="s">
        <v>5</v>
      </c>
      <c r="I18" s="5" t="s">
        <v>4</v>
      </c>
      <c r="J18" s="5" t="s">
        <v>3</v>
      </c>
      <c r="K18" s="14" t="s">
        <v>23</v>
      </c>
      <c r="L18" s="5" t="s">
        <v>2</v>
      </c>
      <c r="M18" s="5" t="s">
        <v>1</v>
      </c>
      <c r="N18" s="5" t="s">
        <v>0</v>
      </c>
      <c r="O18" s="41"/>
      <c r="P18" s="44"/>
      <c r="Q18" s="41"/>
      <c r="R18" s="41"/>
      <c r="S18" s="41"/>
      <c r="T18" s="41"/>
      <c r="U18" s="41"/>
      <c r="V18" s="41"/>
      <c r="W18" s="41"/>
    </row>
    <row r="19" spans="1:26" ht="14.25" customHeight="1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46">
        <v>8</v>
      </c>
      <c r="I19" s="47"/>
      <c r="J19" s="48"/>
      <c r="K19" s="6">
        <v>9</v>
      </c>
      <c r="L19" s="6">
        <v>10</v>
      </c>
      <c r="M19" s="6">
        <v>11</v>
      </c>
      <c r="N19" s="6">
        <v>12</v>
      </c>
      <c r="O19" s="6">
        <v>13</v>
      </c>
      <c r="P19" s="6">
        <v>14</v>
      </c>
      <c r="Q19" s="6">
        <v>15</v>
      </c>
      <c r="R19" s="6">
        <v>16</v>
      </c>
      <c r="S19" s="6">
        <v>17</v>
      </c>
      <c r="T19" s="6">
        <v>18</v>
      </c>
      <c r="U19" s="6">
        <v>19</v>
      </c>
      <c r="V19" s="6">
        <v>20</v>
      </c>
      <c r="W19" s="6">
        <v>21</v>
      </c>
    </row>
    <row r="20" spans="1:26" ht="15" customHeight="1">
      <c r="A20" s="15" t="s">
        <v>30</v>
      </c>
      <c r="B20" s="7">
        <v>96</v>
      </c>
      <c r="C20" s="7">
        <v>2</v>
      </c>
      <c r="D20" s="7">
        <v>265</v>
      </c>
      <c r="E20" s="29">
        <v>602620.97</v>
      </c>
      <c r="F20" s="21">
        <f>52%*E20</f>
        <v>313362.9044</v>
      </c>
      <c r="G20" s="21">
        <f>48%*E20</f>
        <v>289258.06559999997</v>
      </c>
      <c r="H20" s="23"/>
      <c r="I20" s="22"/>
      <c r="J20" s="22"/>
      <c r="K20" s="8">
        <f>F20*I20+G20*J20</f>
        <v>0</v>
      </c>
      <c r="L20" s="25"/>
      <c r="M20" s="24"/>
      <c r="N20" s="24"/>
      <c r="O20" s="24"/>
      <c r="P20" s="24"/>
      <c r="Q20" s="24"/>
      <c r="R20" s="24"/>
      <c r="S20" s="24"/>
      <c r="T20" s="8">
        <f t="shared" ref="T20:T21" si="4">(L20*E20+M20*F20+N20*G20)+(O20+P20)*(E20+F20+G20)+(D20*(R20+Q20)+S20*B20)*12</f>
        <v>0</v>
      </c>
      <c r="U20" s="8">
        <f t="shared" ref="U20:U25" si="5">T20+K20</f>
        <v>0</v>
      </c>
      <c r="V20" s="9">
        <v>0.23</v>
      </c>
      <c r="W20" s="8">
        <f>U20*1.23</f>
        <v>0</v>
      </c>
    </row>
    <row r="21" spans="1:26">
      <c r="A21" s="15" t="s">
        <v>18</v>
      </c>
      <c r="B21" s="7">
        <v>178</v>
      </c>
      <c r="C21" s="7">
        <v>2</v>
      </c>
      <c r="D21" s="7">
        <v>2145</v>
      </c>
      <c r="E21" s="28">
        <v>1564311.32</v>
      </c>
      <c r="F21" s="65"/>
      <c r="G21" s="66"/>
      <c r="H21" s="22"/>
      <c r="I21" s="51"/>
      <c r="J21" s="52"/>
      <c r="K21" s="8">
        <f>E21*H21</f>
        <v>0</v>
      </c>
      <c r="L21" s="24"/>
      <c r="M21" s="57"/>
      <c r="N21" s="58"/>
      <c r="O21" s="24"/>
      <c r="P21" s="24"/>
      <c r="Q21" s="24"/>
      <c r="R21" s="24"/>
      <c r="S21" s="24"/>
      <c r="T21" s="8">
        <f t="shared" si="4"/>
        <v>0</v>
      </c>
      <c r="U21" s="8">
        <f t="shared" si="5"/>
        <v>0</v>
      </c>
      <c r="V21" s="9">
        <v>0.23</v>
      </c>
      <c r="W21" s="8">
        <f t="shared" ref="W21:W23" si="6">U21*1.23</f>
        <v>0</v>
      </c>
    </row>
    <row r="22" spans="1:26">
      <c r="A22" s="15" t="s">
        <v>19</v>
      </c>
      <c r="B22" s="7">
        <v>3</v>
      </c>
      <c r="C22" s="7">
        <v>1</v>
      </c>
      <c r="D22" s="7">
        <v>169</v>
      </c>
      <c r="E22" s="28">
        <v>784790</v>
      </c>
      <c r="F22" s="67"/>
      <c r="G22" s="68"/>
      <c r="H22" s="22"/>
      <c r="I22" s="53"/>
      <c r="J22" s="54"/>
      <c r="K22" s="8">
        <f>E22*H22</f>
        <v>0</v>
      </c>
      <c r="L22" s="24"/>
      <c r="M22" s="59"/>
      <c r="N22" s="60"/>
      <c r="O22" s="24"/>
      <c r="P22" s="24"/>
      <c r="Q22" s="24"/>
      <c r="R22" s="24"/>
      <c r="S22" s="24"/>
      <c r="T22" s="8">
        <f>(L22*E22)+(O22+P22)*(E22)+(D22*(R22+Q22)+S22*B22)*12</f>
        <v>0</v>
      </c>
      <c r="U22" s="8">
        <f t="shared" si="5"/>
        <v>0</v>
      </c>
      <c r="V22" s="9">
        <v>0.23</v>
      </c>
      <c r="W22" s="8">
        <f t="shared" si="6"/>
        <v>0</v>
      </c>
    </row>
    <row r="23" spans="1:26">
      <c r="A23" s="15" t="s">
        <v>26</v>
      </c>
      <c r="B23" s="7">
        <v>2</v>
      </c>
      <c r="C23" s="7">
        <v>1</v>
      </c>
      <c r="D23" s="7">
        <v>66</v>
      </c>
      <c r="E23" s="28">
        <v>91188</v>
      </c>
      <c r="F23" s="69"/>
      <c r="G23" s="70"/>
      <c r="H23" s="22"/>
      <c r="I23" s="55"/>
      <c r="J23" s="56"/>
      <c r="K23" s="8">
        <f>E23*H23</f>
        <v>0</v>
      </c>
      <c r="L23" s="24"/>
      <c r="M23" s="61"/>
      <c r="N23" s="62"/>
      <c r="O23" s="24"/>
      <c r="P23" s="24"/>
      <c r="Q23" s="24"/>
      <c r="R23" s="24"/>
      <c r="S23" s="24"/>
      <c r="T23" s="8">
        <f>(L23*E23)+(O23+P23)*(E23)+(D23*(R23+Q23)+S23*B23)*12</f>
        <v>0</v>
      </c>
      <c r="U23" s="8">
        <f t="shared" si="5"/>
        <v>0</v>
      </c>
      <c r="V23" s="9">
        <v>0.23</v>
      </c>
      <c r="W23" s="8">
        <f t="shared" si="6"/>
        <v>0</v>
      </c>
    </row>
    <row r="24" spans="1:26">
      <c r="A24" s="15" t="s">
        <v>20</v>
      </c>
      <c r="B24" s="7">
        <v>2</v>
      </c>
      <c r="C24" s="7">
        <v>1</v>
      </c>
      <c r="D24" s="7">
        <v>235</v>
      </c>
      <c r="E24" s="30">
        <v>1199784</v>
      </c>
      <c r="F24" s="20">
        <f>52%*E24</f>
        <v>623887.68000000005</v>
      </c>
      <c r="G24" s="20">
        <f>48%*E24</f>
        <v>575896.31999999995</v>
      </c>
      <c r="H24" s="49"/>
      <c r="I24" s="22"/>
      <c r="J24" s="22"/>
      <c r="K24" s="8">
        <f>F24*I24+G24*J24</f>
        <v>0</v>
      </c>
      <c r="L24" s="63"/>
      <c r="M24" s="26"/>
      <c r="N24" s="26"/>
      <c r="O24" s="24"/>
      <c r="P24" s="24"/>
      <c r="Q24" s="26"/>
      <c r="R24" s="26"/>
      <c r="S24" s="26"/>
      <c r="T24" s="8">
        <f>(M24*F24+N24*G24)+(O24+P24)*(F24+G24)+(D24*(R24+Q24)+S24*B24)*12</f>
        <v>0</v>
      </c>
      <c r="U24" s="8">
        <f t="shared" si="5"/>
        <v>0</v>
      </c>
      <c r="V24" s="9">
        <v>0.23</v>
      </c>
      <c r="W24" s="8">
        <f>U24*1.23</f>
        <v>0</v>
      </c>
      <c r="Z24" s="3"/>
    </row>
    <row r="25" spans="1:26" ht="14.25" customHeight="1">
      <c r="A25" s="15" t="s">
        <v>35</v>
      </c>
      <c r="B25" s="7">
        <v>1</v>
      </c>
      <c r="C25" s="7">
        <v>2</v>
      </c>
      <c r="D25" s="7">
        <v>18</v>
      </c>
      <c r="E25" s="31">
        <v>5299.4</v>
      </c>
      <c r="F25" s="20">
        <f>52%*E25</f>
        <v>2755.6880000000001</v>
      </c>
      <c r="G25" s="20">
        <f>48%*E25</f>
        <v>2543.7119999999995</v>
      </c>
      <c r="H25" s="50"/>
      <c r="I25" s="22"/>
      <c r="J25" s="22"/>
      <c r="K25" s="8">
        <f>F25*I25+G25*J25</f>
        <v>0</v>
      </c>
      <c r="L25" s="64"/>
      <c r="M25" s="27"/>
      <c r="N25" s="27"/>
      <c r="O25" s="24"/>
      <c r="P25" s="24"/>
      <c r="Q25" s="27"/>
      <c r="R25" s="27"/>
      <c r="S25" s="27"/>
      <c r="T25" s="8">
        <f>(M25*F25+N25*G25)+(O25+P25)*(F25+G25)+(D25*(R25+Q25)+S25*B25)*12</f>
        <v>0</v>
      </c>
      <c r="U25" s="8">
        <f t="shared" si="5"/>
        <v>0</v>
      </c>
      <c r="V25" s="9">
        <v>0.23</v>
      </c>
      <c r="W25" s="8">
        <f>U25*1.23</f>
        <v>0</v>
      </c>
    </row>
    <row r="26" spans="1:26">
      <c r="A26" s="13"/>
      <c r="B26" s="16"/>
      <c r="E26" s="17"/>
      <c r="K26" s="18">
        <f>SUM(K20:K25)</f>
        <v>0</v>
      </c>
      <c r="L26" s="10"/>
      <c r="M26" s="10"/>
      <c r="N26" s="10"/>
      <c r="O26" s="10"/>
      <c r="P26" s="10"/>
      <c r="Q26" s="10"/>
      <c r="R26" s="10"/>
      <c r="S26" s="10"/>
      <c r="T26" s="8" t="s">
        <v>21</v>
      </c>
      <c r="U26" s="12">
        <f>SUM(U20:U25)</f>
        <v>0</v>
      </c>
      <c r="V26" s="9">
        <v>0.23</v>
      </c>
      <c r="W26" s="8">
        <f>U26*1.23</f>
        <v>0</v>
      </c>
    </row>
    <row r="27" spans="1:26" ht="14.25" customHeight="1">
      <c r="R27" s="4" t="s">
        <v>31</v>
      </c>
      <c r="U27" s="12">
        <f>U13+U26</f>
        <v>0</v>
      </c>
      <c r="V27" s="9">
        <v>0.23</v>
      </c>
      <c r="W27" s="8">
        <f>U27*1.23</f>
        <v>0</v>
      </c>
    </row>
    <row r="28" spans="1:26" ht="14.25" customHeight="1"/>
    <row r="30" spans="1:26" ht="15">
      <c r="D30" t="s">
        <v>32</v>
      </c>
      <c r="E30" s="4"/>
      <c r="J30" t="s">
        <v>38</v>
      </c>
      <c r="K30" s="32">
        <f>SUM(E20:E25)</f>
        <v>4247993.6900000004</v>
      </c>
      <c r="L30" s="4" t="s">
        <v>37</v>
      </c>
    </row>
    <row r="31" spans="1:26" ht="15">
      <c r="J31" t="s">
        <v>39</v>
      </c>
      <c r="K31" s="32">
        <f>K30</f>
        <v>4247993.6900000004</v>
      </c>
      <c r="L31" s="4" t="s">
        <v>37</v>
      </c>
    </row>
    <row r="32" spans="1:26" ht="15">
      <c r="T32" s="4" t="s">
        <v>40</v>
      </c>
      <c r="U32" s="33">
        <f>U27*1.04</f>
        <v>0</v>
      </c>
      <c r="V32" s="33"/>
      <c r="W32" s="33">
        <f t="shared" ref="W32" si="7">W27*1.04</f>
        <v>0</v>
      </c>
    </row>
  </sheetData>
  <mergeCells count="49">
    <mergeCell ref="H24:H25"/>
    <mergeCell ref="I21:J23"/>
    <mergeCell ref="M21:N23"/>
    <mergeCell ref="L24:L25"/>
    <mergeCell ref="F8:G10"/>
    <mergeCell ref="I8:J10"/>
    <mergeCell ref="H11:H12"/>
    <mergeCell ref="M8:N10"/>
    <mergeCell ref="L11:L12"/>
    <mergeCell ref="H19:J19"/>
    <mergeCell ref="F21:G23"/>
    <mergeCell ref="L4:N4"/>
    <mergeCell ref="H3:K4"/>
    <mergeCell ref="E3:G4"/>
    <mergeCell ref="C3:C5"/>
    <mergeCell ref="W3:W5"/>
    <mergeCell ref="L3:T3"/>
    <mergeCell ref="O4:O5"/>
    <mergeCell ref="Q4:Q5"/>
    <mergeCell ref="R4:R5"/>
    <mergeCell ref="A1:W1"/>
    <mergeCell ref="A2:D2"/>
    <mergeCell ref="E16:G17"/>
    <mergeCell ref="H16:K17"/>
    <mergeCell ref="L16:T16"/>
    <mergeCell ref="H6:J6"/>
    <mergeCell ref="S4:S5"/>
    <mergeCell ref="P4:P5"/>
    <mergeCell ref="A3:A5"/>
    <mergeCell ref="B3:B5"/>
    <mergeCell ref="D3:D5"/>
    <mergeCell ref="U3:U5"/>
    <mergeCell ref="V3:V5"/>
    <mergeCell ref="T4:T5"/>
    <mergeCell ref="U16:U18"/>
    <mergeCell ref="V16:V18"/>
    <mergeCell ref="W16:W18"/>
    <mergeCell ref="L17:N17"/>
    <mergeCell ref="O17:O18"/>
    <mergeCell ref="P17:P18"/>
    <mergeCell ref="Q17:Q18"/>
    <mergeCell ref="R17:R18"/>
    <mergeCell ref="S17:S18"/>
    <mergeCell ref="T17:T18"/>
    <mergeCell ref="A15:D15"/>
    <mergeCell ref="A16:A18"/>
    <mergeCell ref="B16:B18"/>
    <mergeCell ref="C16:C18"/>
    <mergeCell ref="D16:D18"/>
  </mergeCells>
  <pageMargins left="0.19685039370078741" right="0.19685039370078741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08.09.2015 oferta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Gwóźdź</cp:lastModifiedBy>
  <cp:lastPrinted>2020-09-18T11:09:56Z</cp:lastPrinted>
  <dcterms:created xsi:type="dcterms:W3CDTF">2015-09-09T09:24:59Z</dcterms:created>
  <dcterms:modified xsi:type="dcterms:W3CDTF">2020-10-09T06:55:22Z</dcterms:modified>
</cp:coreProperties>
</file>