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 INWESTYCJI\POSTĘPOWANIA 2024\powyżej 130 tyś\MZDiM-P.271.8.2024 Cieplicka\"/>
    </mc:Choice>
  </mc:AlternateContent>
  <xr:revisionPtr revIDLastSave="0" documentId="13_ncr:1_{B1F4ADC7-95F4-48FE-91E4-762526069B5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Print_Titles" localSheetId="0">Arkusz1!$1:$1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3" i="1" l="1"/>
  <c r="F171" i="1"/>
  <c r="F196" i="1"/>
  <c r="E207" i="1"/>
  <c r="F208" i="1" s="1"/>
  <c r="E204" i="1"/>
  <c r="F205" i="1" s="1"/>
  <c r="E201" i="1"/>
  <c r="F202" i="1" s="1"/>
  <c r="E153" i="1"/>
  <c r="E94" i="1"/>
  <c r="F95" i="1" s="1"/>
  <c r="E91" i="1"/>
  <c r="F92" i="1" s="1"/>
  <c r="E88" i="1"/>
  <c r="E60" i="1"/>
  <c r="E120" i="1"/>
  <c r="E76" i="1"/>
  <c r="E45" i="1"/>
  <c r="F46" i="1" s="1"/>
  <c r="E17" i="1"/>
  <c r="E23" i="1" s="1"/>
  <c r="F123" i="1"/>
  <c r="E99" i="1"/>
  <c r="F100" i="1" s="1"/>
  <c r="E37" i="1"/>
  <c r="E58" i="1"/>
  <c r="F59" i="1" s="1"/>
  <c r="E49" i="1"/>
  <c r="E82" i="1" s="1"/>
  <c r="E14" i="1"/>
  <c r="E84" i="1"/>
  <c r="E12" i="1"/>
  <c r="E13" i="1" s="1"/>
  <c r="E66" i="1"/>
  <c r="F67" i="1" s="1"/>
  <c r="E56" i="1"/>
  <c r="F57" i="1" s="1"/>
  <c r="E106" i="1" l="1"/>
  <c r="E52" i="1"/>
  <c r="F53" i="1" s="1"/>
  <c r="E78" i="1"/>
  <c r="F4" i="1"/>
  <c r="E137" i="1"/>
  <c r="F138" i="1" s="1"/>
  <c r="E131" i="1" l="1"/>
  <c r="E127" i="1"/>
  <c r="F128" i="1" s="1"/>
  <c r="F210" i="1"/>
  <c r="F212" i="1" s="1"/>
  <c r="E183" i="1"/>
  <c r="E182" i="1"/>
  <c r="F154" i="1"/>
  <c r="F119" i="1"/>
  <c r="F117" i="1"/>
  <c r="F115" i="1"/>
  <c r="F111" i="1"/>
  <c r="E112" i="1" s="1"/>
  <c r="F113" i="1" s="1"/>
  <c r="F107" i="1"/>
  <c r="E108" i="1" s="1"/>
  <c r="F109" i="1" s="1"/>
  <c r="F97" i="1"/>
  <c r="F89" i="1"/>
  <c r="F85" i="1"/>
  <c r="F79" i="1"/>
  <c r="F77" i="1"/>
  <c r="F65" i="1"/>
  <c r="F61" i="1"/>
  <c r="F40" i="1"/>
  <c r="E73" i="1" s="1"/>
  <c r="E28" i="1"/>
  <c r="E27" i="1"/>
  <c r="E31" i="1" s="1"/>
  <c r="F34" i="1" s="1"/>
  <c r="E18" i="1"/>
  <c r="E24" i="1" s="1"/>
  <c r="F25" i="1" s="1"/>
  <c r="F132" i="1" l="1"/>
  <c r="E129" i="1"/>
  <c r="F130" i="1" s="1"/>
  <c r="E139" i="1" s="1"/>
  <c r="F140" i="1" s="1"/>
  <c r="F83" i="1"/>
  <c r="F121" i="1"/>
  <c r="E62" i="1"/>
  <c r="F63" i="1" s="1"/>
  <c r="E54" i="1" s="1"/>
  <c r="F19" i="1"/>
  <c r="F29" i="1"/>
  <c r="E71" i="1" s="1"/>
  <c r="F72" i="1" s="1"/>
  <c r="F184" i="1"/>
  <c r="E211" i="1"/>
  <c r="E135" i="1" l="1"/>
  <c r="F136" i="1" s="1"/>
  <c r="E133" i="1"/>
  <c r="F134" i="1" s="1"/>
  <c r="F74" i="1"/>
  <c r="E80" i="1"/>
  <c r="F81" i="1" s="1"/>
  <c r="F55" i="1"/>
  <c r="E68" i="1" s="1"/>
  <c r="E86" i="1"/>
  <c r="F87" i="1" s="1"/>
  <c r="E102" i="1" l="1"/>
  <c r="F103" i="1" s="1"/>
  <c r="E104" i="1" s="1"/>
  <c r="F105" i="1" s="1"/>
  <c r="F69" i="1"/>
</calcChain>
</file>

<file path=xl/sharedStrings.xml><?xml version="1.0" encoding="utf-8"?>
<sst xmlns="http://schemas.openxmlformats.org/spreadsheetml/2006/main" count="365" uniqueCount="166">
  <si>
    <t>Lp.</t>
  </si>
  <si>
    <t>Nr spec.</t>
  </si>
  <si>
    <t>Opis i wyliczenia</t>
  </si>
  <si>
    <t>j.m.</t>
  </si>
  <si>
    <t>Poszcz</t>
  </si>
  <si>
    <t>Razem</t>
  </si>
  <si>
    <t>ROBOTY PRZYGOTOWAWCZE</t>
  </si>
  <si>
    <t>Obsługa geodezyjna budowy. Odtworzenie trasy i punktów wysokościowych, pomiar geodezyjny powykonawczy</t>
  </si>
  <si>
    <t>kpl</t>
  </si>
  <si>
    <t>RAZEM</t>
  </si>
  <si>
    <t>DM- 00.00.00</t>
  </si>
  <si>
    <t>Opracowanie i zatwierdzenie projektu tymczasowej organizacji ruchu drogowego. Wdrożenie, utrzymanie i likwidacja TOR</t>
  </si>
  <si>
    <t>Organizacja, utrzymanie i likwidacja zaplecza budowy</t>
  </si>
  <si>
    <t>BRANŻA DROGOWA</t>
  </si>
  <si>
    <t>ROBOTY ROZBIÓRKOWE</t>
  </si>
  <si>
    <t xml:space="preserve">D- 01.02.04 </t>
  </si>
  <si>
    <t>Cięcie mechaniczne nawierzchni z mieszanki mineralno-asfaltowych, głębokość cięcia 4 cm w-wa ścieralna, w-wa wyrównawcza, w-wa wiążąca</t>
  </si>
  <si>
    <t>m</t>
  </si>
  <si>
    <t>w-wa wyrównawcza</t>
  </si>
  <si>
    <t>wymiana przykanalika</t>
  </si>
  <si>
    <t>wzdłuż ścieku</t>
  </si>
  <si>
    <t>wzdłuż zatok autobusowych</t>
  </si>
  <si>
    <t>Frezowanie nawierzchni z mieszanki mineralno-asfaltowej na głębokość 4 cm</t>
  </si>
  <si>
    <t>m2</t>
  </si>
  <si>
    <t>w-wa ścieralna jezdnia (pomniejszone o zabruki wokół studni)</t>
  </si>
  <si>
    <t>zatoki autobusowe</t>
  </si>
  <si>
    <t>pod warstwę wyrównawczą jezdni (pomniejszone o wcinki na końcach zakresów i zabruki wokół studni)</t>
  </si>
  <si>
    <t xml:space="preserve">Mechaniczne rozebranie nawierzchni z MMA w-wa wiążąca: 8-4= 4 cm </t>
  </si>
  <si>
    <t xml:space="preserve">przykanalik  </t>
  </si>
  <si>
    <t>naprawy wokół studni</t>
  </si>
  <si>
    <t>ściek</t>
  </si>
  <si>
    <t xml:space="preserve">Mechaniczne rozebranie podbudowy z kruszywa gr. 20 cm </t>
  </si>
  <si>
    <t>przykanalik</t>
  </si>
  <si>
    <t xml:space="preserve">D- 04.01.01 </t>
  </si>
  <si>
    <t>Rozbiórka nawierzchni z kostki betonowej brukowej gr. 8 cm na podsypce piaskowej gr. 4 cm - kostka do oczyszczenia i złożenia na paletach do ponownego wbudowania</t>
  </si>
  <si>
    <t>Wywiezienie gruzu betonowego: krawężniki, ławy pod krawężniki, podbudowy z kruszywa, gruntu z korytowania, podsypki</t>
  </si>
  <si>
    <t>m3</t>
  </si>
  <si>
    <t>Wywiezienie destruktu bitumicznego i kawałków betonu asfaltowego samochodami samowyładowczymi do miejsca utylizacji odpadu</t>
  </si>
  <si>
    <t>PODBUDOWY</t>
  </si>
  <si>
    <t xml:space="preserve">D- 04.05.00, D- 04.05.01 </t>
  </si>
  <si>
    <t xml:space="preserve">Podbudowa pomocnicza- stabilizacja Rm=2,5 MPa gr. 20 cm (zatoki autobusowe, przykanalik) </t>
  </si>
  <si>
    <t xml:space="preserve">D- 04.04.00 , D- 04.04.02 </t>
  </si>
  <si>
    <t>Podbudowa zasadnicza z mieszanki 0/31,5 gr. 20 cm (przykanalik, chodnik wzmocniony)</t>
  </si>
  <si>
    <t>Podbudowa zasadnicza z mieszanki 0/31,5 gr. 10 cm (chodnik)</t>
  </si>
  <si>
    <t>Warstwa podbudowy zasadniczej z mieszanki związanej spoiwem hydraulicznym C5/6≤10MPa (wg PN-EN 14227-1) gr. 22 cm (nawierzchnia wokół studni)</t>
  </si>
  <si>
    <t>Warstwa podbudowy zasadniczej z betonu cementowego C20/25 gr. 20 cm (zatoki autobusowe)</t>
  </si>
  <si>
    <t xml:space="preserve">D- 04.07.01 </t>
  </si>
  <si>
    <t>Warstwa podbudowy zasadniczej z betonu asfaltowego AC-22P gr. 10 cm (przykanalik)</t>
  </si>
  <si>
    <t>ELEMENTY ULIC</t>
  </si>
  <si>
    <t xml:space="preserve">D- 08.01.01 </t>
  </si>
  <si>
    <t xml:space="preserve">D- 08.05.02 </t>
  </si>
  <si>
    <t>NAWIERZCHNIE</t>
  </si>
  <si>
    <t xml:space="preserve">D- 04.03.01 </t>
  </si>
  <si>
    <t xml:space="preserve">D- 05.03.05a </t>
  </si>
  <si>
    <t>Warstwa wyrównawcza AC-16W KR 3-4 gr. 4 cm</t>
  </si>
  <si>
    <t xml:space="preserve">D- 05.03.05b </t>
  </si>
  <si>
    <t>Warstwa ścieralna SMA 11 KR 3-4 gr. 4 cm</t>
  </si>
  <si>
    <t xml:space="preserve">D- 05.03.01 </t>
  </si>
  <si>
    <t xml:space="preserve">D- 05.03.23 </t>
  </si>
  <si>
    <t>ROBOTY NA ISTNIEJĄCYCH SIECIACH UZBROJENIA PODZIEMNEGO</t>
  </si>
  <si>
    <t>KANALIZACJA DESZCZOWA I SANITARNA</t>
  </si>
  <si>
    <t xml:space="preserve">D- 03.02.01 </t>
  </si>
  <si>
    <t>Studnie</t>
  </si>
  <si>
    <t>szt</t>
  </si>
  <si>
    <t>Wpusty uliczne</t>
  </si>
  <si>
    <t>Rozebranie studzienek ściekowych ulicznych z wywozem</t>
  </si>
  <si>
    <t>SIECI WODOCIĄGOWE ORAZ GAZOWE</t>
  </si>
  <si>
    <t xml:space="preserve">D- 03.02.01a </t>
  </si>
  <si>
    <t>Regulacja pionowa skrzynek zasuw, hydrantów na sieciach wodociągowych lub gazowych wraz z ich wymianą (skrzynki żeliwne)</t>
  </si>
  <si>
    <t>OŚWIETLENIE ULICZNE</t>
  </si>
  <si>
    <t>D- 07.07.01</t>
  </si>
  <si>
    <t xml:space="preserve">Wykop o szerokości 0,5 m                                                            Typ konstrukcji E gł. (70+11+10)-(8+4+10)=69 cm,                                      Typ konstrukcji F gł. (70+11+10)-(8+4+20)=59 cm,                                                  </t>
  </si>
  <si>
    <t>21*0,69*0,5</t>
  </si>
  <si>
    <t>11*0,59*0,5</t>
  </si>
  <si>
    <t>Ułożenie rur osłonowych przepustowych SRS-GX 110/6,3 N750</t>
  </si>
  <si>
    <t>Ułożenie linii kablowych nN 0,4kV- kabel typu YAKXS 5x35 mm2 w rurze DVR fi 75+ Fe/Zn 25x4</t>
  </si>
  <si>
    <t>ORGANIZACJA RUCHU</t>
  </si>
  <si>
    <t xml:space="preserve">D- 07.02.01 </t>
  </si>
  <si>
    <t>Demontaż tablic znaków</t>
  </si>
  <si>
    <t xml:space="preserve">D- 07.01.01 </t>
  </si>
  <si>
    <t>Oznakowanie poziome grubowarstwowe - masy chemoutwardzalne</t>
  </si>
  <si>
    <t>Demontaż ogrodzeń segmentowych U-12a wraz z wywozem i utylizacją</t>
  </si>
  <si>
    <t>Montaż ogrodzeń segmentowych U-12a</t>
  </si>
  <si>
    <t>Rozbiórka obrzeży</t>
  </si>
  <si>
    <t>MUR OPOROWY</t>
  </si>
  <si>
    <t>Remont stalowego pochwytu zamontowanego do bariery energochłonnej poprzez oczyszczenie oraz naniesienie systemowych farb renowacyjnych</t>
  </si>
  <si>
    <t xml:space="preserve">M- 14.02.01 </t>
  </si>
  <si>
    <t>D-10.01.01</t>
  </si>
  <si>
    <t>Warstwa wiążąca AC-11W KR 3-4 gr. 2 cm (naprawy wokół studni, przykanalik)</t>
  </si>
  <si>
    <t>SIECI TELETECHNICZNE</t>
  </si>
  <si>
    <t>Wymiana oraz regulacja pokryw oraz ram studni teletechnicznych klasy A15</t>
  </si>
  <si>
    <t>km</t>
  </si>
  <si>
    <t>w-wa wiążąca naprawy geosiatką</t>
  </si>
  <si>
    <t>pod warstwę profilującą pod geosiatki</t>
  </si>
  <si>
    <t>Warstwa ścieralna z betonowej kostki brukowej gr. 8 cm na podsypce z miału kamiennego śr. gr. 4 cm (chodniki)- kostka z odzysku</t>
  </si>
  <si>
    <t>Rozbiórka nawierzchni z kostki betonowej brukowej gr. 8 cm na podsypce piaskowej gr. 4 cm (w miejscach wymian na kostkę ostrzegawczą)</t>
  </si>
  <si>
    <t>Nawierzchnia z żółtych kostek ostrzegawczych z guzkami gr. 8 cm na podsypce z miału kamiennego śr. gr. 4 cm</t>
  </si>
  <si>
    <t>Mechaniczne rozebranie podbudowy z kruszywa gr. 10 cm (naw. chodników z kostki do regulacji i wymiany na ostrzegawczą)</t>
  </si>
  <si>
    <t>zjazd - konstrukcja naw. chodnika wzmocniona</t>
  </si>
  <si>
    <t>w-wa ścieralna – zakres 9+6+5+6+9+6+8+15+8</t>
  </si>
  <si>
    <t>D- 03.02.01 a</t>
  </si>
  <si>
    <t xml:space="preserve">D- 03.02.01, D- 03.02.01 </t>
  </si>
  <si>
    <t>D- 03.02.01, D- 03.02.01 a</t>
  </si>
  <si>
    <r>
      <t>Warstwa podbudowy zasadniczej z betonu asfaltowego AC-22P gr. 8 cm (</t>
    </r>
    <r>
      <rPr>
        <sz val="10"/>
        <color rgb="FF000000"/>
        <rFont val="Arial"/>
        <family val="2"/>
      </rPr>
      <t>nawierzchnia wokół studni-naprawy</t>
    </r>
    <r>
      <rPr>
        <sz val="10"/>
        <color rgb="FF000000"/>
        <rFont val="Arial"/>
        <family val="2"/>
        <charset val="238"/>
      </rPr>
      <t>)</t>
    </r>
  </si>
  <si>
    <t xml:space="preserve">Mechaniczne rozebranie nawierzchni z MMA podbudowa bitumiczna gr. 8 cm </t>
  </si>
  <si>
    <t>Skropienie nawierzchni drogowych emulsją asfaltową w ilości 0,3 kg/m2 lub asfaltem upłynnionym w ilości 0,2 kg/m2 (podbudowa bitumiczna)</t>
  </si>
  <si>
    <t>Skropienie nawierzchni drogowych emulsją asfaltową w ilości 0,3 kg/m2 lub asfaltem upłynnionym w ilości 0,2 kg/m2 (pod warstwę wyrównawczą)</t>
  </si>
  <si>
    <t>Skropienie nawierzchni drogowych emulsją asfaltową w ilości 0,3 kg/m2 lub asfaltem upłynnionym w ilości 0,2 kg/m2</t>
  </si>
  <si>
    <t>w-wa wiążąca naprawy wokół studni (2*4*6)</t>
  </si>
  <si>
    <t>Korytowanie pod warstwy konstrukcyjne nawierzchni-studnie z obrukami gł. 40-16-20=4cm</t>
  </si>
  <si>
    <t>Frezowanie nawierzchni z mieszanki mineralno-asfaltowej w-wa wiążąca na głębokość 4 cm</t>
  </si>
  <si>
    <t>Skropienie nawierzchni drogowych emulsją asfaltową w ilości 0,3 kg/m2 lub asfaltem upłynnionym w ilości 0,2 kg/m2 modyfikowanym elastomerem (naprawy z użyciem geosiatek)</t>
  </si>
  <si>
    <t>300+360</t>
  </si>
  <si>
    <t>D-05.03.26</t>
  </si>
  <si>
    <t>Wzmocnienie nawierzchni geosiatką</t>
  </si>
  <si>
    <t>Cięcie mechaniczne nawierzchni z mieszanki mineralno-asfaltowych, głębokość cięcia 8 cm podbudowa bitumiczna</t>
  </si>
  <si>
    <t>Ściek z kostki kamiennej o wym. ok. 15/17 cm (do wykorzystania kostka z obruków studni) na ławie z betonu C12/15 gr. 24 cm, spoinowany podsypką cem.-piaskową</t>
  </si>
  <si>
    <t>Korytowanie pod warstwy konstrukcyjne nawierzchni-zatoki autobusowe o naw. bitumicznej-  gł. 61-8-4-8-20=21 cm</t>
  </si>
  <si>
    <t>Nawierzchnia zatok autobusowych z granitowej kostki kamiennej 16/18 spoinowana gotową, szybkowiążącą zaprawą fugową do kostki brukowej, przeznaczoną na zatoki autobusowe, o wytrzymałości na ściskanie ≥30 Mpa na podsypce z betonu C12/15 sr. gr. 3 cm</t>
  </si>
  <si>
    <t>(2,4*16+4*4+30+34,8)*0,3</t>
  </si>
  <si>
    <t>Rozbiórka nawierzchni z kostki kamiennej gr. ok. 16 cm na warstwie z betonu gr. 20 cm – kostka do oczyszczenia i zmagazynowania do późniejszego wbudowania</t>
  </si>
  <si>
    <t>Rozbiórka krawężników wraz z ławą z betonu</t>
  </si>
  <si>
    <t>Krawężniki betonowe 15x22 na ławie betonowej z oporem (podsypka cem-piaskowa: 0,01 m3/m, beton C12/15: 0,06 m3/m) obniżone do 1 cm</t>
  </si>
  <si>
    <t>Krawężniki betonowe 15x30 na ławie betonowej z oporem (podsypka cem-piaskowa: 0,01 m3/m, beton C12/15: 0,06 m3/m)</t>
  </si>
  <si>
    <t>3+4,5*2+4*2+4,5*2+1+10+6</t>
  </si>
  <si>
    <t>Warstwa ścieralna z betonowej kostki brukowej gr. 8 cm na podsypce cem-piask 1:4 śr. gr. 4 cm (chodnik przy sklepie Żabka) - kostka z odzysku</t>
  </si>
  <si>
    <t>Wykop pod mur oporowy</t>
  </si>
  <si>
    <t>Wykonanie zabruku z betonowej kostki brukowej na podsypce z miału kamiennego gr. 3-5 cm pomiędzy murem oporowym a krawężnikiem jezdni - kostka z odzysku</t>
  </si>
  <si>
    <t xml:space="preserve">Wykonanie muru oporowego o wymiarach 40x40 cm, z betonu C25/30 mostowego F150W, zbrojonego prętami podłużnymi Ø12 mm oraz strzemionami Ø8 mm, w deskowaniu </t>
  </si>
  <si>
    <t>Wykonanie zasypki muru oporowego od strony jezdni z gruntu niewysadzinowego</t>
  </si>
  <si>
    <t>Ręczne zatarcie rakowin i odprysków konstrukcji betonowych lub żelbetowych, bez zbrojenia - naprawa spękań wewnątrz studni rewizyjnych kanalizacji deszczowej, spoinowanie kręgów, podmurówki włazów studni</t>
  </si>
  <si>
    <t>Przykanaliki z rur PVC-U 200 SN8 kielichowych: wykonanie wykopu, wywóz i utylizacja gruntu z wykopu, wykonanie podsypki z piasku gr. 10 cm, montaż rurociągu, obsypka i zasypka z piasku, zasypanie wykopu gruntem niewysadzinowym do wysokości spodu w-wy stabilizacji</t>
  </si>
  <si>
    <t>Regulacja pionowa oraz wymiana włazu studni rewizyjnej na włazy samopoziomujące klasy D400</t>
  </si>
  <si>
    <t>9*3,77</t>
  </si>
  <si>
    <t>Rozbiórka oraz odbudowa górnej części studzienki elementami systemowymi wraz z wymianą zwieńczenia (klasa D400, z kołnierzem 3/4 , uchylny z blokadą na 2 rygle, wys. korpusu 150mm) wraz z rozbiórką oraz odbudową konstrukcji nawierzchni jezdni przy użyciu zaprawy zalewowej</t>
  </si>
  <si>
    <t>Studzienki ściekowe uliczne betonowe o średnicy 500 mm z osadnikiem, korpusem żeliwnym klasa D400, z kołnierzem 3/4 , uchylny z blokadą na 2 rygle, wys. korpusu 150mm, wykonanie izolacji przeciwwilgociowej elementów prefabrykowanych, zasypanie studzienki gruntem niewysadzinowym, odtworzenie konstrukcji jezdni przy użyciu zaprawy zalewowej</t>
  </si>
  <si>
    <t>Regulacja pionowa wpustów ulicznych bez wymiany zwieńczenia wraz z rozbiórką oraz odtworzeniem nawierzchni przy użyciu zaprawy zalewowej</t>
  </si>
  <si>
    <t>54+1</t>
  </si>
  <si>
    <t>Oznakowanie pionowe -montaż tablicy znaku- wielkość średnie</t>
  </si>
  <si>
    <t>215+56*0,24</t>
  </si>
  <si>
    <t>D-03.02.01a</t>
  </si>
  <si>
    <t>D-01.01.01</t>
  </si>
  <si>
    <t xml:space="preserve">D-01.02.04 </t>
  </si>
  <si>
    <t xml:space="preserve">Rozbiórka oraz odbudowa górnej części studni, powyżej kręgów betnowych </t>
  </si>
  <si>
    <t>Demontaż lamp oświetleniowych wraz fundamentem</t>
  </si>
  <si>
    <t>Montaż i stawianie lapm oświetleniowych o wysokości 6 m - lampa w całości z demontażu</t>
  </si>
  <si>
    <t>Montaż i stawianie lapm oświetleniowych o wysokości 6 m - do wymiany słup, pozostałe elementy z demontażu</t>
  </si>
  <si>
    <t>Pomiary elektryczne</t>
  </si>
  <si>
    <t>kpl.</t>
  </si>
  <si>
    <t>Zasypka z gruntu niewysadzinowego do spodu konstrukcji nawierzchni chodników</t>
  </si>
  <si>
    <t>Studnia betonowa rewizyjna D1000: wykonanie wykopu, wywóz i utylizacja gruntu z wykopu, wykonanie warstwy z betonu C8/10 gr. 30 cm pod dennicę, wykonanie izolacji przeciwwilgociowej elementów prefabrykowanych betonowych, montaż studni rewizyjnej, zasypanie studni gruntem niewysadzinowym</t>
  </si>
  <si>
    <t>Wywiezienie destruktu bitumicznego (materiału z frezowania nawierzchni bitumcznej) samochodami samowyładowczymi na składowisko Zamawiającego znajdujące się w odległości do 20 km</t>
  </si>
  <si>
    <t>(4608+4364)*0,04</t>
  </si>
  <si>
    <t>Wywiezienie gruzu betonowego oraz gruntu z wykopu</t>
  </si>
  <si>
    <t xml:space="preserve">D-02.00.01 </t>
  </si>
  <si>
    <t xml:space="preserve">D-02.00.01, D-02.01.01 </t>
  </si>
  <si>
    <t>60a</t>
  </si>
  <si>
    <t>60b</t>
  </si>
  <si>
    <t>60c</t>
  </si>
  <si>
    <t>60d</t>
  </si>
  <si>
    <t>60e</t>
  </si>
  <si>
    <t>Czyszczenie sieci kanalizacji deszczowej - kanały o średnicy dn350 mm*</t>
  </si>
  <si>
    <t>Czyszczenie sieci kanalizacji deszczowej - kanały o średnicy dn300 mm*</t>
  </si>
  <si>
    <t>Czyszczenie sieci kanalizacji deszczowej - kanały o średnicy dn250 mm*</t>
  </si>
  <si>
    <t>Czyszczenie sieci kanalizacji deszczowej - kanały o średnicy dn200 mm*</t>
  </si>
  <si>
    <t>Czyszczenie sieci kanalizacji deszczowej - kanały o średnicy dn160 mm*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</si>
</sst>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18"/>
  <sheetViews>
    <sheetView tabSelected="1" zoomScale="130" zoomScaleNormal="130" workbookViewId="0">
      <selection activeCell="A174" sqref="A174:F174"/>
    </sheetView>
  </sheetViews>
  <sheetFormatPr defaultRowHeight="15" x14ac:dyDescent="0.25"/>
  <cols>
    <col min="1" max="1" width="4.85546875" style="34" customWidth="1"/>
    <col min="2" max="2" width="10.28515625" style="23" customWidth="1"/>
    <col min="3" max="3" width="42" style="2" customWidth="1"/>
    <col min="4" max="4" width="6.85546875" style="1" customWidth="1"/>
    <col min="5" max="1025" width="9.140625" style="1" customWidth="1"/>
  </cols>
  <sheetData>
    <row r="1" spans="1:6" x14ac:dyDescent="0.25">
      <c r="A1" s="28" t="s">
        <v>0</v>
      </c>
      <c r="B1" s="19" t="s">
        <v>1</v>
      </c>
      <c r="C1" s="4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5" t="s">
        <v>6</v>
      </c>
      <c r="B2" s="45"/>
      <c r="C2" s="45"/>
      <c r="D2" s="45"/>
      <c r="E2" s="45"/>
      <c r="F2" s="45"/>
    </row>
    <row r="3" spans="1:6" ht="39" x14ac:dyDescent="0.25">
      <c r="A3" s="29">
        <v>1</v>
      </c>
      <c r="B3" s="10" t="s">
        <v>141</v>
      </c>
      <c r="C3" s="6" t="s">
        <v>7</v>
      </c>
      <c r="D3" s="5" t="s">
        <v>91</v>
      </c>
      <c r="E3" s="5">
        <v>0.626</v>
      </c>
      <c r="F3" s="5"/>
    </row>
    <row r="4" spans="1:6" x14ac:dyDescent="0.25">
      <c r="A4" s="29"/>
      <c r="B4" s="10"/>
      <c r="C4" s="6"/>
      <c r="D4" s="5"/>
      <c r="E4" s="5" t="s">
        <v>9</v>
      </c>
      <c r="F4" s="5">
        <f>E3</f>
        <v>0.626</v>
      </c>
    </row>
    <row r="5" spans="1:6" ht="39" x14ac:dyDescent="0.25">
      <c r="A5" s="29">
        <v>2</v>
      </c>
      <c r="B5" s="10" t="s">
        <v>10</v>
      </c>
      <c r="C5" s="6" t="s">
        <v>11</v>
      </c>
      <c r="D5" s="5" t="s">
        <v>8</v>
      </c>
      <c r="E5" s="5">
        <v>1</v>
      </c>
      <c r="F5" s="5"/>
    </row>
    <row r="6" spans="1:6" x14ac:dyDescent="0.25">
      <c r="A6" s="29"/>
      <c r="B6" s="10"/>
      <c r="C6" s="6"/>
      <c r="D6" s="5"/>
      <c r="E6" s="5" t="s">
        <v>9</v>
      </c>
      <c r="F6" s="5">
        <v>1</v>
      </c>
    </row>
    <row r="7" spans="1:6" ht="26.25" x14ac:dyDescent="0.25">
      <c r="A7" s="29">
        <v>3</v>
      </c>
      <c r="B7" s="10" t="s">
        <v>10</v>
      </c>
      <c r="C7" s="6" t="s">
        <v>12</v>
      </c>
      <c r="D7" s="5" t="s">
        <v>8</v>
      </c>
      <c r="E7" s="5">
        <v>1</v>
      </c>
      <c r="F7" s="5"/>
    </row>
    <row r="8" spans="1:6" x14ac:dyDescent="0.25">
      <c r="A8" s="29"/>
      <c r="B8" s="10"/>
      <c r="C8" s="6"/>
      <c r="D8" s="5"/>
      <c r="E8" s="5" t="s">
        <v>9</v>
      </c>
      <c r="F8" s="5">
        <v>1</v>
      </c>
    </row>
    <row r="9" spans="1:6" x14ac:dyDescent="0.25">
      <c r="A9" s="46" t="s">
        <v>13</v>
      </c>
      <c r="B9" s="46"/>
      <c r="C9" s="46"/>
      <c r="D9" s="46"/>
      <c r="E9" s="46"/>
      <c r="F9" s="46"/>
    </row>
    <row r="10" spans="1:6" x14ac:dyDescent="0.25">
      <c r="A10" s="46" t="s">
        <v>14</v>
      </c>
      <c r="B10" s="46"/>
      <c r="C10" s="46"/>
      <c r="D10" s="46"/>
      <c r="E10" s="46"/>
      <c r="F10" s="46"/>
    </row>
    <row r="11" spans="1:6" ht="39" x14ac:dyDescent="0.25">
      <c r="A11" s="30">
        <v>4</v>
      </c>
      <c r="B11" s="20" t="s">
        <v>142</v>
      </c>
      <c r="C11" s="8" t="s">
        <v>16</v>
      </c>
      <c r="D11" s="7" t="s">
        <v>17</v>
      </c>
      <c r="E11" s="7"/>
      <c r="F11" s="7"/>
    </row>
    <row r="12" spans="1:6" x14ac:dyDescent="0.25">
      <c r="A12" s="40"/>
      <c r="B12" s="37"/>
      <c r="C12" s="8" t="s">
        <v>99</v>
      </c>
      <c r="D12" s="7"/>
      <c r="E12" s="7">
        <f>(9+6+5+6+9+6+8+15+8)</f>
        <v>72</v>
      </c>
      <c r="F12" s="7"/>
    </row>
    <row r="13" spans="1:6" x14ac:dyDescent="0.25">
      <c r="A13" s="40"/>
      <c r="B13" s="37"/>
      <c r="C13" s="8" t="s">
        <v>18</v>
      </c>
      <c r="D13" s="7"/>
      <c r="E13" s="7">
        <f>E12</f>
        <v>72</v>
      </c>
      <c r="F13" s="7"/>
    </row>
    <row r="14" spans="1:6" x14ac:dyDescent="0.25">
      <c r="A14" s="31"/>
      <c r="B14" s="21"/>
      <c r="C14" s="8" t="s">
        <v>108</v>
      </c>
      <c r="D14" s="7"/>
      <c r="E14" s="7">
        <f>(2*4*6)</f>
        <v>48</v>
      </c>
      <c r="F14" s="7"/>
    </row>
    <row r="15" spans="1:6" x14ac:dyDescent="0.25">
      <c r="A15" s="31"/>
      <c r="B15" s="21"/>
      <c r="C15" s="8" t="s">
        <v>92</v>
      </c>
      <c r="D15" s="7"/>
      <c r="E15" s="7">
        <v>400</v>
      </c>
      <c r="F15" s="7"/>
    </row>
    <row r="16" spans="1:6" x14ac:dyDescent="0.25">
      <c r="A16" s="31"/>
      <c r="B16" s="21"/>
      <c r="C16" s="8" t="s">
        <v>19</v>
      </c>
      <c r="D16" s="7"/>
      <c r="E16" s="7">
        <v>12</v>
      </c>
      <c r="F16" s="7"/>
    </row>
    <row r="17" spans="1:6" x14ac:dyDescent="0.25">
      <c r="A17" s="31"/>
      <c r="B17" s="21"/>
      <c r="C17" s="8" t="s">
        <v>20</v>
      </c>
      <c r="D17" s="7"/>
      <c r="E17" s="7">
        <f>61</f>
        <v>61</v>
      </c>
      <c r="F17" s="7"/>
    </row>
    <row r="18" spans="1:6" x14ac:dyDescent="0.25">
      <c r="A18" s="31"/>
      <c r="B18" s="21"/>
      <c r="C18" s="8" t="s">
        <v>21</v>
      </c>
      <c r="D18" s="7"/>
      <c r="E18" s="7">
        <f>43+48</f>
        <v>91</v>
      </c>
      <c r="F18" s="7"/>
    </row>
    <row r="19" spans="1:6" x14ac:dyDescent="0.25">
      <c r="A19" s="30"/>
      <c r="B19" s="9"/>
      <c r="C19" s="8"/>
      <c r="D19" s="7"/>
      <c r="E19" s="7" t="s">
        <v>9</v>
      </c>
      <c r="F19" s="7">
        <f>SUM(E12:E18)</f>
        <v>756</v>
      </c>
    </row>
    <row r="20" spans="1:6" ht="39" x14ac:dyDescent="0.25">
      <c r="A20" s="30">
        <v>5</v>
      </c>
      <c r="B20" s="9" t="s">
        <v>142</v>
      </c>
      <c r="C20" s="8" t="s">
        <v>115</v>
      </c>
      <c r="D20" s="7" t="s">
        <v>17</v>
      </c>
      <c r="E20" s="7"/>
      <c r="F20" s="7"/>
    </row>
    <row r="21" spans="1:6" x14ac:dyDescent="0.25">
      <c r="A21" s="40"/>
      <c r="B21" s="20"/>
      <c r="C21" s="8" t="s">
        <v>29</v>
      </c>
      <c r="D21" s="7"/>
      <c r="E21" s="7">
        <v>48</v>
      </c>
      <c r="F21" s="7"/>
    </row>
    <row r="22" spans="1:6" x14ac:dyDescent="0.25">
      <c r="A22" s="41"/>
      <c r="B22" s="20"/>
      <c r="C22" s="8" t="s">
        <v>19</v>
      </c>
      <c r="D22" s="7"/>
      <c r="E22" s="7">
        <v>12</v>
      </c>
      <c r="F22" s="7"/>
    </row>
    <row r="23" spans="1:6" x14ac:dyDescent="0.25">
      <c r="A23" s="41"/>
      <c r="B23" s="20"/>
      <c r="C23" s="8" t="s">
        <v>20</v>
      </c>
      <c r="D23" s="7"/>
      <c r="E23" s="7">
        <f>E17</f>
        <v>61</v>
      </c>
      <c r="F23" s="7"/>
    </row>
    <row r="24" spans="1:6" x14ac:dyDescent="0.25">
      <c r="A24" s="42"/>
      <c r="B24" s="20"/>
      <c r="C24" s="8" t="s">
        <v>21</v>
      </c>
      <c r="D24" s="7"/>
      <c r="E24" s="7">
        <f>E18</f>
        <v>91</v>
      </c>
      <c r="F24" s="7"/>
    </row>
    <row r="25" spans="1:6" x14ac:dyDescent="0.25">
      <c r="A25" s="30"/>
      <c r="B25" s="9"/>
      <c r="C25" s="8"/>
      <c r="D25" s="7"/>
      <c r="E25" s="7" t="s">
        <v>9</v>
      </c>
      <c r="F25" s="7">
        <f>SUM(E21:E24)</f>
        <v>212</v>
      </c>
    </row>
    <row r="26" spans="1:6" ht="26.25" x14ac:dyDescent="0.25">
      <c r="A26" s="30">
        <v>6</v>
      </c>
      <c r="B26" s="20" t="s">
        <v>142</v>
      </c>
      <c r="C26" s="8" t="s">
        <v>22</v>
      </c>
      <c r="D26" s="7" t="s">
        <v>23</v>
      </c>
      <c r="E26" s="7"/>
      <c r="F26" s="7"/>
    </row>
    <row r="27" spans="1:6" ht="26.25" x14ac:dyDescent="0.25">
      <c r="A27" s="43"/>
      <c r="B27" s="44"/>
      <c r="C27" s="8" t="s">
        <v>24</v>
      </c>
      <c r="D27" s="7"/>
      <c r="E27" s="7">
        <f>4425-25</f>
        <v>4400</v>
      </c>
      <c r="F27" s="7"/>
    </row>
    <row r="28" spans="1:6" x14ac:dyDescent="0.25">
      <c r="A28" s="43"/>
      <c r="B28" s="44"/>
      <c r="C28" s="8" t="s">
        <v>25</v>
      </c>
      <c r="D28" s="7"/>
      <c r="E28" s="7">
        <f>98+110</f>
        <v>208</v>
      </c>
      <c r="F28" s="7"/>
    </row>
    <row r="29" spans="1:6" x14ac:dyDescent="0.25">
      <c r="A29" s="30"/>
      <c r="B29" s="9"/>
      <c r="C29" s="8"/>
      <c r="D29" s="7"/>
      <c r="E29" s="7" t="s">
        <v>9</v>
      </c>
      <c r="F29" s="7">
        <f>SUM(E27:E28)</f>
        <v>4608</v>
      </c>
    </row>
    <row r="30" spans="1:6" ht="26.25" x14ac:dyDescent="0.25">
      <c r="A30" s="30">
        <v>7</v>
      </c>
      <c r="B30" s="20" t="s">
        <v>15</v>
      </c>
      <c r="C30" s="8" t="s">
        <v>110</v>
      </c>
      <c r="D30" s="7" t="s">
        <v>23</v>
      </c>
      <c r="E30" s="7"/>
      <c r="F30" s="7"/>
    </row>
    <row r="31" spans="1:6" ht="30" customHeight="1" x14ac:dyDescent="0.25">
      <c r="A31" s="43"/>
      <c r="B31" s="44"/>
      <c r="C31" s="8" t="s">
        <v>26</v>
      </c>
      <c r="D31" s="7"/>
      <c r="E31" s="7">
        <f>ROUND(E27-E13*0.5,0)-25</f>
        <v>4339</v>
      </c>
      <c r="F31" s="7"/>
    </row>
    <row r="32" spans="1:6" x14ac:dyDescent="0.25">
      <c r="A32" s="43"/>
      <c r="B32" s="44"/>
      <c r="C32" s="9" t="s">
        <v>93</v>
      </c>
      <c r="D32" s="7"/>
      <c r="E32" s="7">
        <v>300</v>
      </c>
      <c r="F32" s="7"/>
    </row>
    <row r="33" spans="1:6" x14ac:dyDescent="0.25">
      <c r="A33" s="43"/>
      <c r="B33" s="44"/>
      <c r="C33" s="8" t="s">
        <v>25</v>
      </c>
      <c r="D33" s="7"/>
      <c r="E33" s="7">
        <v>208</v>
      </c>
      <c r="F33" s="7"/>
    </row>
    <row r="34" spans="1:6" x14ac:dyDescent="0.25">
      <c r="A34" s="30"/>
      <c r="B34" s="9"/>
      <c r="C34" s="8"/>
      <c r="D34" s="7"/>
      <c r="E34" s="7" t="s">
        <v>9</v>
      </c>
      <c r="F34" s="7">
        <f>SUM(E31:E33)</f>
        <v>4847</v>
      </c>
    </row>
    <row r="35" spans="1:6" ht="26.25" x14ac:dyDescent="0.25">
      <c r="A35" s="30">
        <v>8</v>
      </c>
      <c r="B35" s="20" t="s">
        <v>15</v>
      </c>
      <c r="C35" s="8" t="s">
        <v>27</v>
      </c>
      <c r="D35" s="7" t="s">
        <v>23</v>
      </c>
      <c r="E35" s="7"/>
      <c r="F35" s="7"/>
    </row>
    <row r="36" spans="1:6" x14ac:dyDescent="0.25">
      <c r="A36" s="40"/>
      <c r="B36" s="37"/>
      <c r="C36" s="8" t="s">
        <v>28</v>
      </c>
      <c r="D36" s="7"/>
      <c r="E36" s="7">
        <v>26</v>
      </c>
      <c r="F36" s="7"/>
    </row>
    <row r="37" spans="1:6" x14ac:dyDescent="0.25">
      <c r="A37" s="41"/>
      <c r="B37" s="38"/>
      <c r="C37" s="6" t="s">
        <v>29</v>
      </c>
      <c r="D37" s="5"/>
      <c r="E37" s="5">
        <f>ROUND( (4-(3.14*0.6*0.6)/4)*6,0)</f>
        <v>22</v>
      </c>
      <c r="F37" s="5"/>
    </row>
    <row r="38" spans="1:6" x14ac:dyDescent="0.25">
      <c r="A38" s="41"/>
      <c r="B38" s="38"/>
      <c r="C38" s="8" t="s">
        <v>25</v>
      </c>
      <c r="D38" s="7"/>
      <c r="E38" s="7">
        <v>208</v>
      </c>
      <c r="F38" s="7"/>
    </row>
    <row r="39" spans="1:6" x14ac:dyDescent="0.25">
      <c r="A39" s="42"/>
      <c r="B39" s="39"/>
      <c r="C39" s="8" t="s">
        <v>30</v>
      </c>
      <c r="D39" s="7"/>
      <c r="E39" s="7">
        <v>30</v>
      </c>
      <c r="F39" s="7"/>
    </row>
    <row r="40" spans="1:6" x14ac:dyDescent="0.25">
      <c r="A40" s="30"/>
      <c r="B40" s="9"/>
      <c r="C40" s="8"/>
      <c r="D40" s="7"/>
      <c r="E40" s="7" t="s">
        <v>9</v>
      </c>
      <c r="F40" s="7">
        <f>SUM(E36:E39)</f>
        <v>286</v>
      </c>
    </row>
    <row r="41" spans="1:6" ht="26.25" x14ac:dyDescent="0.25">
      <c r="A41" s="30">
        <v>9</v>
      </c>
      <c r="B41" s="20" t="s">
        <v>15</v>
      </c>
      <c r="C41" s="8" t="s">
        <v>104</v>
      </c>
      <c r="D41" s="7" t="s">
        <v>23</v>
      </c>
      <c r="E41" s="7"/>
      <c r="F41" s="7"/>
    </row>
    <row r="42" spans="1:6" x14ac:dyDescent="0.25">
      <c r="A42" s="40"/>
      <c r="B42" s="37"/>
      <c r="C42" s="8" t="s">
        <v>28</v>
      </c>
      <c r="D42" s="7"/>
      <c r="E42" s="7">
        <v>24</v>
      </c>
      <c r="F42" s="7"/>
    </row>
    <row r="43" spans="1:6" x14ac:dyDescent="0.25">
      <c r="A43" s="41"/>
      <c r="B43" s="38"/>
      <c r="C43" s="8" t="s">
        <v>29</v>
      </c>
      <c r="D43" s="7"/>
      <c r="E43" s="7">
        <v>22</v>
      </c>
      <c r="F43" s="7"/>
    </row>
    <row r="44" spans="1:6" x14ac:dyDescent="0.25">
      <c r="A44" s="41"/>
      <c r="B44" s="38"/>
      <c r="C44" s="8" t="s">
        <v>25</v>
      </c>
      <c r="D44" s="7"/>
      <c r="E44" s="7">
        <v>208</v>
      </c>
      <c r="F44" s="7"/>
    </row>
    <row r="45" spans="1:6" x14ac:dyDescent="0.25">
      <c r="A45" s="42"/>
      <c r="B45" s="39"/>
      <c r="C45" s="8" t="s">
        <v>30</v>
      </c>
      <c r="D45" s="7"/>
      <c r="E45" s="7">
        <f>E39</f>
        <v>30</v>
      </c>
      <c r="F45" s="7"/>
    </row>
    <row r="46" spans="1:6" x14ac:dyDescent="0.25">
      <c r="A46" s="30"/>
      <c r="B46" s="9"/>
      <c r="C46" s="8"/>
      <c r="D46" s="7"/>
      <c r="E46" s="7"/>
      <c r="F46" s="7">
        <f>SUM(E42:E45)</f>
        <v>284</v>
      </c>
    </row>
    <row r="47" spans="1:6" ht="26.25" x14ac:dyDescent="0.25">
      <c r="A47" s="30">
        <v>10</v>
      </c>
      <c r="B47" s="20" t="s">
        <v>15</v>
      </c>
      <c r="C47" s="8" t="s">
        <v>31</v>
      </c>
      <c r="D47" s="7" t="s">
        <v>23</v>
      </c>
      <c r="E47" s="7"/>
      <c r="F47" s="7"/>
    </row>
    <row r="48" spans="1:6" x14ac:dyDescent="0.25">
      <c r="A48" s="40"/>
      <c r="B48" s="37"/>
      <c r="C48" s="8" t="s">
        <v>32</v>
      </c>
      <c r="D48" s="7"/>
      <c r="E48" s="7">
        <v>20</v>
      </c>
      <c r="F48" s="7"/>
    </row>
    <row r="49" spans="1:6" x14ac:dyDescent="0.25">
      <c r="A49" s="41"/>
      <c r="B49" s="38"/>
      <c r="C49" s="8" t="s">
        <v>29</v>
      </c>
      <c r="D49" s="7"/>
      <c r="E49" s="7">
        <f>22+25</f>
        <v>47</v>
      </c>
      <c r="F49" s="7"/>
    </row>
    <row r="50" spans="1:6" x14ac:dyDescent="0.25">
      <c r="A50" s="41"/>
      <c r="B50" s="38"/>
      <c r="C50" s="8" t="s">
        <v>25</v>
      </c>
      <c r="D50" s="7"/>
      <c r="E50" s="7">
        <v>208</v>
      </c>
      <c r="F50" s="7"/>
    </row>
    <row r="51" spans="1:6" x14ac:dyDescent="0.25">
      <c r="A51" s="41"/>
      <c r="B51" s="38"/>
      <c r="C51" s="8" t="s">
        <v>98</v>
      </c>
      <c r="D51" s="7"/>
      <c r="E51" s="7">
        <v>11</v>
      </c>
      <c r="F51" s="7"/>
    </row>
    <row r="52" spans="1:6" x14ac:dyDescent="0.25">
      <c r="A52" s="42"/>
      <c r="B52" s="39"/>
      <c r="C52" s="8" t="s">
        <v>30</v>
      </c>
      <c r="D52" s="7"/>
      <c r="E52" s="7">
        <f>E45</f>
        <v>30</v>
      </c>
      <c r="F52" s="7"/>
    </row>
    <row r="53" spans="1:6" x14ac:dyDescent="0.25">
      <c r="A53" s="30"/>
      <c r="B53" s="9"/>
      <c r="C53" s="8"/>
      <c r="D53" s="7"/>
      <c r="E53" s="7" t="s">
        <v>9</v>
      </c>
      <c r="F53" s="7">
        <f>SUM(E48:E52)</f>
        <v>316</v>
      </c>
    </row>
    <row r="54" spans="1:6" ht="39" x14ac:dyDescent="0.25">
      <c r="A54" s="30">
        <v>11</v>
      </c>
      <c r="B54" s="20" t="s">
        <v>15</v>
      </c>
      <c r="C54" s="8" t="s">
        <v>97</v>
      </c>
      <c r="D54" s="7" t="s">
        <v>23</v>
      </c>
      <c r="E54" s="7">
        <f>F61+F63-11</f>
        <v>128</v>
      </c>
      <c r="F54" s="7"/>
    </row>
    <row r="55" spans="1:6" x14ac:dyDescent="0.25">
      <c r="A55" s="30"/>
      <c r="B55" s="9"/>
      <c r="C55" s="8"/>
      <c r="D55" s="7"/>
      <c r="E55" s="7" t="s">
        <v>9</v>
      </c>
      <c r="F55" s="7">
        <f>E54</f>
        <v>128</v>
      </c>
    </row>
    <row r="56" spans="1:6" ht="39" x14ac:dyDescent="0.25">
      <c r="A56" s="30">
        <v>12</v>
      </c>
      <c r="B56" s="9" t="s">
        <v>33</v>
      </c>
      <c r="C56" s="8" t="s">
        <v>117</v>
      </c>
      <c r="D56" s="7" t="s">
        <v>23</v>
      </c>
      <c r="E56" s="7">
        <f>208+50</f>
        <v>258</v>
      </c>
      <c r="F56" s="7"/>
    </row>
    <row r="57" spans="1:6" x14ac:dyDescent="0.25">
      <c r="A57" s="30"/>
      <c r="B57" s="9"/>
      <c r="C57" s="8"/>
      <c r="D57" s="7"/>
      <c r="E57" s="7" t="s">
        <v>9</v>
      </c>
      <c r="F57" s="7">
        <f>E56</f>
        <v>258</v>
      </c>
    </row>
    <row r="58" spans="1:6" ht="30" customHeight="1" x14ac:dyDescent="0.25">
      <c r="A58" s="30">
        <v>13</v>
      </c>
      <c r="B58" s="9" t="s">
        <v>33</v>
      </c>
      <c r="C58" s="8" t="s">
        <v>109</v>
      </c>
      <c r="D58" s="7" t="s">
        <v>23</v>
      </c>
      <c r="E58" s="7">
        <f>E64</f>
        <v>25</v>
      </c>
      <c r="F58" s="7"/>
    </row>
    <row r="59" spans="1:6" x14ac:dyDescent="0.25">
      <c r="A59" s="30"/>
      <c r="B59" s="9"/>
      <c r="C59" s="8"/>
      <c r="D59" s="7"/>
      <c r="E59" s="7" t="s">
        <v>9</v>
      </c>
      <c r="F59" s="7">
        <f>E58</f>
        <v>25</v>
      </c>
    </row>
    <row r="60" spans="1:6" ht="51.75" x14ac:dyDescent="0.25">
      <c r="A60" s="30">
        <v>14</v>
      </c>
      <c r="B60" s="20" t="s">
        <v>15</v>
      </c>
      <c r="C60" s="8" t="s">
        <v>34</v>
      </c>
      <c r="D60" s="7" t="s">
        <v>23</v>
      </c>
      <c r="E60" s="7">
        <f>ROUND(9.3+5.3+28.6+2+16+6+0.5+8.5-2.4*0.3*4+0.2*95+11,0)</f>
        <v>103</v>
      </c>
      <c r="F60" s="7"/>
    </row>
    <row r="61" spans="1:6" x14ac:dyDescent="0.25">
      <c r="A61" s="30"/>
      <c r="B61" s="9"/>
      <c r="C61" s="8"/>
      <c r="D61" s="7"/>
      <c r="E61" s="7" t="s">
        <v>9</v>
      </c>
      <c r="F61" s="7">
        <f>E60</f>
        <v>103</v>
      </c>
    </row>
    <row r="62" spans="1:6" ht="39" customHeight="1" x14ac:dyDescent="0.25">
      <c r="A62" s="30">
        <v>15</v>
      </c>
      <c r="B62" s="20" t="s">
        <v>15</v>
      </c>
      <c r="C62" s="8" t="s">
        <v>95</v>
      </c>
      <c r="D62" s="7" t="s">
        <v>23</v>
      </c>
      <c r="E62" s="7">
        <f>E120</f>
        <v>36</v>
      </c>
      <c r="F62" s="7"/>
    </row>
    <row r="63" spans="1:6" x14ac:dyDescent="0.25">
      <c r="A63" s="30"/>
      <c r="B63" s="9"/>
      <c r="C63" s="8"/>
      <c r="E63" s="7" t="s">
        <v>9</v>
      </c>
      <c r="F63" s="7">
        <f>E62</f>
        <v>36</v>
      </c>
    </row>
    <row r="64" spans="1:6" ht="51.75" x14ac:dyDescent="0.25">
      <c r="A64" s="30">
        <v>16</v>
      </c>
      <c r="B64" s="9" t="s">
        <v>15</v>
      </c>
      <c r="C64" s="8" t="s">
        <v>120</v>
      </c>
      <c r="D64" s="7" t="s">
        <v>23</v>
      </c>
      <c r="E64" s="7">
        <v>25</v>
      </c>
      <c r="F64" s="7"/>
    </row>
    <row r="65" spans="1:6" x14ac:dyDescent="0.25">
      <c r="A65" s="30"/>
      <c r="B65" s="9"/>
      <c r="C65" s="8"/>
      <c r="D65" s="7"/>
      <c r="E65" s="7" t="s">
        <v>9</v>
      </c>
      <c r="F65" s="7">
        <f>E64</f>
        <v>25</v>
      </c>
    </row>
    <row r="66" spans="1:6" ht="25.5" x14ac:dyDescent="0.25">
      <c r="A66" s="30">
        <v>17</v>
      </c>
      <c r="B66" s="20" t="s">
        <v>15</v>
      </c>
      <c r="C66" s="8" t="s">
        <v>121</v>
      </c>
      <c r="D66" s="7" t="s">
        <v>17</v>
      </c>
      <c r="E66" s="7">
        <f>3+4.5*2+4*2+4.5*2+1+95</f>
        <v>125</v>
      </c>
      <c r="F66" s="7"/>
    </row>
    <row r="67" spans="1:6" x14ac:dyDescent="0.25">
      <c r="A67" s="30"/>
      <c r="B67" s="9"/>
      <c r="C67" s="8"/>
      <c r="D67" s="7"/>
      <c r="E67" s="7" t="s">
        <v>9</v>
      </c>
      <c r="F67" s="7">
        <f>E66</f>
        <v>125</v>
      </c>
    </row>
    <row r="68" spans="1:6" ht="39" x14ac:dyDescent="0.25">
      <c r="A68" s="30">
        <v>18</v>
      </c>
      <c r="B68" s="20" t="s">
        <v>15</v>
      </c>
      <c r="C68" s="8" t="s">
        <v>35</v>
      </c>
      <c r="D68" s="7" t="s">
        <v>36</v>
      </c>
      <c r="E68" s="7">
        <f>ROUND(0.2*0.3*F67+0.05*F67+0.2*F53+0.1*F55+0.29*F57+0.12*F63+0.04*F61+F59*0.04+F65*0.2,0)</f>
        <v>179</v>
      </c>
      <c r="F68" s="7"/>
    </row>
    <row r="69" spans="1:6" x14ac:dyDescent="0.25">
      <c r="A69" s="30"/>
      <c r="B69" s="9"/>
      <c r="C69" s="8"/>
      <c r="D69" s="7"/>
      <c r="E69" s="7" t="s">
        <v>9</v>
      </c>
      <c r="F69" s="7">
        <f>E68</f>
        <v>179</v>
      </c>
    </row>
    <row r="70" spans="1:6" ht="63.75" x14ac:dyDescent="0.25">
      <c r="A70" s="30">
        <v>19</v>
      </c>
      <c r="B70" s="20" t="s">
        <v>15</v>
      </c>
      <c r="C70" s="9" t="s">
        <v>151</v>
      </c>
      <c r="D70" s="5"/>
      <c r="E70" s="5"/>
      <c r="F70" s="7"/>
    </row>
    <row r="71" spans="1:6" x14ac:dyDescent="0.25">
      <c r="A71" s="30"/>
      <c r="B71" s="9"/>
      <c r="C71" s="8" t="s">
        <v>152</v>
      </c>
      <c r="D71" s="7" t="s">
        <v>36</v>
      </c>
      <c r="E71" s="7">
        <f>ROUND((0.04*(F29+E31)),0)</f>
        <v>358</v>
      </c>
      <c r="F71" s="5"/>
    </row>
    <row r="72" spans="1:6" x14ac:dyDescent="0.25">
      <c r="A72" s="30"/>
      <c r="B72" s="9"/>
      <c r="C72" s="8"/>
      <c r="D72" s="7"/>
      <c r="E72" s="7"/>
      <c r="F72" s="7">
        <f>E71</f>
        <v>358</v>
      </c>
    </row>
    <row r="73" spans="1:6" ht="46.5" customHeight="1" x14ac:dyDescent="0.25">
      <c r="A73" s="30">
        <v>20</v>
      </c>
      <c r="B73" s="20" t="s">
        <v>15</v>
      </c>
      <c r="C73" s="9" t="s">
        <v>37</v>
      </c>
      <c r="D73" s="7" t="s">
        <v>36</v>
      </c>
      <c r="E73" s="7">
        <f>ROUND((0.04*(E3+E342+F40)+0.08*F46),0)</f>
        <v>34</v>
      </c>
      <c r="F73" s="7"/>
    </row>
    <row r="74" spans="1:6" x14ac:dyDescent="0.25">
      <c r="A74" s="30"/>
      <c r="B74" s="9"/>
      <c r="C74" s="8"/>
      <c r="D74" s="7"/>
      <c r="E74" s="7" t="s">
        <v>9</v>
      </c>
      <c r="F74" s="7">
        <f>E73</f>
        <v>34</v>
      </c>
    </row>
    <row r="75" spans="1:6" x14ac:dyDescent="0.25">
      <c r="A75" s="47" t="s">
        <v>38</v>
      </c>
      <c r="B75" s="47"/>
      <c r="C75" s="47"/>
      <c r="D75" s="47"/>
      <c r="E75" s="47"/>
      <c r="F75" s="47"/>
    </row>
    <row r="76" spans="1:6" ht="51" x14ac:dyDescent="0.25">
      <c r="A76" s="30">
        <v>21</v>
      </c>
      <c r="B76" s="20" t="s">
        <v>39</v>
      </c>
      <c r="C76" s="9" t="s">
        <v>40</v>
      </c>
      <c r="D76" s="7" t="s">
        <v>23</v>
      </c>
      <c r="E76" s="7">
        <f>E48+E50+50</f>
        <v>278</v>
      </c>
      <c r="F76" s="7"/>
    </row>
    <row r="77" spans="1:6" x14ac:dyDescent="0.25">
      <c r="A77" s="30"/>
      <c r="B77" s="9"/>
      <c r="C77" s="8"/>
      <c r="D77" s="7"/>
      <c r="E77" s="7" t="s">
        <v>9</v>
      </c>
      <c r="F77" s="7">
        <f>E76</f>
        <v>278</v>
      </c>
    </row>
    <row r="78" spans="1:6" ht="51" x14ac:dyDescent="0.25">
      <c r="A78" s="30">
        <v>22</v>
      </c>
      <c r="B78" s="20" t="s">
        <v>41</v>
      </c>
      <c r="C78" s="8" t="s">
        <v>42</v>
      </c>
      <c r="D78" s="7" t="s">
        <v>23</v>
      </c>
      <c r="E78" s="7">
        <f>ROUND(E48+3.5*0.3+11,0)</f>
        <v>32</v>
      </c>
      <c r="F78" s="7"/>
    </row>
    <row r="79" spans="1:6" x14ac:dyDescent="0.25">
      <c r="A79" s="30"/>
      <c r="B79" s="9"/>
      <c r="C79" s="8"/>
      <c r="D79" s="7"/>
      <c r="E79" s="7" t="s">
        <v>9</v>
      </c>
      <c r="F79" s="7">
        <f>E78</f>
        <v>32</v>
      </c>
    </row>
    <row r="80" spans="1:6" ht="51" x14ac:dyDescent="0.25">
      <c r="A80" s="30">
        <v>23</v>
      </c>
      <c r="B80" s="20" t="s">
        <v>41</v>
      </c>
      <c r="C80" s="9" t="s">
        <v>43</v>
      </c>
      <c r="D80" s="7" t="s">
        <v>23</v>
      </c>
      <c r="E80" s="7">
        <f>E54</f>
        <v>128</v>
      </c>
      <c r="F80" s="7"/>
    </row>
    <row r="81" spans="1:6" x14ac:dyDescent="0.25">
      <c r="A81" s="30"/>
      <c r="B81" s="9"/>
      <c r="C81" s="8"/>
      <c r="D81" s="7"/>
      <c r="E81" s="7" t="s">
        <v>9</v>
      </c>
      <c r="F81" s="7">
        <f>E80</f>
        <v>128</v>
      </c>
    </row>
    <row r="82" spans="1:6" ht="51" x14ac:dyDescent="0.25">
      <c r="A82" s="30">
        <v>24</v>
      </c>
      <c r="B82" s="9" t="s">
        <v>39</v>
      </c>
      <c r="C82" s="9" t="s">
        <v>44</v>
      </c>
      <c r="D82" s="7" t="s">
        <v>23</v>
      </c>
      <c r="E82" s="7">
        <f>E49</f>
        <v>47</v>
      </c>
      <c r="F82" s="7"/>
    </row>
    <row r="83" spans="1:6" x14ac:dyDescent="0.25">
      <c r="A83" s="30"/>
      <c r="B83" s="9"/>
      <c r="C83" s="8"/>
      <c r="D83" s="7"/>
      <c r="E83" s="7" t="s">
        <v>9</v>
      </c>
      <c r="F83" s="7">
        <f>E82</f>
        <v>47</v>
      </c>
    </row>
    <row r="84" spans="1:6" ht="51" x14ac:dyDescent="0.25">
      <c r="A84" s="30">
        <v>25</v>
      </c>
      <c r="B84" s="9" t="s">
        <v>39</v>
      </c>
      <c r="C84" s="9" t="s">
        <v>45</v>
      </c>
      <c r="D84" s="7" t="s">
        <v>23</v>
      </c>
      <c r="E84" s="7">
        <f>E38</f>
        <v>208</v>
      </c>
      <c r="F84" s="7"/>
    </row>
    <row r="85" spans="1:6" x14ac:dyDescent="0.25">
      <c r="A85" s="30"/>
      <c r="B85" s="9"/>
      <c r="C85" s="8"/>
      <c r="D85" s="7"/>
      <c r="E85" s="7" t="s">
        <v>9</v>
      </c>
      <c r="F85" s="7">
        <f>E84</f>
        <v>208</v>
      </c>
    </row>
    <row r="86" spans="1:6" ht="39" x14ac:dyDescent="0.25">
      <c r="A86" s="30">
        <v>26</v>
      </c>
      <c r="B86" s="9" t="s">
        <v>46</v>
      </c>
      <c r="C86" s="8" t="s">
        <v>103</v>
      </c>
      <c r="D86" s="7" t="s">
        <v>23</v>
      </c>
      <c r="E86" s="7">
        <f>E82</f>
        <v>47</v>
      </c>
      <c r="F86" s="7"/>
    </row>
    <row r="87" spans="1:6" x14ac:dyDescent="0.25">
      <c r="A87" s="30"/>
      <c r="B87" s="9"/>
      <c r="C87" s="8"/>
      <c r="D87" s="7"/>
      <c r="E87" s="7" t="s">
        <v>9</v>
      </c>
      <c r="F87" s="7">
        <f>E86</f>
        <v>47</v>
      </c>
    </row>
    <row r="88" spans="1:6" ht="26.25" x14ac:dyDescent="0.25">
      <c r="A88" s="30">
        <v>27</v>
      </c>
      <c r="B88" s="9" t="s">
        <v>46</v>
      </c>
      <c r="C88" s="8" t="s">
        <v>47</v>
      </c>
      <c r="D88" s="7" t="s">
        <v>23</v>
      </c>
      <c r="E88" s="7">
        <f>E48+4</f>
        <v>24</v>
      </c>
      <c r="F88" s="7"/>
    </row>
    <row r="89" spans="1:6" x14ac:dyDescent="0.25">
      <c r="A89" s="30"/>
      <c r="B89" s="9"/>
      <c r="C89" s="8"/>
      <c r="D89" s="7"/>
      <c r="E89" s="7" t="s">
        <v>9</v>
      </c>
      <c r="F89" s="7">
        <f>E88</f>
        <v>24</v>
      </c>
    </row>
    <row r="90" spans="1:6" x14ac:dyDescent="0.25">
      <c r="A90" s="46" t="s">
        <v>48</v>
      </c>
      <c r="B90" s="46"/>
      <c r="C90" s="46"/>
      <c r="D90" s="46"/>
      <c r="E90" s="46"/>
      <c r="F90" s="46"/>
    </row>
    <row r="91" spans="1:6" ht="39" x14ac:dyDescent="0.25">
      <c r="A91" s="30">
        <v>28</v>
      </c>
      <c r="B91" s="10" t="s">
        <v>49</v>
      </c>
      <c r="C91" s="6" t="s">
        <v>123</v>
      </c>
      <c r="D91" s="17" t="s">
        <v>17</v>
      </c>
      <c r="E91" s="18">
        <f>95-10-6</f>
        <v>79</v>
      </c>
      <c r="F91" s="18"/>
    </row>
    <row r="92" spans="1:6" x14ac:dyDescent="0.25">
      <c r="A92" s="32"/>
      <c r="B92" s="22"/>
      <c r="C92" s="17"/>
      <c r="D92" s="17"/>
      <c r="E92" s="7" t="s">
        <v>9</v>
      </c>
      <c r="F92" s="18">
        <f>E91</f>
        <v>79</v>
      </c>
    </row>
    <row r="93" spans="1:6" ht="39" x14ac:dyDescent="0.25">
      <c r="A93" s="29">
        <v>29</v>
      </c>
      <c r="B93" s="10" t="s">
        <v>49</v>
      </c>
      <c r="C93" s="6" t="s">
        <v>122</v>
      </c>
      <c r="D93" s="5" t="s">
        <v>17</v>
      </c>
      <c r="E93" s="5"/>
      <c r="F93" s="5"/>
    </row>
    <row r="94" spans="1:6" x14ac:dyDescent="0.25">
      <c r="A94" s="29"/>
      <c r="B94" s="10"/>
      <c r="C94" s="6" t="s">
        <v>124</v>
      </c>
      <c r="D94" s="5"/>
      <c r="E94" s="5">
        <f>ROUND(3+4.5*2+4*2+4.5*2+1,0)+10+6</f>
        <v>46</v>
      </c>
      <c r="F94" s="5"/>
    </row>
    <row r="95" spans="1:6" x14ac:dyDescent="0.25">
      <c r="A95" s="29"/>
      <c r="B95" s="10"/>
      <c r="D95" s="5"/>
      <c r="E95" s="7" t="s">
        <v>9</v>
      </c>
      <c r="F95" s="5">
        <f>E94</f>
        <v>46</v>
      </c>
    </row>
    <row r="96" spans="1:6" ht="51.75" x14ac:dyDescent="0.25">
      <c r="A96" s="29">
        <v>30</v>
      </c>
      <c r="B96" s="23" t="s">
        <v>50</v>
      </c>
      <c r="C96" s="6" t="s">
        <v>116</v>
      </c>
      <c r="D96" s="5" t="s">
        <v>17</v>
      </c>
      <c r="E96" s="5">
        <v>60</v>
      </c>
      <c r="F96" s="5"/>
    </row>
    <row r="97" spans="1:6" x14ac:dyDescent="0.25">
      <c r="A97" s="29"/>
      <c r="B97" s="10"/>
      <c r="C97" s="6"/>
      <c r="D97" s="5"/>
      <c r="E97" s="5" t="s">
        <v>9</v>
      </c>
      <c r="F97" s="5">
        <f>E96</f>
        <v>60</v>
      </c>
    </row>
    <row r="98" spans="1:6" x14ac:dyDescent="0.25">
      <c r="A98" s="46" t="s">
        <v>51</v>
      </c>
      <c r="B98" s="46"/>
      <c r="C98" s="46"/>
      <c r="D98" s="46"/>
      <c r="E98" s="46"/>
      <c r="F98" s="46"/>
    </row>
    <row r="99" spans="1:6" ht="51" x14ac:dyDescent="0.25">
      <c r="A99" s="27">
        <v>31</v>
      </c>
      <c r="B99" s="23" t="s">
        <v>52</v>
      </c>
      <c r="C99" s="10" t="s">
        <v>111</v>
      </c>
      <c r="D99" s="17" t="s">
        <v>23</v>
      </c>
      <c r="E99" s="18">
        <f>300+360</f>
        <v>660</v>
      </c>
      <c r="F99" s="18"/>
    </row>
    <row r="100" spans="1:6" x14ac:dyDescent="0.25">
      <c r="A100" s="27"/>
      <c r="B100" s="24"/>
      <c r="C100" s="10" t="s">
        <v>112</v>
      </c>
      <c r="D100" s="17"/>
      <c r="E100" s="18"/>
      <c r="F100" s="18">
        <f>E99</f>
        <v>660</v>
      </c>
    </row>
    <row r="101" spans="1:6" ht="12.75" customHeight="1" x14ac:dyDescent="0.25">
      <c r="A101" s="32"/>
      <c r="B101" s="22"/>
      <c r="C101" s="16"/>
      <c r="D101" s="16"/>
      <c r="E101" s="5" t="s">
        <v>9</v>
      </c>
      <c r="F101" s="16"/>
    </row>
    <row r="102" spans="1:6" ht="51" x14ac:dyDescent="0.25">
      <c r="A102" s="29">
        <v>32</v>
      </c>
      <c r="B102" s="23" t="s">
        <v>52</v>
      </c>
      <c r="C102" s="10" t="s">
        <v>105</v>
      </c>
      <c r="D102" s="5" t="s">
        <v>23</v>
      </c>
      <c r="E102" s="5">
        <f>F87+F89</f>
        <v>71</v>
      </c>
      <c r="F102" s="5"/>
    </row>
    <row r="103" spans="1:6" x14ac:dyDescent="0.25">
      <c r="A103" s="29"/>
      <c r="B103" s="10"/>
      <c r="C103" s="6"/>
      <c r="D103" s="5"/>
      <c r="E103" s="5" t="s">
        <v>9</v>
      </c>
      <c r="F103" s="5">
        <f>E102</f>
        <v>71</v>
      </c>
    </row>
    <row r="104" spans="1:6" ht="25.5" x14ac:dyDescent="0.25">
      <c r="A104" s="29">
        <v>33</v>
      </c>
      <c r="B104" s="23" t="s">
        <v>53</v>
      </c>
      <c r="C104" s="10" t="s">
        <v>88</v>
      </c>
      <c r="D104" s="5" t="s">
        <v>23</v>
      </c>
      <c r="E104" s="5">
        <f>F103</f>
        <v>71</v>
      </c>
      <c r="F104" s="5"/>
    </row>
    <row r="105" spans="1:6" x14ac:dyDescent="0.25">
      <c r="A105" s="29"/>
      <c r="B105" s="10"/>
      <c r="C105" s="6"/>
      <c r="D105" s="5"/>
      <c r="E105" s="5" t="s">
        <v>9</v>
      </c>
      <c r="F105" s="5">
        <f>E104</f>
        <v>71</v>
      </c>
    </row>
    <row r="106" spans="1:6" ht="51" x14ac:dyDescent="0.25">
      <c r="A106" s="29">
        <v>34</v>
      </c>
      <c r="B106" s="23" t="s">
        <v>52</v>
      </c>
      <c r="C106" s="10" t="s">
        <v>106</v>
      </c>
      <c r="D106" s="5" t="s">
        <v>23</v>
      </c>
      <c r="E106" s="5">
        <f>E110-E12*0.5</f>
        <v>4389</v>
      </c>
      <c r="F106" s="5"/>
    </row>
    <row r="107" spans="1:6" x14ac:dyDescent="0.25">
      <c r="A107" s="29"/>
      <c r="B107" s="10"/>
      <c r="C107" s="6"/>
      <c r="D107" s="5"/>
      <c r="E107" s="5" t="s">
        <v>9</v>
      </c>
      <c r="F107" s="5">
        <f>E106</f>
        <v>4389</v>
      </c>
    </row>
    <row r="108" spans="1:6" ht="25.5" x14ac:dyDescent="0.25">
      <c r="A108" s="29">
        <v>35</v>
      </c>
      <c r="B108" s="23" t="s">
        <v>53</v>
      </c>
      <c r="C108" s="10" t="s">
        <v>54</v>
      </c>
      <c r="D108" s="5" t="s">
        <v>23</v>
      </c>
      <c r="E108" s="5">
        <f>F107</f>
        <v>4389</v>
      </c>
      <c r="F108" s="5"/>
    </row>
    <row r="109" spans="1:6" x14ac:dyDescent="0.25">
      <c r="A109" s="29"/>
      <c r="B109" s="10"/>
      <c r="C109" s="6"/>
      <c r="D109" s="5"/>
      <c r="E109" s="5" t="s">
        <v>9</v>
      </c>
      <c r="F109" s="5">
        <f>E108</f>
        <v>4389</v>
      </c>
    </row>
    <row r="110" spans="1:6" ht="38.25" x14ac:dyDescent="0.25">
      <c r="A110" s="29">
        <v>36</v>
      </c>
      <c r="B110" s="23" t="s">
        <v>52</v>
      </c>
      <c r="C110" s="10" t="s">
        <v>107</v>
      </c>
      <c r="D110" s="5" t="s">
        <v>23</v>
      </c>
      <c r="E110" s="5">
        <v>4425</v>
      </c>
      <c r="F110" s="5"/>
    </row>
    <row r="111" spans="1:6" x14ac:dyDescent="0.25">
      <c r="A111" s="29"/>
      <c r="B111" s="10"/>
      <c r="C111" s="6"/>
      <c r="D111" s="5"/>
      <c r="E111" s="5" t="s">
        <v>9</v>
      </c>
      <c r="F111" s="5">
        <f>E110</f>
        <v>4425</v>
      </c>
    </row>
    <row r="112" spans="1:6" ht="25.5" x14ac:dyDescent="0.25">
      <c r="A112" s="29">
        <v>37</v>
      </c>
      <c r="B112" s="10" t="s">
        <v>55</v>
      </c>
      <c r="C112" s="6" t="s">
        <v>56</v>
      </c>
      <c r="D112" s="5" t="s">
        <v>23</v>
      </c>
      <c r="E112" s="5">
        <f>F111</f>
        <v>4425</v>
      </c>
      <c r="F112" s="5"/>
    </row>
    <row r="113" spans="1:6" x14ac:dyDescent="0.25">
      <c r="A113" s="29"/>
      <c r="B113" s="10"/>
      <c r="C113" s="6"/>
      <c r="D113" s="5"/>
      <c r="E113" s="5" t="s">
        <v>9</v>
      </c>
      <c r="F113" s="5">
        <f>E112</f>
        <v>4425</v>
      </c>
    </row>
    <row r="114" spans="1:6" ht="76.5" x14ac:dyDescent="0.25">
      <c r="A114" s="29">
        <v>38</v>
      </c>
      <c r="B114" s="10" t="s">
        <v>57</v>
      </c>
      <c r="C114" s="10" t="s">
        <v>118</v>
      </c>
      <c r="D114" s="5" t="s">
        <v>23</v>
      </c>
      <c r="E114" s="5">
        <v>208</v>
      </c>
      <c r="F114" s="5"/>
    </row>
    <row r="115" spans="1:6" x14ac:dyDescent="0.25">
      <c r="A115" s="29"/>
      <c r="B115" s="10"/>
      <c r="C115" s="6"/>
      <c r="D115" s="5"/>
      <c r="E115" s="5" t="s">
        <v>9</v>
      </c>
      <c r="F115" s="5">
        <f>E114</f>
        <v>208</v>
      </c>
    </row>
    <row r="116" spans="1:6" ht="38.25" x14ac:dyDescent="0.25">
      <c r="A116" s="29">
        <v>39</v>
      </c>
      <c r="B116" s="23" t="s">
        <v>58</v>
      </c>
      <c r="C116" s="11" t="s">
        <v>94</v>
      </c>
      <c r="D116" s="5" t="s">
        <v>23</v>
      </c>
      <c r="E116" s="5">
        <v>73</v>
      </c>
      <c r="F116" s="5"/>
    </row>
    <row r="117" spans="1:6" x14ac:dyDescent="0.25">
      <c r="A117" s="29"/>
      <c r="B117" s="10"/>
      <c r="C117" s="6"/>
      <c r="D117" s="5"/>
      <c r="E117" s="5" t="s">
        <v>9</v>
      </c>
      <c r="F117" s="5">
        <f>E116</f>
        <v>73</v>
      </c>
    </row>
    <row r="118" spans="1:6" ht="51" x14ac:dyDescent="0.25">
      <c r="A118" s="29">
        <v>40</v>
      </c>
      <c r="B118" s="23" t="s">
        <v>58</v>
      </c>
      <c r="C118" s="11" t="s">
        <v>125</v>
      </c>
      <c r="D118" s="5" t="s">
        <v>23</v>
      </c>
      <c r="E118" s="5">
        <v>11</v>
      </c>
      <c r="F118" s="5"/>
    </row>
    <row r="119" spans="1:6" x14ac:dyDescent="0.25">
      <c r="A119" s="29"/>
      <c r="B119" s="10"/>
      <c r="C119" s="6"/>
      <c r="D119" s="5"/>
      <c r="E119" s="5" t="s">
        <v>9</v>
      </c>
      <c r="F119" s="5">
        <f>E118</f>
        <v>11</v>
      </c>
    </row>
    <row r="120" spans="1:6" ht="39" x14ac:dyDescent="0.25">
      <c r="A120" s="29">
        <v>41</v>
      </c>
      <c r="B120" s="23" t="s">
        <v>58</v>
      </c>
      <c r="C120" s="6" t="s">
        <v>96</v>
      </c>
      <c r="D120" s="5" t="s">
        <v>23</v>
      </c>
      <c r="E120" s="5">
        <f>ROUND((2.4*16+4*4+30+34.8)*0.3,0)</f>
        <v>36</v>
      </c>
      <c r="F120" s="5"/>
    </row>
    <row r="121" spans="1:6" x14ac:dyDescent="0.25">
      <c r="A121" s="29"/>
      <c r="B121" s="10"/>
      <c r="C121" s="6" t="s">
        <v>119</v>
      </c>
      <c r="D121" s="5"/>
      <c r="E121" s="5" t="s">
        <v>9</v>
      </c>
      <c r="F121" s="5">
        <f>E120</f>
        <v>36</v>
      </c>
    </row>
    <row r="122" spans="1:6" x14ac:dyDescent="0.25">
      <c r="A122" s="29">
        <v>42</v>
      </c>
      <c r="B122" s="10" t="s">
        <v>113</v>
      </c>
      <c r="C122" s="6" t="s">
        <v>114</v>
      </c>
      <c r="D122" s="5" t="s">
        <v>23</v>
      </c>
      <c r="E122" s="5">
        <v>300</v>
      </c>
      <c r="F122" s="5"/>
    </row>
    <row r="123" spans="1:6" x14ac:dyDescent="0.25">
      <c r="A123" s="29"/>
      <c r="B123" s="10"/>
      <c r="C123" s="6"/>
      <c r="D123" s="5"/>
      <c r="E123" s="5"/>
      <c r="F123" s="5">
        <f>E122</f>
        <v>300</v>
      </c>
    </row>
    <row r="124" spans="1:6" ht="15" customHeight="1" x14ac:dyDescent="0.25">
      <c r="A124" s="47" t="s">
        <v>84</v>
      </c>
      <c r="B124" s="47"/>
      <c r="C124" s="47"/>
      <c r="D124" s="47"/>
      <c r="E124" s="47"/>
      <c r="F124" s="47"/>
    </row>
    <row r="125" spans="1:6" ht="25.5" x14ac:dyDescent="0.25">
      <c r="A125" s="29">
        <v>43</v>
      </c>
      <c r="B125" s="20" t="s">
        <v>15</v>
      </c>
      <c r="C125" s="6" t="s">
        <v>83</v>
      </c>
      <c r="D125" s="5" t="s">
        <v>17</v>
      </c>
      <c r="E125" s="5">
        <v>15</v>
      </c>
      <c r="F125" s="5"/>
    </row>
    <row r="126" spans="1:6" x14ac:dyDescent="0.25">
      <c r="A126" s="29"/>
      <c r="B126" s="10"/>
      <c r="C126" s="6"/>
      <c r="D126" s="5"/>
      <c r="E126" s="5" t="s">
        <v>9</v>
      </c>
      <c r="F126" s="5">
        <v>15</v>
      </c>
    </row>
    <row r="127" spans="1:6" ht="51.75" x14ac:dyDescent="0.25">
      <c r="A127" s="29">
        <v>44</v>
      </c>
      <c r="B127" s="20" t="s">
        <v>15</v>
      </c>
      <c r="C127" s="8" t="s">
        <v>34</v>
      </c>
      <c r="D127" s="5" t="s">
        <v>23</v>
      </c>
      <c r="E127" s="5">
        <f>ROUND(0.4*F126,0)</f>
        <v>6</v>
      </c>
      <c r="F127" s="5"/>
    </row>
    <row r="128" spans="1:6" x14ac:dyDescent="0.25">
      <c r="A128" s="29"/>
      <c r="B128" s="10"/>
      <c r="C128" s="6"/>
      <c r="D128" s="5"/>
      <c r="E128" s="5" t="s">
        <v>9</v>
      </c>
      <c r="F128" s="5">
        <f>E127</f>
        <v>6</v>
      </c>
    </row>
    <row r="129" spans="1:6" ht="38.25" x14ac:dyDescent="0.25">
      <c r="A129" s="29">
        <v>45</v>
      </c>
      <c r="B129" s="9" t="s">
        <v>155</v>
      </c>
      <c r="C129" s="6" t="s">
        <v>126</v>
      </c>
      <c r="D129" s="5" t="s">
        <v>36</v>
      </c>
      <c r="E129" s="5">
        <f>ROUND(E131*0.5*0.5,0)</f>
        <v>4</v>
      </c>
      <c r="F129" s="5"/>
    </row>
    <row r="130" spans="1:6" x14ac:dyDescent="0.25">
      <c r="A130" s="29"/>
      <c r="B130" s="10"/>
      <c r="C130" s="6"/>
      <c r="D130" s="5"/>
      <c r="E130" s="5" t="s">
        <v>9</v>
      </c>
      <c r="F130" s="5">
        <f>E129</f>
        <v>4</v>
      </c>
    </row>
    <row r="131" spans="1:6" ht="51.75" x14ac:dyDescent="0.25">
      <c r="A131" s="29">
        <v>46</v>
      </c>
      <c r="B131" s="10" t="s">
        <v>87</v>
      </c>
      <c r="C131" s="6" t="s">
        <v>128</v>
      </c>
      <c r="D131" s="5" t="s">
        <v>17</v>
      </c>
      <c r="E131" s="5">
        <f>13.3+2</f>
        <v>15.3</v>
      </c>
      <c r="F131" s="5"/>
    </row>
    <row r="132" spans="1:6" x14ac:dyDescent="0.25">
      <c r="A132" s="29"/>
      <c r="B132" s="10"/>
      <c r="C132" s="6"/>
      <c r="D132" s="5"/>
      <c r="E132" s="5" t="s">
        <v>9</v>
      </c>
      <c r="F132" s="5">
        <f>E131</f>
        <v>15.3</v>
      </c>
    </row>
    <row r="133" spans="1:6" ht="26.25" x14ac:dyDescent="0.25">
      <c r="A133" s="29">
        <v>47</v>
      </c>
      <c r="B133" s="9" t="s">
        <v>154</v>
      </c>
      <c r="C133" s="6" t="s">
        <v>129</v>
      </c>
      <c r="D133" s="5" t="s">
        <v>36</v>
      </c>
      <c r="E133" s="5">
        <f>ROUND(F132*0.4*0.4,1)</f>
        <v>2.4</v>
      </c>
      <c r="F133" s="5"/>
    </row>
    <row r="134" spans="1:6" x14ac:dyDescent="0.25">
      <c r="A134" s="29"/>
      <c r="B134" s="10"/>
      <c r="C134" s="6"/>
      <c r="D134" s="5"/>
      <c r="E134" s="5" t="s">
        <v>9</v>
      </c>
      <c r="F134" s="5">
        <f>E133</f>
        <v>2.4</v>
      </c>
    </row>
    <row r="135" spans="1:6" ht="51.75" x14ac:dyDescent="0.25">
      <c r="A135" s="29">
        <v>48</v>
      </c>
      <c r="B135" s="23" t="s">
        <v>58</v>
      </c>
      <c r="C135" s="6" t="s">
        <v>127</v>
      </c>
      <c r="D135" s="5"/>
      <c r="E135" s="5">
        <f>ROUND(F132*0.4,0)</f>
        <v>6</v>
      </c>
      <c r="F135" s="5"/>
    </row>
    <row r="136" spans="1:6" x14ac:dyDescent="0.25">
      <c r="A136" s="29"/>
      <c r="B136" s="10"/>
      <c r="C136" s="6"/>
      <c r="D136" s="5"/>
      <c r="E136" s="5" t="s">
        <v>9</v>
      </c>
      <c r="F136" s="5">
        <f>E135</f>
        <v>6</v>
      </c>
    </row>
    <row r="137" spans="1:6" ht="39" customHeight="1" x14ac:dyDescent="0.25">
      <c r="A137" s="29">
        <v>49</v>
      </c>
      <c r="B137" s="25" t="s">
        <v>86</v>
      </c>
      <c r="C137" s="6" t="s">
        <v>85</v>
      </c>
      <c r="D137" s="5" t="s">
        <v>23</v>
      </c>
      <c r="E137" s="5">
        <f>ROUND(0.05*4*15.3+0.05*4*1.5,0)</f>
        <v>3</v>
      </c>
      <c r="F137" s="5"/>
    </row>
    <row r="138" spans="1:6" x14ac:dyDescent="0.25">
      <c r="A138" s="29"/>
      <c r="B138" s="10"/>
      <c r="C138" s="6"/>
      <c r="D138" s="5"/>
      <c r="E138" s="5" t="s">
        <v>9</v>
      </c>
      <c r="F138" s="5">
        <f>E137</f>
        <v>3</v>
      </c>
    </row>
    <row r="139" spans="1:6" ht="26.25" x14ac:dyDescent="0.25">
      <c r="A139" s="29">
        <v>50</v>
      </c>
      <c r="B139" s="20" t="s">
        <v>15</v>
      </c>
      <c r="C139" s="8" t="s">
        <v>153</v>
      </c>
      <c r="D139" s="7" t="s">
        <v>36</v>
      </c>
      <c r="E139" s="7">
        <f>0.08*0.3*F126+F128*0.04+F130</f>
        <v>4.5999999999999996</v>
      </c>
      <c r="F139" s="7"/>
    </row>
    <row r="140" spans="1:6" x14ac:dyDescent="0.25">
      <c r="A140" s="29"/>
      <c r="B140" s="9"/>
      <c r="C140" s="8"/>
      <c r="D140" s="7"/>
      <c r="E140" s="7" t="s">
        <v>9</v>
      </c>
      <c r="F140" s="7">
        <f>E139</f>
        <v>4.5999999999999996</v>
      </c>
    </row>
    <row r="141" spans="1:6" x14ac:dyDescent="0.25">
      <c r="A141" s="47" t="s">
        <v>59</v>
      </c>
      <c r="B141" s="47"/>
      <c r="C141" s="47"/>
      <c r="D141" s="47"/>
      <c r="E141" s="47"/>
      <c r="F141" s="47"/>
    </row>
    <row r="142" spans="1:6" x14ac:dyDescent="0.25">
      <c r="A142" s="47" t="s">
        <v>60</v>
      </c>
      <c r="B142" s="47"/>
      <c r="C142" s="47"/>
      <c r="D142" s="47"/>
      <c r="E142" s="47"/>
      <c r="F142" s="47"/>
    </row>
    <row r="143" spans="1:6" ht="79.5" customHeight="1" x14ac:dyDescent="0.25">
      <c r="A143" s="29">
        <v>51</v>
      </c>
      <c r="B143" s="23" t="s">
        <v>61</v>
      </c>
      <c r="C143" s="6" t="s">
        <v>131</v>
      </c>
      <c r="D143" s="5" t="s">
        <v>17</v>
      </c>
      <c r="E143" s="5">
        <v>5</v>
      </c>
      <c r="F143" s="5"/>
    </row>
    <row r="144" spans="1:6" x14ac:dyDescent="0.25">
      <c r="A144" s="29"/>
      <c r="B144" s="10"/>
      <c r="C144" s="4"/>
      <c r="D144" s="5"/>
      <c r="E144" s="5" t="s">
        <v>9</v>
      </c>
      <c r="F144" s="5">
        <v>5</v>
      </c>
    </row>
    <row r="145" spans="1:6" x14ac:dyDescent="0.25">
      <c r="A145" s="29"/>
      <c r="B145" s="10"/>
      <c r="C145" s="4" t="s">
        <v>62</v>
      </c>
      <c r="D145" s="5"/>
      <c r="E145" s="5"/>
      <c r="F145" s="5"/>
    </row>
    <row r="146" spans="1:6" ht="39" x14ac:dyDescent="0.25">
      <c r="A146" s="33">
        <v>52</v>
      </c>
      <c r="B146" s="23" t="s">
        <v>100</v>
      </c>
      <c r="C146" s="13" t="s">
        <v>132</v>
      </c>
      <c r="D146" s="12" t="s">
        <v>63</v>
      </c>
      <c r="E146" s="12">
        <v>26</v>
      </c>
      <c r="F146" s="12"/>
    </row>
    <row r="147" spans="1:6" x14ac:dyDescent="0.25">
      <c r="A147" s="33"/>
      <c r="B147" s="26"/>
      <c r="C147" s="13"/>
      <c r="D147" s="12"/>
      <c r="E147" s="12" t="s">
        <v>9</v>
      </c>
      <c r="F147" s="12">
        <v>26</v>
      </c>
    </row>
    <row r="148" spans="1:6" ht="26.25" x14ac:dyDescent="0.25">
      <c r="A148" s="29">
        <v>53</v>
      </c>
      <c r="B148" s="23" t="s">
        <v>100</v>
      </c>
      <c r="C148" s="6" t="s">
        <v>143</v>
      </c>
      <c r="D148" s="5" t="s">
        <v>63</v>
      </c>
      <c r="E148" s="5">
        <v>3</v>
      </c>
      <c r="F148" s="5"/>
    </row>
    <row r="149" spans="1:6" x14ac:dyDescent="0.25">
      <c r="A149" s="29"/>
      <c r="B149" s="10"/>
      <c r="C149" s="6"/>
      <c r="D149" s="5"/>
      <c r="E149" s="5" t="s">
        <v>9</v>
      </c>
      <c r="F149" s="5">
        <v>3</v>
      </c>
    </row>
    <row r="150" spans="1:6" ht="96.75" customHeight="1" x14ac:dyDescent="0.25">
      <c r="A150" s="29">
        <v>54</v>
      </c>
      <c r="B150" s="23" t="s">
        <v>102</v>
      </c>
      <c r="C150" s="6" t="s">
        <v>150</v>
      </c>
      <c r="D150" s="5" t="s">
        <v>63</v>
      </c>
      <c r="E150" s="5">
        <v>3</v>
      </c>
      <c r="F150" s="5"/>
    </row>
    <row r="151" spans="1:6" x14ac:dyDescent="0.25">
      <c r="A151" s="29"/>
      <c r="B151" s="10"/>
      <c r="C151" s="6"/>
      <c r="D151" s="5"/>
      <c r="E151" s="5" t="s">
        <v>9</v>
      </c>
      <c r="F151" s="5">
        <v>3</v>
      </c>
    </row>
    <row r="152" spans="1:6" ht="63.75" x14ac:dyDescent="0.25">
      <c r="A152" s="33">
        <v>55</v>
      </c>
      <c r="B152" s="23" t="s">
        <v>140</v>
      </c>
      <c r="C152" s="14" t="s">
        <v>130</v>
      </c>
      <c r="D152" s="12" t="s">
        <v>23</v>
      </c>
      <c r="E152" s="15"/>
      <c r="F152" s="15"/>
    </row>
    <row r="153" spans="1:6" x14ac:dyDescent="0.25">
      <c r="A153" s="29"/>
      <c r="B153" s="10"/>
      <c r="C153" s="6" t="s">
        <v>133</v>
      </c>
      <c r="D153" s="5"/>
      <c r="E153" s="5">
        <f>ROUND(9*3.77,0)</f>
        <v>34</v>
      </c>
      <c r="F153" s="5"/>
    </row>
    <row r="154" spans="1:6" x14ac:dyDescent="0.25">
      <c r="A154" s="29"/>
      <c r="B154" s="10"/>
      <c r="C154" s="6"/>
      <c r="D154" s="5"/>
      <c r="E154" s="5" t="s">
        <v>9</v>
      </c>
      <c r="F154" s="5">
        <f>E153</f>
        <v>34</v>
      </c>
    </row>
    <row r="155" spans="1:6" x14ac:dyDescent="0.25">
      <c r="A155" s="29"/>
      <c r="B155" s="10"/>
      <c r="C155" s="4" t="s">
        <v>64</v>
      </c>
      <c r="D155" s="5"/>
      <c r="E155" s="5"/>
      <c r="F155" s="5"/>
    </row>
    <row r="156" spans="1:6" ht="90" x14ac:dyDescent="0.25">
      <c r="A156" s="29">
        <v>56</v>
      </c>
      <c r="B156" s="23" t="s">
        <v>100</v>
      </c>
      <c r="C156" s="6" t="s">
        <v>134</v>
      </c>
      <c r="D156" s="5" t="s">
        <v>63</v>
      </c>
      <c r="E156" s="5">
        <v>19</v>
      </c>
      <c r="F156" s="5"/>
    </row>
    <row r="157" spans="1:6" x14ac:dyDescent="0.25">
      <c r="A157" s="29"/>
      <c r="B157" s="10"/>
      <c r="C157" s="6"/>
      <c r="D157" s="5"/>
      <c r="E157" s="5" t="s">
        <v>9</v>
      </c>
      <c r="F157" s="5">
        <v>19</v>
      </c>
    </row>
    <row r="158" spans="1:6" ht="25.5" x14ac:dyDescent="0.25">
      <c r="A158" s="29">
        <v>57</v>
      </c>
      <c r="B158" s="23" t="s">
        <v>61</v>
      </c>
      <c r="C158" s="14" t="s">
        <v>65</v>
      </c>
      <c r="D158" s="5" t="s">
        <v>63</v>
      </c>
      <c r="E158" s="5">
        <v>2</v>
      </c>
      <c r="F158" s="5"/>
    </row>
    <row r="159" spans="1:6" x14ac:dyDescent="0.25">
      <c r="A159" s="29"/>
      <c r="B159" s="10"/>
      <c r="C159" s="6"/>
      <c r="D159" s="5"/>
      <c r="E159" s="5" t="s">
        <v>9</v>
      </c>
      <c r="F159" s="5">
        <v>2</v>
      </c>
    </row>
    <row r="160" spans="1:6" ht="105.75" customHeight="1" x14ac:dyDescent="0.25">
      <c r="A160" s="29">
        <v>58</v>
      </c>
      <c r="B160" s="23" t="s">
        <v>101</v>
      </c>
      <c r="C160" s="14" t="s">
        <v>135</v>
      </c>
      <c r="D160" s="5" t="s">
        <v>63</v>
      </c>
      <c r="E160" s="5">
        <v>2</v>
      </c>
      <c r="F160" s="5"/>
    </row>
    <row r="161" spans="1:6" x14ac:dyDescent="0.25">
      <c r="A161" s="29"/>
      <c r="B161" s="10"/>
      <c r="C161" s="6"/>
      <c r="D161" s="5"/>
      <c r="E161" s="5" t="s">
        <v>9</v>
      </c>
      <c r="F161" s="5">
        <v>2</v>
      </c>
    </row>
    <row r="162" spans="1:6" ht="51.75" x14ac:dyDescent="0.25">
      <c r="A162" s="29">
        <v>59</v>
      </c>
      <c r="B162" s="23" t="s">
        <v>100</v>
      </c>
      <c r="C162" s="6" t="s">
        <v>136</v>
      </c>
      <c r="D162" s="5" t="s">
        <v>63</v>
      </c>
      <c r="E162" s="5">
        <v>3</v>
      </c>
      <c r="F162" s="5"/>
    </row>
    <row r="163" spans="1:6" x14ac:dyDescent="0.25">
      <c r="A163" s="29"/>
      <c r="B163" s="10"/>
      <c r="C163" s="6"/>
      <c r="D163" s="5"/>
      <c r="E163" s="5" t="s">
        <v>9</v>
      </c>
      <c r="F163" s="5">
        <v>3</v>
      </c>
    </row>
    <row r="164" spans="1:6" ht="26.25" x14ac:dyDescent="0.25">
      <c r="A164" s="33" t="s">
        <v>156</v>
      </c>
      <c r="B164" s="26"/>
      <c r="C164" s="13" t="s">
        <v>161</v>
      </c>
      <c r="D164" s="12" t="s">
        <v>17</v>
      </c>
      <c r="E164" s="12">
        <v>39</v>
      </c>
      <c r="F164" s="12"/>
    </row>
    <row r="165" spans="1:6" x14ac:dyDescent="0.25">
      <c r="A165" s="33"/>
      <c r="B165" s="26"/>
      <c r="C165" s="13"/>
      <c r="D165" s="12"/>
      <c r="E165" s="12" t="s">
        <v>9</v>
      </c>
      <c r="F165" s="12">
        <v>39</v>
      </c>
    </row>
    <row r="166" spans="1:6" ht="26.25" x14ac:dyDescent="0.25">
      <c r="A166" s="33" t="s">
        <v>157</v>
      </c>
      <c r="B166" s="26"/>
      <c r="C166" s="13" t="s">
        <v>162</v>
      </c>
      <c r="D166" s="12" t="s">
        <v>17</v>
      </c>
      <c r="E166" s="12">
        <v>112</v>
      </c>
      <c r="F166" s="12"/>
    </row>
    <row r="167" spans="1:6" x14ac:dyDescent="0.25">
      <c r="A167" s="33"/>
      <c r="B167" s="26"/>
      <c r="C167" s="13"/>
      <c r="D167" s="12"/>
      <c r="E167" s="12" t="s">
        <v>9</v>
      </c>
      <c r="F167" s="12">
        <v>112</v>
      </c>
    </row>
    <row r="168" spans="1:6" ht="26.25" x14ac:dyDescent="0.25">
      <c r="A168" s="33" t="s">
        <v>158</v>
      </c>
      <c r="B168" s="26"/>
      <c r="C168" s="13" t="s">
        <v>163</v>
      </c>
      <c r="D168" s="12" t="s">
        <v>17</v>
      </c>
      <c r="E168" s="12">
        <v>302</v>
      </c>
      <c r="F168" s="12"/>
    </row>
    <row r="169" spans="1:6" x14ac:dyDescent="0.25">
      <c r="A169" s="33"/>
      <c r="B169" s="26"/>
      <c r="C169" s="13"/>
      <c r="D169" s="12"/>
      <c r="E169" s="12" t="s">
        <v>9</v>
      </c>
      <c r="F169" s="12">
        <v>302</v>
      </c>
    </row>
    <row r="170" spans="1:6" ht="26.25" x14ac:dyDescent="0.25">
      <c r="A170" s="33" t="s">
        <v>159</v>
      </c>
      <c r="B170" s="26"/>
      <c r="C170" s="13" t="s">
        <v>164</v>
      </c>
      <c r="D170" s="12" t="s">
        <v>17</v>
      </c>
      <c r="E170" s="12">
        <v>120</v>
      </c>
      <c r="F170" s="12"/>
    </row>
    <row r="171" spans="1:6" x14ac:dyDescent="0.25">
      <c r="A171" s="33"/>
      <c r="B171" s="26"/>
      <c r="C171" s="13"/>
      <c r="D171" s="12"/>
      <c r="E171" s="12" t="s">
        <v>9</v>
      </c>
      <c r="F171" s="12">
        <f>E170</f>
        <v>120</v>
      </c>
    </row>
    <row r="172" spans="1:6" ht="26.25" x14ac:dyDescent="0.25">
      <c r="A172" s="33" t="s">
        <v>160</v>
      </c>
      <c r="B172" s="26"/>
      <c r="C172" s="13" t="s">
        <v>165</v>
      </c>
      <c r="D172" s="12" t="s">
        <v>17</v>
      </c>
      <c r="E172" s="12">
        <v>100</v>
      </c>
      <c r="F172" s="12"/>
    </row>
    <row r="173" spans="1:6" x14ac:dyDescent="0.25">
      <c r="A173" s="33"/>
      <c r="B173" s="26"/>
      <c r="C173" s="13"/>
      <c r="D173" s="12"/>
      <c r="E173" s="12" t="s">
        <v>9</v>
      </c>
      <c r="F173" s="12">
        <f>E172</f>
        <v>100</v>
      </c>
    </row>
    <row r="174" spans="1:6" x14ac:dyDescent="0.25">
      <c r="A174" s="48" t="s">
        <v>66</v>
      </c>
      <c r="B174" s="48"/>
      <c r="C174" s="48"/>
      <c r="D174" s="48"/>
      <c r="E174" s="48"/>
      <c r="F174" s="48"/>
    </row>
    <row r="175" spans="1:6" ht="39" x14ac:dyDescent="0.25">
      <c r="A175" s="29">
        <v>61</v>
      </c>
      <c r="B175" s="10" t="s">
        <v>67</v>
      </c>
      <c r="C175" s="6" t="s">
        <v>68</v>
      </c>
      <c r="D175" s="5" t="s">
        <v>63</v>
      </c>
      <c r="E175" s="5">
        <v>3</v>
      </c>
      <c r="F175" s="5"/>
    </row>
    <row r="176" spans="1:6" x14ac:dyDescent="0.25">
      <c r="A176" s="29"/>
      <c r="B176" s="10"/>
      <c r="C176" s="6"/>
      <c r="D176" s="5"/>
      <c r="E176" s="5" t="s">
        <v>9</v>
      </c>
      <c r="F176" s="5">
        <v>3</v>
      </c>
    </row>
    <row r="177" spans="1:6" x14ac:dyDescent="0.25">
      <c r="A177" s="48" t="s">
        <v>89</v>
      </c>
      <c r="B177" s="48"/>
      <c r="C177" s="48"/>
      <c r="D177" s="48"/>
      <c r="E177" s="48"/>
      <c r="F177" s="48"/>
    </row>
    <row r="178" spans="1:6" ht="26.25" x14ac:dyDescent="0.25">
      <c r="A178" s="29">
        <v>62</v>
      </c>
      <c r="B178" s="10" t="s">
        <v>67</v>
      </c>
      <c r="C178" s="6" t="s">
        <v>90</v>
      </c>
      <c r="D178" s="5" t="s">
        <v>63</v>
      </c>
      <c r="E178" s="5">
        <v>2</v>
      </c>
      <c r="F178" s="5"/>
    </row>
    <row r="179" spans="1:6" x14ac:dyDescent="0.25">
      <c r="A179" s="29"/>
      <c r="B179" s="10"/>
      <c r="C179" s="6"/>
      <c r="D179" s="5"/>
      <c r="E179" s="5" t="s">
        <v>9</v>
      </c>
      <c r="F179" s="5">
        <v>2</v>
      </c>
    </row>
    <row r="180" spans="1:6" x14ac:dyDescent="0.25">
      <c r="A180" s="47" t="s">
        <v>69</v>
      </c>
      <c r="B180" s="47"/>
      <c r="C180" s="47"/>
      <c r="D180" s="47"/>
      <c r="E180" s="47"/>
      <c r="F180" s="47"/>
    </row>
    <row r="181" spans="1:6" ht="42" customHeight="1" x14ac:dyDescent="0.25">
      <c r="A181" s="29">
        <v>63</v>
      </c>
      <c r="B181" s="10" t="s">
        <v>70</v>
      </c>
      <c r="C181" s="6" t="s">
        <v>71</v>
      </c>
      <c r="D181" s="5" t="s">
        <v>36</v>
      </c>
      <c r="E181" s="5"/>
      <c r="F181" s="5"/>
    </row>
    <row r="182" spans="1:6" x14ac:dyDescent="0.25">
      <c r="A182" s="49"/>
      <c r="B182" s="50"/>
      <c r="C182" s="6" t="s">
        <v>72</v>
      </c>
      <c r="D182" s="5"/>
      <c r="E182" s="5">
        <f>ROUND((7.5+9+14+14)*0.32*0.5,2)</f>
        <v>7.12</v>
      </c>
      <c r="F182" s="5"/>
    </row>
    <row r="183" spans="1:6" x14ac:dyDescent="0.25">
      <c r="A183" s="49"/>
      <c r="B183" s="50"/>
      <c r="C183" s="6" t="s">
        <v>73</v>
      </c>
      <c r="D183" s="5"/>
      <c r="E183" s="5">
        <f>ROUND((7.5+10+15.5+15+10.5)*0.44*0.5,2)</f>
        <v>12.87</v>
      </c>
      <c r="F183" s="5"/>
    </row>
    <row r="184" spans="1:6" x14ac:dyDescent="0.25">
      <c r="A184" s="29"/>
      <c r="B184" s="10"/>
      <c r="C184" s="6"/>
      <c r="D184" s="5"/>
      <c r="E184" s="5" t="s">
        <v>9</v>
      </c>
      <c r="F184" s="5">
        <f>ROUND(E182+E183,0)</f>
        <v>20</v>
      </c>
    </row>
    <row r="185" spans="1:6" ht="26.25" x14ac:dyDescent="0.25">
      <c r="A185" s="29">
        <v>64</v>
      </c>
      <c r="B185" s="10" t="s">
        <v>70</v>
      </c>
      <c r="C185" s="6" t="s">
        <v>74</v>
      </c>
      <c r="D185" s="5" t="s">
        <v>17</v>
      </c>
      <c r="E185" s="5">
        <v>15</v>
      </c>
      <c r="F185" s="5"/>
    </row>
    <row r="186" spans="1:6" x14ac:dyDescent="0.25">
      <c r="A186" s="29"/>
      <c r="B186" s="10"/>
      <c r="C186" s="6"/>
      <c r="D186" s="5"/>
      <c r="E186" s="5" t="s">
        <v>9</v>
      </c>
      <c r="F186" s="5">
        <v>15</v>
      </c>
    </row>
    <row r="187" spans="1:6" ht="29.25" customHeight="1" x14ac:dyDescent="0.25">
      <c r="A187" s="29">
        <v>65</v>
      </c>
      <c r="B187" s="10" t="s">
        <v>70</v>
      </c>
      <c r="C187" s="6" t="s">
        <v>75</v>
      </c>
      <c r="D187" s="5" t="s">
        <v>17</v>
      </c>
      <c r="E187" s="5">
        <v>35</v>
      </c>
      <c r="F187" s="5"/>
    </row>
    <row r="188" spans="1:6" x14ac:dyDescent="0.25">
      <c r="A188" s="29"/>
      <c r="B188" s="10"/>
      <c r="C188" s="6"/>
      <c r="D188" s="5"/>
      <c r="E188" s="5"/>
      <c r="F188" s="5">
        <v>35</v>
      </c>
    </row>
    <row r="189" spans="1:6" ht="26.25" x14ac:dyDescent="0.25">
      <c r="A189" s="29">
        <v>66</v>
      </c>
      <c r="B189" s="10" t="s">
        <v>70</v>
      </c>
      <c r="C189" s="6" t="s">
        <v>144</v>
      </c>
      <c r="D189" s="5" t="s">
        <v>63</v>
      </c>
      <c r="E189" s="5">
        <v>2</v>
      </c>
      <c r="F189" s="5"/>
    </row>
    <row r="190" spans="1:6" x14ac:dyDescent="0.25">
      <c r="A190" s="29"/>
      <c r="B190" s="10"/>
      <c r="C190" s="6"/>
      <c r="D190" s="5"/>
      <c r="E190" s="5"/>
      <c r="F190" s="5">
        <v>2</v>
      </c>
    </row>
    <row r="191" spans="1:6" ht="26.25" x14ac:dyDescent="0.25">
      <c r="A191" s="29">
        <v>67</v>
      </c>
      <c r="B191" s="10" t="s">
        <v>70</v>
      </c>
      <c r="C191" s="6" t="s">
        <v>145</v>
      </c>
      <c r="D191" s="5" t="s">
        <v>63</v>
      </c>
      <c r="E191" s="5">
        <v>1</v>
      </c>
      <c r="F191" s="5"/>
    </row>
    <row r="192" spans="1:6" x14ac:dyDescent="0.25">
      <c r="A192" s="29"/>
      <c r="B192" s="10"/>
      <c r="C192" s="6"/>
      <c r="D192" s="5"/>
      <c r="E192" s="5"/>
      <c r="F192" s="5">
        <v>1</v>
      </c>
    </row>
    <row r="193" spans="1:6" ht="39" x14ac:dyDescent="0.25">
      <c r="A193" s="29">
        <v>68</v>
      </c>
      <c r="B193" s="10" t="s">
        <v>70</v>
      </c>
      <c r="C193" s="6" t="s">
        <v>146</v>
      </c>
      <c r="D193" s="5" t="s">
        <v>63</v>
      </c>
      <c r="E193" s="5">
        <v>1</v>
      </c>
      <c r="F193" s="5"/>
    </row>
    <row r="194" spans="1:6" x14ac:dyDescent="0.25">
      <c r="A194" s="29"/>
      <c r="B194" s="10"/>
      <c r="C194" s="6"/>
      <c r="D194" s="5"/>
      <c r="E194" s="5"/>
      <c r="F194" s="5">
        <v>1</v>
      </c>
    </row>
    <row r="195" spans="1:6" ht="26.25" x14ac:dyDescent="0.25">
      <c r="A195" s="29">
        <v>69</v>
      </c>
      <c r="B195" s="10" t="s">
        <v>70</v>
      </c>
      <c r="C195" s="6" t="s">
        <v>149</v>
      </c>
      <c r="D195" s="5" t="s">
        <v>36</v>
      </c>
      <c r="E195" s="5">
        <v>20</v>
      </c>
      <c r="F195" s="5"/>
    </row>
    <row r="196" spans="1:6" x14ac:dyDescent="0.25">
      <c r="A196" s="29"/>
      <c r="B196" s="10"/>
      <c r="C196" s="6"/>
      <c r="D196" s="5"/>
      <c r="E196" s="5" t="s">
        <v>9</v>
      </c>
      <c r="F196" s="5">
        <f>E195</f>
        <v>20</v>
      </c>
    </row>
    <row r="197" spans="1:6" ht="25.5" x14ac:dyDescent="0.25">
      <c r="A197" s="29">
        <v>70</v>
      </c>
      <c r="B197" s="10" t="s">
        <v>70</v>
      </c>
      <c r="C197" s="10" t="s">
        <v>147</v>
      </c>
      <c r="D197" s="5" t="s">
        <v>148</v>
      </c>
      <c r="E197" s="5">
        <v>1</v>
      </c>
      <c r="F197" s="5"/>
    </row>
    <row r="198" spans="1:6" x14ac:dyDescent="0.25">
      <c r="A198" s="29"/>
      <c r="B198" s="10"/>
      <c r="C198" s="6"/>
      <c r="D198" s="5"/>
      <c r="E198" s="5"/>
      <c r="F198" s="5">
        <v>1</v>
      </c>
    </row>
    <row r="199" spans="1:6" x14ac:dyDescent="0.25">
      <c r="A199" s="47" t="s">
        <v>76</v>
      </c>
      <c r="B199" s="47"/>
      <c r="C199" s="47"/>
      <c r="D199" s="47"/>
      <c r="E199" s="47"/>
      <c r="F199" s="47"/>
    </row>
    <row r="200" spans="1:6" ht="25.5" x14ac:dyDescent="0.25">
      <c r="A200" s="29">
        <v>71</v>
      </c>
      <c r="B200" s="10" t="s">
        <v>77</v>
      </c>
      <c r="C200" s="6" t="s">
        <v>78</v>
      </c>
      <c r="D200" s="5" t="s">
        <v>63</v>
      </c>
      <c r="E200" s="5"/>
      <c r="F200" s="5"/>
    </row>
    <row r="201" spans="1:6" x14ac:dyDescent="0.25">
      <c r="A201" s="29"/>
      <c r="B201" s="10"/>
      <c r="C201" s="6" t="s">
        <v>137</v>
      </c>
      <c r="D201" s="5"/>
      <c r="E201" s="5">
        <f>54+1</f>
        <v>55</v>
      </c>
      <c r="F201" s="5"/>
    </row>
    <row r="202" spans="1:6" x14ac:dyDescent="0.25">
      <c r="A202" s="29"/>
      <c r="B202" s="10"/>
      <c r="C202" s="6"/>
      <c r="D202" s="5"/>
      <c r="E202" s="5" t="s">
        <v>9</v>
      </c>
      <c r="F202" s="5">
        <f>E201</f>
        <v>55</v>
      </c>
    </row>
    <row r="203" spans="1:6" ht="26.25" x14ac:dyDescent="0.25">
      <c r="A203" s="29">
        <v>72</v>
      </c>
      <c r="B203" s="10" t="s">
        <v>77</v>
      </c>
      <c r="C203" s="6" t="s">
        <v>138</v>
      </c>
      <c r="D203" s="5" t="s">
        <v>63</v>
      </c>
      <c r="E203" s="5"/>
      <c r="F203" s="5"/>
    </row>
    <row r="204" spans="1:6" x14ac:dyDescent="0.25">
      <c r="A204" s="29"/>
      <c r="B204" s="10"/>
      <c r="C204" s="6" t="s">
        <v>137</v>
      </c>
      <c r="D204" s="5"/>
      <c r="E204" s="5">
        <f>54+1</f>
        <v>55</v>
      </c>
      <c r="F204" s="5"/>
    </row>
    <row r="205" spans="1:6" x14ac:dyDescent="0.25">
      <c r="A205" s="29"/>
      <c r="B205" s="10"/>
      <c r="C205" s="6"/>
      <c r="D205" s="5"/>
      <c r="E205" s="5" t="s">
        <v>9</v>
      </c>
      <c r="F205" s="5">
        <f>E204</f>
        <v>55</v>
      </c>
    </row>
    <row r="206" spans="1:6" ht="26.25" x14ac:dyDescent="0.25">
      <c r="A206" s="29">
        <v>73</v>
      </c>
      <c r="B206" s="23" t="s">
        <v>79</v>
      </c>
      <c r="C206" s="6" t="s">
        <v>80</v>
      </c>
      <c r="D206" s="5" t="s">
        <v>23</v>
      </c>
      <c r="E206" s="5"/>
      <c r="F206" s="5"/>
    </row>
    <row r="207" spans="1:6" x14ac:dyDescent="0.25">
      <c r="A207" s="29"/>
      <c r="B207" s="10"/>
      <c r="C207" s="6" t="s">
        <v>139</v>
      </c>
      <c r="D207" s="5"/>
      <c r="E207" s="5">
        <f>215+56*0.24</f>
        <v>228.44</v>
      </c>
      <c r="F207" s="5"/>
    </row>
    <row r="208" spans="1:6" x14ac:dyDescent="0.25">
      <c r="A208" s="29"/>
      <c r="B208" s="10"/>
      <c r="C208" s="6"/>
      <c r="D208" s="5"/>
      <c r="E208" s="5" t="s">
        <v>9</v>
      </c>
      <c r="F208" s="5">
        <f>E207</f>
        <v>228.44</v>
      </c>
    </row>
    <row r="209" spans="1:6" ht="26.25" x14ac:dyDescent="0.25">
      <c r="A209" s="29">
        <v>74</v>
      </c>
      <c r="B209" s="10"/>
      <c r="C209" s="6" t="s">
        <v>81</v>
      </c>
      <c r="D209" s="5" t="s">
        <v>63</v>
      </c>
      <c r="E209" s="5">
        <v>6</v>
      </c>
      <c r="F209" s="5"/>
    </row>
    <row r="210" spans="1:6" x14ac:dyDescent="0.25">
      <c r="A210" s="29"/>
      <c r="B210" s="10"/>
      <c r="C210" s="6"/>
      <c r="D210" s="5"/>
      <c r="E210" s="5" t="s">
        <v>9</v>
      </c>
      <c r="F210" s="5">
        <f>E209</f>
        <v>6</v>
      </c>
    </row>
    <row r="211" spans="1:6" x14ac:dyDescent="0.25">
      <c r="A211" s="29">
        <v>75</v>
      </c>
      <c r="B211" s="10"/>
      <c r="C211" s="6" t="s">
        <v>82</v>
      </c>
      <c r="D211" s="5" t="s">
        <v>63</v>
      </c>
      <c r="E211" s="5">
        <f>F210</f>
        <v>6</v>
      </c>
      <c r="F211" s="5"/>
    </row>
    <row r="212" spans="1:6" x14ac:dyDescent="0.25">
      <c r="A212" s="29"/>
      <c r="B212" s="10"/>
      <c r="C212" s="6"/>
      <c r="D212" s="5"/>
      <c r="E212" s="5" t="s">
        <v>9</v>
      </c>
      <c r="F212" s="5">
        <f>F210</f>
        <v>6</v>
      </c>
    </row>
    <row r="213" spans="1:6" x14ac:dyDescent="0.25">
      <c r="A213" s="35"/>
    </row>
    <row r="214" spans="1:6" x14ac:dyDescent="0.25">
      <c r="A214" s="35"/>
    </row>
    <row r="218" spans="1:6" x14ac:dyDescent="0.25">
      <c r="A218" s="36"/>
    </row>
  </sheetData>
  <mergeCells count="28">
    <mergeCell ref="A75:F75"/>
    <mergeCell ref="A90:F90"/>
    <mergeCell ref="A98:F98"/>
    <mergeCell ref="A199:F199"/>
    <mergeCell ref="A124:F124"/>
    <mergeCell ref="A141:F141"/>
    <mergeCell ref="A142:F142"/>
    <mergeCell ref="A174:F174"/>
    <mergeCell ref="A180:F180"/>
    <mergeCell ref="A182:A183"/>
    <mergeCell ref="B182:B183"/>
    <mergeCell ref="A177:F177"/>
    <mergeCell ref="A2:F2"/>
    <mergeCell ref="A9:F9"/>
    <mergeCell ref="A10:F10"/>
    <mergeCell ref="A12:A13"/>
    <mergeCell ref="B12:B13"/>
    <mergeCell ref="B42:B45"/>
    <mergeCell ref="B48:B52"/>
    <mergeCell ref="A21:A24"/>
    <mergeCell ref="A36:A39"/>
    <mergeCell ref="A42:A45"/>
    <mergeCell ref="A48:A52"/>
    <mergeCell ref="A27:A28"/>
    <mergeCell ref="B27:B28"/>
    <mergeCell ref="A31:A33"/>
    <mergeCell ref="B31:B33"/>
    <mergeCell ref="B36:B39"/>
  </mergeCells>
  <pageMargins left="0.70866141732283472" right="0.70866141732283472" top="0.74803149606299213" bottom="0.74803149606299213" header="0.31496062992125984" footer="0.31496062992125984"/>
  <pageSetup paperSize="9" firstPageNumber="0" orientation="portrait" horizontalDpi="300" verticalDpi="300" r:id="rId1"/>
  <headerFooter>
    <oddHeader>&amp;C&amp;"Arial,Normalny"&amp;9„Przebudowa nawierzchni ulic na terenie miasta Jelenia Góra m.in. ul. Cieplickiej”
&amp;K000000Przedmiar robót</oddHeader>
    <oddFooter>&amp;CStrona &amp;P z &amp;N</oddFooter>
  </headerFooter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Pietrzak</dc:creator>
  <dc:description/>
  <cp:lastModifiedBy>Ewelina Pietrzak</cp:lastModifiedBy>
  <cp:revision>8</cp:revision>
  <cp:lastPrinted>2024-07-08T10:58:17Z</cp:lastPrinted>
  <dcterms:created xsi:type="dcterms:W3CDTF">2023-03-06T08:27:37Z</dcterms:created>
  <dcterms:modified xsi:type="dcterms:W3CDTF">2024-07-08T11:28:27Z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