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KONOPISKA GAZ\Konopiska GAZ 2025\SWZ Konopiska 2025\Załączniki edytowalne Konopiska 2025\"/>
    </mc:Choice>
  </mc:AlternateContent>
  <xr:revisionPtr revIDLastSave="0" documentId="13_ncr:1_{9E9D77E0-0500-4A34-A1B6-C8F02B54BF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Akcyza" sheetId="5" r:id="rId3"/>
    <sheet name="wykaz ppe " sheetId="4" r:id="rId4"/>
    <sheet name="dane techniczne" sheetId="6" r:id="rId5"/>
    <sheet name="dane techniczne (2)" sheetId="7" r:id="rId6"/>
    <sheet name="dane techniczne (3)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9" i="2" l="1"/>
  <c r="BR23" i="2"/>
  <c r="BS23" i="2" s="1"/>
  <c r="BP23" i="2"/>
  <c r="BQ23" i="2" s="1"/>
  <c r="BN23" i="2"/>
  <c r="BO23" i="2" s="1"/>
  <c r="BL23" i="2"/>
  <c r="BM23" i="2" s="1"/>
  <c r="BJ23" i="2"/>
  <c r="BK23" i="2" s="1"/>
  <c r="BH23" i="2"/>
  <c r="BI23" i="2" s="1"/>
  <c r="BT23" i="2" s="1"/>
  <c r="BU23" i="2" s="1"/>
  <c r="BV23" i="2" s="1"/>
  <c r="AU23" i="2"/>
  <c r="AU19" i="2" l="1"/>
  <c r="J7" i="4" s="1"/>
  <c r="BQ19" i="2"/>
  <c r="BP19" i="2"/>
  <c r="BN19" i="2"/>
  <c r="BO19" i="2" s="1"/>
  <c r="BL19" i="2"/>
  <c r="BM19" i="2" s="1"/>
  <c r="BJ19" i="2"/>
  <c r="BK19" i="2" s="1"/>
  <c r="BI19" i="2"/>
  <c r="BH19" i="2"/>
  <c r="F16" i="5"/>
  <c r="E16" i="5"/>
  <c r="D16" i="5"/>
  <c r="C16" i="5"/>
  <c r="B16" i="5"/>
  <c r="A16" i="5"/>
  <c r="K16" i="4"/>
  <c r="J16" i="4"/>
  <c r="I16" i="4"/>
  <c r="H16" i="4"/>
  <c r="G16" i="4"/>
  <c r="F16" i="4"/>
  <c r="E16" i="4"/>
  <c r="D16" i="4"/>
  <c r="C16" i="4"/>
  <c r="B16" i="4"/>
  <c r="A16" i="4"/>
  <c r="K15" i="4"/>
  <c r="J15" i="4"/>
  <c r="I15" i="4"/>
  <c r="H15" i="4"/>
  <c r="G15" i="4"/>
  <c r="F15" i="4"/>
  <c r="E15" i="4"/>
  <c r="D15" i="4"/>
  <c r="C15" i="4"/>
  <c r="B15" i="4"/>
  <c r="A15" i="4"/>
  <c r="K14" i="4"/>
  <c r="J14" i="4"/>
  <c r="I14" i="4"/>
  <c r="H14" i="4"/>
  <c r="G14" i="4"/>
  <c r="F14" i="4"/>
  <c r="E14" i="4"/>
  <c r="D14" i="4"/>
  <c r="C14" i="4"/>
  <c r="B14" i="4"/>
  <c r="A14" i="4"/>
  <c r="K13" i="4"/>
  <c r="J13" i="4"/>
  <c r="I13" i="4"/>
  <c r="H13" i="4"/>
  <c r="G13" i="4"/>
  <c r="F13" i="4"/>
  <c r="E13" i="4"/>
  <c r="D13" i="4"/>
  <c r="C13" i="4"/>
  <c r="B13" i="4"/>
  <c r="A13" i="4"/>
  <c r="K12" i="4"/>
  <c r="J12" i="4"/>
  <c r="I12" i="4"/>
  <c r="H12" i="4"/>
  <c r="G12" i="4"/>
  <c r="F12" i="4"/>
  <c r="E12" i="4"/>
  <c r="D12" i="4"/>
  <c r="C12" i="4"/>
  <c r="B12" i="4"/>
  <c r="A12" i="4"/>
  <c r="K11" i="4"/>
  <c r="J11" i="4"/>
  <c r="I11" i="4"/>
  <c r="H11" i="4"/>
  <c r="G11" i="4"/>
  <c r="F11" i="4"/>
  <c r="E11" i="4"/>
  <c r="D11" i="4"/>
  <c r="C11" i="4"/>
  <c r="B11" i="4"/>
  <c r="A11" i="4"/>
  <c r="K10" i="4"/>
  <c r="J10" i="4"/>
  <c r="I10" i="4"/>
  <c r="H10" i="4"/>
  <c r="G10" i="4"/>
  <c r="F10" i="4"/>
  <c r="E10" i="4"/>
  <c r="D10" i="4"/>
  <c r="C10" i="4"/>
  <c r="B10" i="4"/>
  <c r="A10" i="4"/>
  <c r="K9" i="4"/>
  <c r="J9" i="4"/>
  <c r="I9" i="4"/>
  <c r="H9" i="4"/>
  <c r="G9" i="4"/>
  <c r="F9" i="4"/>
  <c r="E9" i="4"/>
  <c r="D9" i="4"/>
  <c r="C9" i="4"/>
  <c r="B9" i="4"/>
  <c r="A9" i="4"/>
  <c r="K8" i="4"/>
  <c r="J8" i="4"/>
  <c r="I8" i="4"/>
  <c r="H8" i="4"/>
  <c r="G8" i="4"/>
  <c r="F8" i="4"/>
  <c r="E8" i="4"/>
  <c r="D8" i="4"/>
  <c r="C8" i="4"/>
  <c r="B8" i="4"/>
  <c r="A8" i="4"/>
  <c r="K7" i="4"/>
  <c r="I7" i="4"/>
  <c r="H7" i="4"/>
  <c r="G7" i="4"/>
  <c r="F7" i="4"/>
  <c r="E7" i="4"/>
  <c r="D7" i="4"/>
  <c r="C7" i="4"/>
  <c r="B7" i="4"/>
  <c r="A7" i="4"/>
  <c r="K6" i="4"/>
  <c r="J6" i="4"/>
  <c r="I6" i="4"/>
  <c r="H6" i="4"/>
  <c r="G6" i="4"/>
  <c r="F6" i="4"/>
  <c r="E6" i="4"/>
  <c r="D6" i="4"/>
  <c r="C6" i="4"/>
  <c r="B6" i="4"/>
  <c r="A6" i="4"/>
  <c r="K5" i="4"/>
  <c r="J5" i="4"/>
  <c r="I5" i="4"/>
  <c r="H5" i="4"/>
  <c r="G5" i="4"/>
  <c r="F5" i="4"/>
  <c r="E5" i="4"/>
  <c r="D5" i="4"/>
  <c r="C5" i="4"/>
  <c r="B5" i="4"/>
  <c r="A5" i="4"/>
  <c r="K4" i="4"/>
  <c r="J4" i="4"/>
  <c r="I4" i="4"/>
  <c r="H4" i="4"/>
  <c r="G4" i="4"/>
  <c r="F4" i="4"/>
  <c r="E4" i="4"/>
  <c r="D4" i="4"/>
  <c r="C4" i="4"/>
  <c r="B4" i="4"/>
  <c r="A4" i="4"/>
  <c r="K3" i="4"/>
  <c r="J3" i="4"/>
  <c r="I3" i="4"/>
  <c r="H3" i="4"/>
  <c r="G3" i="4"/>
  <c r="F3" i="4"/>
  <c r="E3" i="4"/>
  <c r="D3" i="4"/>
  <c r="C3" i="4"/>
  <c r="B3" i="4"/>
  <c r="A3" i="4"/>
  <c r="BP28" i="2"/>
  <c r="BQ28" i="2" s="1"/>
  <c r="BL28" i="2"/>
  <c r="BM28" i="2" s="1"/>
  <c r="BJ28" i="2"/>
  <c r="BK28" i="2" s="1"/>
  <c r="BH28" i="2"/>
  <c r="BI28" i="2" s="1"/>
  <c r="BF28" i="2"/>
  <c r="BD28" i="2"/>
  <c r="BC28" i="2"/>
  <c r="BB28" i="2"/>
  <c r="BA28" i="2"/>
  <c r="BE28" i="2" s="1"/>
  <c r="BG28" i="2" s="1"/>
  <c r="AS28" i="2"/>
  <c r="AT28" i="2" s="1"/>
  <c r="A28" i="2"/>
  <c r="AU21" i="2"/>
  <c r="O5" i="7" l="1"/>
  <c r="P5" i="7" s="1"/>
  <c r="O4" i="7"/>
  <c r="P4" i="7" s="1"/>
  <c r="O3" i="7"/>
  <c r="P3" i="7" s="1"/>
  <c r="O2" i="7"/>
  <c r="P2" i="7" s="1"/>
  <c r="C5" i="6"/>
  <c r="C4" i="6"/>
  <c r="C3" i="6"/>
  <c r="C2" i="6"/>
  <c r="B5" i="6"/>
  <c r="B4" i="6"/>
  <c r="B3" i="6"/>
  <c r="B2" i="6"/>
  <c r="K21" i="4" l="1"/>
  <c r="J21" i="4"/>
  <c r="I21" i="4"/>
  <c r="H21" i="4"/>
  <c r="G21" i="4"/>
  <c r="F21" i="4"/>
  <c r="E21" i="4"/>
  <c r="D21" i="4"/>
  <c r="C21" i="4"/>
  <c r="B21" i="4"/>
  <c r="A21" i="4"/>
  <c r="K20" i="4"/>
  <c r="J20" i="4"/>
  <c r="I20" i="4"/>
  <c r="H20" i="4"/>
  <c r="G20" i="4"/>
  <c r="F20" i="4"/>
  <c r="E20" i="4"/>
  <c r="D20" i="4"/>
  <c r="C20" i="4"/>
  <c r="B20" i="4"/>
  <c r="A20" i="4"/>
  <c r="K19" i="4"/>
  <c r="J19" i="4"/>
  <c r="I19" i="4"/>
  <c r="H19" i="4"/>
  <c r="G19" i="4"/>
  <c r="F19" i="4"/>
  <c r="E19" i="4"/>
  <c r="D19" i="4"/>
  <c r="C19" i="4"/>
  <c r="B19" i="4"/>
  <c r="A19" i="4"/>
  <c r="K18" i="4"/>
  <c r="J18" i="4"/>
  <c r="I18" i="4"/>
  <c r="H18" i="4"/>
  <c r="G18" i="4"/>
  <c r="F18" i="4"/>
  <c r="E18" i="4"/>
  <c r="D18" i="4"/>
  <c r="C18" i="4"/>
  <c r="B18" i="4"/>
  <c r="A18" i="4"/>
  <c r="K17" i="4"/>
  <c r="J17" i="4"/>
  <c r="H17" i="4"/>
  <c r="G17" i="4"/>
  <c r="F17" i="4"/>
  <c r="E17" i="4"/>
  <c r="D17" i="4"/>
  <c r="C17" i="4"/>
  <c r="B17" i="4"/>
  <c r="A17" i="4"/>
  <c r="BR24" i="2"/>
  <c r="BS24" i="2" s="1"/>
  <c r="BR16" i="2"/>
  <c r="BR15" i="2"/>
  <c r="BR14" i="2"/>
  <c r="BR28" i="2" s="1"/>
  <c r="BS28" i="2" s="1"/>
  <c r="BQ22" i="2"/>
  <c r="BP24" i="2"/>
  <c r="BQ24" i="2" s="1"/>
  <c r="BP16" i="2"/>
  <c r="BP18" i="2" s="1"/>
  <c r="BQ18" i="2" s="1"/>
  <c r="BP15" i="2"/>
  <c r="BP14" i="2"/>
  <c r="BP22" i="2" s="1"/>
  <c r="BN24" i="2"/>
  <c r="BO24" i="2" s="1"/>
  <c r="BN16" i="2"/>
  <c r="BN27" i="2" s="1"/>
  <c r="BO27" i="2" s="1"/>
  <c r="BN15" i="2"/>
  <c r="BN14" i="2"/>
  <c r="BN28" i="2" s="1"/>
  <c r="BO28" i="2" s="1"/>
  <c r="BL24" i="2"/>
  <c r="BM24" i="2" s="1"/>
  <c r="BL16" i="2"/>
  <c r="BL27" i="2" s="1"/>
  <c r="BM27" i="2" s="1"/>
  <c r="BL15" i="2"/>
  <c r="BM15" i="2" s="1"/>
  <c r="BL14" i="2"/>
  <c r="A22" i="2"/>
  <c r="A10" i="5" s="1"/>
  <c r="A21" i="2"/>
  <c r="F19" i="5"/>
  <c r="E19" i="5"/>
  <c r="D19" i="5"/>
  <c r="C19" i="5"/>
  <c r="B19" i="5"/>
  <c r="A19" i="5"/>
  <c r="F18" i="5"/>
  <c r="E18" i="5"/>
  <c r="D18" i="5"/>
  <c r="C18" i="5"/>
  <c r="B18" i="5"/>
  <c r="A18" i="5"/>
  <c r="F17" i="5"/>
  <c r="E17" i="5"/>
  <c r="D17" i="5"/>
  <c r="C17" i="5"/>
  <c r="B17" i="5"/>
  <c r="A17" i="5"/>
  <c r="F15" i="5"/>
  <c r="E15" i="5"/>
  <c r="D15" i="5"/>
  <c r="C15" i="5"/>
  <c r="B15" i="5"/>
  <c r="F14" i="5"/>
  <c r="E14" i="5"/>
  <c r="D14" i="5"/>
  <c r="C14" i="5"/>
  <c r="B14" i="5"/>
  <c r="F13" i="5"/>
  <c r="E13" i="5"/>
  <c r="D13" i="5"/>
  <c r="C13" i="5"/>
  <c r="B13" i="5"/>
  <c r="F12" i="5"/>
  <c r="E12" i="5"/>
  <c r="D12" i="5"/>
  <c r="C12" i="5"/>
  <c r="B12" i="5"/>
  <c r="F11" i="5"/>
  <c r="E11" i="5"/>
  <c r="D11" i="5"/>
  <c r="C11" i="5"/>
  <c r="B11" i="5"/>
  <c r="F10" i="5"/>
  <c r="E10" i="5"/>
  <c r="D10" i="5"/>
  <c r="C10" i="5"/>
  <c r="B10" i="5"/>
  <c r="BP25" i="2"/>
  <c r="BQ25" i="2" s="1"/>
  <c r="BJ24" i="2"/>
  <c r="BK24" i="2" s="1"/>
  <c r="BH24" i="2"/>
  <c r="BI24" i="2" s="1"/>
  <c r="BJ16" i="2"/>
  <c r="BK16" i="2" s="1"/>
  <c r="BH16" i="2"/>
  <c r="BH18" i="2" s="1"/>
  <c r="BI18" i="2" s="1"/>
  <c r="BJ15" i="2"/>
  <c r="BH15" i="2"/>
  <c r="BJ14" i="2"/>
  <c r="BH14" i="2"/>
  <c r="BJ25" i="2"/>
  <c r="BK25" i="2" s="1"/>
  <c r="BD27" i="2"/>
  <c r="BC27" i="2"/>
  <c r="BD26" i="2"/>
  <c r="BC26" i="2"/>
  <c r="BD25" i="2"/>
  <c r="BC25" i="2"/>
  <c r="BD24" i="2"/>
  <c r="BC24" i="2"/>
  <c r="BD23" i="2"/>
  <c r="BC23" i="2"/>
  <c r="BD22" i="2"/>
  <c r="BC22" i="2"/>
  <c r="BD21" i="2"/>
  <c r="BC21" i="2"/>
  <c r="BD20" i="2"/>
  <c r="BC20" i="2"/>
  <c r="BD19" i="2"/>
  <c r="BC19" i="2"/>
  <c r="BD18" i="2"/>
  <c r="BC18" i="2"/>
  <c r="BD17" i="2"/>
  <c r="BC17" i="2"/>
  <c r="BD16" i="2"/>
  <c r="BC16" i="2"/>
  <c r="BD15" i="2"/>
  <c r="BC15" i="2"/>
  <c r="AU27" i="2"/>
  <c r="AU18" i="2"/>
  <c r="AU25" i="2"/>
  <c r="AU20" i="2"/>
  <c r="AU26" i="2"/>
  <c r="AU17" i="2"/>
  <c r="AS27" i="2"/>
  <c r="AT27" i="2" s="1"/>
  <c r="BB27" i="2" s="1"/>
  <c r="AS26" i="2"/>
  <c r="AT26" i="2" s="1"/>
  <c r="AS25" i="2"/>
  <c r="AT25" i="2" s="1"/>
  <c r="AS24" i="2"/>
  <c r="AT24" i="2" s="1"/>
  <c r="AS23" i="2"/>
  <c r="AT23" i="2" s="1"/>
  <c r="AS22" i="2"/>
  <c r="AT22" i="2" s="1"/>
  <c r="AS21" i="2"/>
  <c r="AT21" i="2" s="1"/>
  <c r="AS20" i="2"/>
  <c r="AT20" i="2" s="1"/>
  <c r="AS19" i="2"/>
  <c r="AT19" i="2" s="1"/>
  <c r="AS18" i="2"/>
  <c r="AT18" i="2" s="1"/>
  <c r="AS17" i="2"/>
  <c r="AT17" i="2" s="1"/>
  <c r="BB17" i="2" s="1"/>
  <c r="AS16" i="2"/>
  <c r="AT16" i="2" s="1"/>
  <c r="AS15" i="2"/>
  <c r="AT15" i="2" s="1"/>
  <c r="D2" i="6" s="1"/>
  <c r="H2" i="4"/>
  <c r="K2" i="4"/>
  <c r="J2" i="4"/>
  <c r="G2" i="4"/>
  <c r="F2" i="4"/>
  <c r="E2" i="4"/>
  <c r="D2" i="4"/>
  <c r="BT28" i="2" l="1"/>
  <c r="BU28" i="2" s="1"/>
  <c r="BV28" i="2" s="1"/>
  <c r="BR27" i="2"/>
  <c r="BS27" i="2" s="1"/>
  <c r="BR19" i="2"/>
  <c r="BS19" i="2" s="1"/>
  <c r="BT19" i="2" s="1"/>
  <c r="BU19" i="2" s="1"/>
  <c r="BV19" i="2" s="1"/>
  <c r="BR17" i="2"/>
  <c r="BS17" i="2" s="1"/>
  <c r="BR22" i="2"/>
  <c r="BS22" i="2" s="1"/>
  <c r="BB25" i="2"/>
  <c r="D5" i="6"/>
  <c r="BN20" i="2"/>
  <c r="BO20" i="2" s="1"/>
  <c r="BN21" i="2"/>
  <c r="BO21" i="2" s="1"/>
  <c r="BR21" i="2"/>
  <c r="BS21" i="2" s="1"/>
  <c r="BJ27" i="2"/>
  <c r="BK27" i="2" s="1"/>
  <c r="BM14" i="2"/>
  <c r="BL22" i="2"/>
  <c r="BM22" i="2" s="1"/>
  <c r="BQ15" i="2"/>
  <c r="BB20" i="2"/>
  <c r="BF20" i="2" s="1"/>
  <c r="D3" i="6"/>
  <c r="D6" i="6" s="1"/>
  <c r="BJ22" i="2"/>
  <c r="BK22" i="2" s="1"/>
  <c r="BL21" i="2"/>
  <c r="BM21" i="2" s="1"/>
  <c r="BQ16" i="2"/>
  <c r="BN26" i="2"/>
  <c r="BO26" i="2" s="1"/>
  <c r="BN22" i="2"/>
  <c r="BO22" i="2" s="1"/>
  <c r="BJ18" i="2"/>
  <c r="BK18" i="2" s="1"/>
  <c r="BJ20" i="2"/>
  <c r="BK20" i="2" s="1"/>
  <c r="BJ21" i="2"/>
  <c r="BK21" i="2" s="1"/>
  <c r="BP20" i="2"/>
  <c r="BQ20" i="2" s="1"/>
  <c r="BP21" i="2"/>
  <c r="BQ21" i="2" s="1"/>
  <c r="BS15" i="2"/>
  <c r="BB21" i="2"/>
  <c r="BF21" i="2" s="1"/>
  <c r="D4" i="6"/>
  <c r="BO16" i="2"/>
  <c r="BS16" i="2"/>
  <c r="BH26" i="2"/>
  <c r="BI26" i="2" s="1"/>
  <c r="BH22" i="2"/>
  <c r="BI22" i="2" s="1"/>
  <c r="BH21" i="2"/>
  <c r="BH20" i="2"/>
  <c r="BI20" i="2" s="1"/>
  <c r="BH25" i="2"/>
  <c r="BI25" i="2" s="1"/>
  <c r="BK15" i="2"/>
  <c r="BF27" i="2"/>
  <c r="BR18" i="2"/>
  <c r="BS18" i="2" s="1"/>
  <c r="BR20" i="2"/>
  <c r="BS20" i="2" s="1"/>
  <c r="BR25" i="2"/>
  <c r="BS25" i="2" s="1"/>
  <c r="BR26" i="2"/>
  <c r="BS26" i="2" s="1"/>
  <c r="BL20" i="2"/>
  <c r="BM20" i="2" s="1"/>
  <c r="BA18" i="2"/>
  <c r="BE18" i="2" s="1"/>
  <c r="BA22" i="2"/>
  <c r="BE22" i="2" s="1"/>
  <c r="BM16" i="2"/>
  <c r="BL25" i="2"/>
  <c r="BM25" i="2" s="1"/>
  <c r="BA26" i="2"/>
  <c r="BE26" i="2" s="1"/>
  <c r="BJ17" i="2"/>
  <c r="BK17" i="2" s="1"/>
  <c r="BN18" i="2"/>
  <c r="BO18" i="2" s="1"/>
  <c r="BF17" i="2"/>
  <c r="BF25" i="2"/>
  <c r="BB18" i="2"/>
  <c r="BF18" i="2" s="1"/>
  <c r="BB22" i="2"/>
  <c r="BF22" i="2" s="1"/>
  <c r="BB26" i="2"/>
  <c r="BF26" i="2" s="1"/>
  <c r="BA15" i="2"/>
  <c r="BE15" i="2" s="1"/>
  <c r="BA19" i="2"/>
  <c r="BE19" i="2" s="1"/>
  <c r="BA23" i="2"/>
  <c r="BE23" i="2" s="1"/>
  <c r="BA27" i="2"/>
  <c r="BE27" i="2" s="1"/>
  <c r="BG27" i="2" s="1"/>
  <c r="BJ26" i="2"/>
  <c r="BK26" i="2" s="1"/>
  <c r="BL18" i="2"/>
  <c r="BM18" i="2" s="1"/>
  <c r="BB15" i="2"/>
  <c r="BF15" i="2" s="1"/>
  <c r="BB19" i="2"/>
  <c r="BF19" i="2" s="1"/>
  <c r="BB23" i="2"/>
  <c r="BF23" i="2" s="1"/>
  <c r="BA16" i="2"/>
  <c r="BE16" i="2" s="1"/>
  <c r="BA20" i="2"/>
  <c r="BE20" i="2" s="1"/>
  <c r="BG20" i="2" s="1"/>
  <c r="BA24" i="2"/>
  <c r="BE24" i="2" s="1"/>
  <c r="BB16" i="2"/>
  <c r="BF16" i="2" s="1"/>
  <c r="BB24" i="2"/>
  <c r="BF24" i="2" s="1"/>
  <c r="BA17" i="2"/>
  <c r="BE17" i="2" s="1"/>
  <c r="BG17" i="2" s="1"/>
  <c r="BA21" i="2"/>
  <c r="BE21" i="2" s="1"/>
  <c r="BG21" i="2" s="1"/>
  <c r="BA25" i="2"/>
  <c r="BE25" i="2" s="1"/>
  <c r="BI15" i="2"/>
  <c r="BI16" i="2"/>
  <c r="BP27" i="2"/>
  <c r="BQ27" i="2" s="1"/>
  <c r="BP26" i="2"/>
  <c r="BQ26" i="2" s="1"/>
  <c r="BP17" i="2"/>
  <c r="BQ17" i="2" s="1"/>
  <c r="BN25" i="2"/>
  <c r="BO25" i="2" s="1"/>
  <c r="BO15" i="2"/>
  <c r="BO14" i="2"/>
  <c r="BN17" i="2"/>
  <c r="BO17" i="2" s="1"/>
  <c r="BL26" i="2"/>
  <c r="BM26" i="2" s="1"/>
  <c r="BL17" i="2"/>
  <c r="BM17" i="2" s="1"/>
  <c r="A23" i="2"/>
  <c r="BH27" i="2"/>
  <c r="BI27" i="2" s="1"/>
  <c r="BI21" i="2"/>
  <c r="BH17" i="2"/>
  <c r="BI17" i="2" s="1"/>
  <c r="C2" i="4"/>
  <c r="B2" i="4"/>
  <c r="A2" i="4"/>
  <c r="F9" i="5"/>
  <c r="E9" i="5"/>
  <c r="D9" i="5"/>
  <c r="C9" i="5"/>
  <c r="B9" i="5"/>
  <c r="A9" i="5"/>
  <c r="F8" i="5"/>
  <c r="E8" i="5"/>
  <c r="D8" i="5"/>
  <c r="C8" i="5"/>
  <c r="B8" i="5"/>
  <c r="A8" i="5"/>
  <c r="F7" i="5"/>
  <c r="E7" i="5"/>
  <c r="D7" i="5"/>
  <c r="C7" i="5"/>
  <c r="B7" i="5"/>
  <c r="A7" i="5"/>
  <c r="F6" i="5"/>
  <c r="E6" i="5"/>
  <c r="D6" i="5"/>
  <c r="C6" i="5"/>
  <c r="B6" i="5"/>
  <c r="A6" i="5"/>
  <c r="F5" i="5"/>
  <c r="E5" i="5"/>
  <c r="D5" i="5"/>
  <c r="C5" i="5"/>
  <c r="B5" i="5"/>
  <c r="A5" i="5"/>
  <c r="F4" i="5"/>
  <c r="E4" i="5"/>
  <c r="D4" i="5"/>
  <c r="C4" i="5"/>
  <c r="B4" i="5"/>
  <c r="A4" i="5"/>
  <c r="F3" i="5"/>
  <c r="E3" i="5"/>
  <c r="D3" i="5"/>
  <c r="C3" i="5"/>
  <c r="B3" i="5"/>
  <c r="A3" i="5"/>
  <c r="A2" i="5"/>
  <c r="F2" i="5"/>
  <c r="E2" i="5"/>
  <c r="D2" i="5"/>
  <c r="C2" i="5"/>
  <c r="B2" i="5"/>
  <c r="BD14" i="2"/>
  <c r="BC14" i="2"/>
  <c r="AS14" i="2"/>
  <c r="BT20" i="2" l="1"/>
  <c r="BU20" i="2" s="1"/>
  <c r="BV20" i="2" s="1"/>
  <c r="BT27" i="2"/>
  <c r="BU27" i="2" s="1"/>
  <c r="BV27" i="2" s="1"/>
  <c r="BG25" i="2"/>
  <c r="BT25" i="2" s="1"/>
  <c r="BU25" i="2" s="1"/>
  <c r="BV25" i="2" s="1"/>
  <c r="BT21" i="2"/>
  <c r="BU21" i="2" s="1"/>
  <c r="BV21" i="2" s="1"/>
  <c r="BT17" i="2"/>
  <c r="BU17" i="2" s="1"/>
  <c r="BV17" i="2" s="1"/>
  <c r="BG26" i="2"/>
  <c r="BT26" i="2" s="1"/>
  <c r="BU26" i="2" s="1"/>
  <c r="BV26" i="2" s="1"/>
  <c r="BG22" i="2"/>
  <c r="BT22" i="2" s="1"/>
  <c r="BU22" i="2" s="1"/>
  <c r="BV22" i="2" s="1"/>
  <c r="BG18" i="2"/>
  <c r="BT18" i="2" s="1"/>
  <c r="BU18" i="2" s="1"/>
  <c r="BV18" i="2" s="1"/>
  <c r="BG24" i="2"/>
  <c r="BT24" i="2" s="1"/>
  <c r="BU24" i="2" s="1"/>
  <c r="BV24" i="2" s="1"/>
  <c r="BG23" i="2"/>
  <c r="BG19" i="2"/>
  <c r="BG16" i="2"/>
  <c r="BT16" i="2" s="1"/>
  <c r="BU16" i="2" s="1"/>
  <c r="BV16" i="2" s="1"/>
  <c r="BG15" i="2"/>
  <c r="BT15" i="2" s="1"/>
  <c r="BU15" i="2" s="1"/>
  <c r="BV15" i="2" s="1"/>
  <c r="A11" i="5"/>
  <c r="A24" i="2"/>
  <c r="BK14" i="2"/>
  <c r="BI14" i="2"/>
  <c r="A25" i="2" l="1"/>
  <c r="A12" i="5"/>
  <c r="AT14" i="2"/>
  <c r="BQ14" i="2" l="1"/>
  <c r="BS14" i="2"/>
  <c r="A13" i="5"/>
  <c r="A26" i="2"/>
  <c r="I2" i="4"/>
  <c r="AT30" i="2" l="1"/>
  <c r="I17" i="4" s="1"/>
  <c r="A27" i="2"/>
  <c r="A14" i="5"/>
  <c r="BA14" i="2"/>
  <c r="BE14" i="2" s="1"/>
  <c r="BB14" i="2"/>
  <c r="BF14" i="2" s="1"/>
  <c r="A15" i="5" l="1"/>
  <c r="BG14" i="2"/>
  <c r="BT14" i="2" s="1"/>
  <c r="BT29" i="2" s="1"/>
  <c r="C7" i="2" l="1"/>
  <c r="BU29" i="2"/>
  <c r="BU14" i="2"/>
  <c r="BV29" i="2" l="1"/>
  <c r="C9" i="2" s="1"/>
  <c r="C8" i="2"/>
  <c r="BV14" i="2"/>
</calcChain>
</file>

<file path=xl/sharedStrings.xml><?xml version="1.0" encoding="utf-8"?>
<sst xmlns="http://schemas.openxmlformats.org/spreadsheetml/2006/main" count="616" uniqueCount="195">
  <si>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</si>
  <si>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</si>
  <si>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</si>
  <si>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</si>
  <si>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</si>
  <si>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</si>
  <si>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</si>
  <si>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</si>
  <si>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</si>
  <si>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</si>
  <si>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</si>
  <si>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</si>
  <si>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</si>
  <si>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</si>
  <si>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</si>
  <si>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</si>
  <si>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</si>
  <si>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</si>
  <si>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</si>
  <si>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</si>
  <si>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</si>
  <si>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</si>
  <si>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</si>
  <si>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</si>
  <si>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</si>
  <si>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</si>
  <si>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</si>
  <si>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</si>
  <si>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</si>
  <si>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</si>
  <si>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</si>
  <si>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</si>
  <si>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</si>
  <si>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</si>
  <si>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</si>
  <si>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</si>
  <si>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</si>
  <si>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</si>
  <si>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</si>
  <si>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</si>
  <si>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</si>
  <si>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</si>
  <si>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</si>
  <si>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</si>
  <si>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</si>
  <si>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</si>
  <si>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</si>
  <si>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</si>
  <si>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</si>
  <si>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</si>
  <si>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</si>
  <si>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</si>
  <si>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</si>
  <si>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</si>
  <si>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</si>
  <si>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</si>
  <si>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</si>
  <si>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</si>
  <si>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</si>
  <si>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</si>
  <si>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Szacowane zuzycie 2022 r. na podatawie danych z 2021 r.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</si>
  <si>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</si>
  <si>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</si>
  <si>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</si>
  <si>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</si>
  <si>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</si>
  <si>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</si>
  <si>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</si>
  <si>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</si>
  <si>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PSG</t>
  </si>
  <si>
    <t>W-1.1</t>
  </si>
  <si>
    <t>W-3.6</t>
  </si>
  <si>
    <t>W-4</t>
  </si>
  <si>
    <t>W-5.1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</si>
  <si>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</si>
  <si>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</si>
  <si>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</si>
  <si>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</si>
  <si>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Wartość opłaty dystrybucyjnej zmiennej w obiekcie niechronionym</t>
  </si>
  <si>
    <t>Cena jednostkowa opłaty dystrybucyjnej zmiennej netto w obiekcie chronionym[zł/kWh]</t>
  </si>
  <si>
    <t>Wartość opłaty dystrybucyjnej zmiennej w obiekcie chronionym</t>
  </si>
  <si>
    <t>VAT [23 %]</t>
  </si>
  <si>
    <t>dla obiektów  niechronionych  [zł/mc]</t>
  </si>
  <si>
    <t>dla obiektów chronionych w zł/mc</t>
  </si>
  <si>
    <t>Adresy poboru Paliwa gazowego</t>
  </si>
  <si>
    <t>Numer ID Miejsca odbioru gazu</t>
  </si>
  <si>
    <t>Gmina Konopiska</t>
  </si>
  <si>
    <t>42-274</t>
  </si>
  <si>
    <t>Konopiska</t>
  </si>
  <si>
    <t>Lipowa</t>
  </si>
  <si>
    <t>Gminne Centrum Kultury i Sportu w Konopiskach</t>
  </si>
  <si>
    <t>Sportowa</t>
  </si>
  <si>
    <t>5732792374</t>
  </si>
  <si>
    <t>5732833877</t>
  </si>
  <si>
    <t>5</t>
  </si>
  <si>
    <t>Zespół Szkolno-Przedszkolny w Hutkach im. M. Kopernika</t>
  </si>
  <si>
    <t>Hutki</t>
  </si>
  <si>
    <t/>
  </si>
  <si>
    <t>161</t>
  </si>
  <si>
    <t>Zespół Szkolno-Przedszkolny w Rększowicach</t>
  </si>
  <si>
    <t>Rększowice</t>
  </si>
  <si>
    <t>78</t>
  </si>
  <si>
    <t>Szkoła Podstawowa im. Henryka Sienkiewicza w Konopiskach</t>
  </si>
  <si>
    <t>7</t>
  </si>
  <si>
    <t>60</t>
  </si>
  <si>
    <t>Kopalnia</t>
  </si>
  <si>
    <t>Szkolna</t>
  </si>
  <si>
    <t>2</t>
  </si>
  <si>
    <t>Zespół Szkolno-Przeszkolny w Aleksandrii im.J.Kochanowskiego</t>
  </si>
  <si>
    <t>Aleksandria</t>
  </si>
  <si>
    <t>Gościnna</t>
  </si>
  <si>
    <t>130</t>
  </si>
  <si>
    <t>Szkoła Podstawowa im. Jana Pawła II w Łaźcu</t>
  </si>
  <si>
    <t>Łaziec</t>
  </si>
  <si>
    <t>66</t>
  </si>
  <si>
    <t>PGNiG Obrót Detaliczny sp. z o.o.</t>
  </si>
  <si>
    <t>01.01.2025 godz. 06:00</t>
  </si>
  <si>
    <t>1</t>
  </si>
  <si>
    <t>dz. 44</t>
  </si>
  <si>
    <t>Wygoda</t>
  </si>
  <si>
    <t>17</t>
  </si>
  <si>
    <t>7a</t>
  </si>
  <si>
    <t>Klonowa</t>
  </si>
  <si>
    <t>Gmina Konopiska Sportowa 1</t>
  </si>
  <si>
    <t>Gmina Konopiska Urząd Gminy</t>
  </si>
  <si>
    <t>Gmina Konopiska Łaziec 44</t>
  </si>
  <si>
    <t>Gmina Konopiska Wygoda 17</t>
  </si>
  <si>
    <t>Zespół Szkolno-Przedszkolny im. M. Kopernika</t>
  </si>
  <si>
    <t>Hala Sportowa</t>
  </si>
  <si>
    <t>Gminne Centrum Kultury i Sportu w Konopiskach Sportowa 60</t>
  </si>
  <si>
    <t>Gminne Centrum Kultury i Sportu w Konopiskach świetlica Kopalnia</t>
  </si>
  <si>
    <t>Szkoła w Kopalni-Szkolna 2</t>
  </si>
  <si>
    <t>Szkoła Aleksandria  Gościnna 130</t>
  </si>
  <si>
    <t>Szkoła w Łażcu</t>
  </si>
  <si>
    <t>Lokal mieszkalny</t>
  </si>
  <si>
    <t>8018590365500007424781</t>
  </si>
  <si>
    <t>1091638</t>
  </si>
  <si>
    <t>8018590365500007689593</t>
  </si>
  <si>
    <t>XK1028200462</t>
  </si>
  <si>
    <t>8018590365500019305603</t>
  </si>
  <si>
    <t>27483976</t>
  </si>
  <si>
    <t>8018590365500013278002</t>
  </si>
  <si>
    <t>XC2302533496</t>
  </si>
  <si>
    <t>8018590365500007482385</t>
  </si>
  <si>
    <t>XM1100280946</t>
  </si>
  <si>
    <t>8018590365500007473253</t>
  </si>
  <si>
    <t>XI1100298210</t>
  </si>
  <si>
    <t>8018590365500000045358</t>
  </si>
  <si>
    <t>8018590365500006059878</t>
  </si>
  <si>
    <t>8018590365500007130637</t>
  </si>
  <si>
    <t>00612817</t>
  </si>
  <si>
    <t>8018590365500013996302</t>
  </si>
  <si>
    <t>00447041</t>
  </si>
  <si>
    <t>8018590365500019088087</t>
  </si>
  <si>
    <t>00091486</t>
  </si>
  <si>
    <t>8018590365500031097012</t>
  </si>
  <si>
    <t>8018590365500090507576</t>
  </si>
  <si>
    <t>8018590365500013753912</t>
  </si>
  <si>
    <t>W-3.6_ZA</t>
  </si>
  <si>
    <t>W-5.1_ZA</t>
  </si>
  <si>
    <t>W-2.1_ZA</t>
  </si>
  <si>
    <t>W-4_ZA</t>
  </si>
  <si>
    <t>0</t>
  </si>
  <si>
    <t>W-2.1</t>
  </si>
  <si>
    <t>Dla odbiorcy niechronionego wg 6.1.6. Dla obszaru taryfowego zabrzańskiegow taryfie ujednoliconej 12 PSG</t>
  </si>
  <si>
    <t>Dla odbiorcy chronionego wg 17.3.6. Dla obszaru taryfowego zabrzańskiego w ujednoliconej taryfie 12 PSG</t>
  </si>
  <si>
    <t>Cena jednostkowa opłaty dystrybucyjnej zmiennej netto w obiekcie niechronionym      [zł/kWh]</t>
  </si>
  <si>
    <t>Cena jednostkowa paliwa gazowego dla obiektów niechronionych [zł/MWh]</t>
  </si>
  <si>
    <t>Cena jednostkowa paliwa gazowego dla obiektów objętych ochroną  [zł/MWh]</t>
  </si>
  <si>
    <r>
      <rPr>
        <b/>
        <u/>
        <sz val="10"/>
        <rFont val="Arial Nova Cond"/>
        <family val="2"/>
      </rPr>
      <t>Instrukcja dla Wykonawcy</t>
    </r>
    <r>
      <rPr>
        <b/>
        <sz val="10"/>
        <rFont val="Arial Nova Cond"/>
        <family val="2"/>
      </rPr>
      <t>:
W komórkach C4, C5 należy wpisać cenę jednostkową za 1 MWh zachowując format ceny.
W komórkach E4  - I4  należy wpisać cenę abonamentu w zł/mc dla obiektów niechronionych.                                                                                                                                                                                                                                   W komórkach E5- I5, należy wpisać cenę abonamentu w zł/mc dla obiektów chronionych.</t>
    </r>
  </si>
  <si>
    <t>L.p.</t>
  </si>
  <si>
    <r>
      <t>Nr ID / rejestratora / przelicznika / gazomierza / identyfikacyjny Obiektu</t>
    </r>
    <r>
      <rPr>
        <b/>
        <vertAlign val="superscript"/>
        <sz val="8"/>
        <color rgb="FF000000"/>
        <rFont val="Arial Narrow"/>
        <family val="2"/>
        <charset val="238"/>
      </rPr>
      <t>[1]</t>
    </r>
  </si>
  <si>
    <t>Moc Umowna [kWh/h]</t>
  </si>
  <si>
    <t>Zamówienie ilości Paliwa gazowego w okresie obowiązywania Umowy [kWh]</t>
  </si>
  <si>
    <t>Razem ilości umowne:</t>
  </si>
  <si>
    <t>l.p.</t>
  </si>
  <si>
    <r>
      <t>Nr ID / rejestratora / przelicznika / gazomierza / identyfikacyjny Obiektu</t>
    </r>
    <r>
      <rPr>
        <vertAlign val="superscript"/>
        <sz val="8"/>
        <color rgb="FF000000"/>
        <rFont val="Arial Narrow"/>
        <family val="2"/>
        <charset val="238"/>
      </rPr>
      <t>[1]</t>
    </r>
  </si>
  <si>
    <t>Adres Obiektu</t>
  </si>
  <si>
    <t>Rodzaj Paliwa gazowego</t>
  </si>
  <si>
    <t xml:space="preserve">Grupa Taryfowa Sprzedawcy </t>
  </si>
  <si>
    <t>Grupa Taryfowa OSD</t>
  </si>
  <si>
    <t>Minimalne ciśnienie Paliwa gazowego przy jakim dostarczane będzie Paliwo gazowe</t>
  </si>
  <si>
    <t>Data rozpoczęcia dostarczania paliwa gazowego</t>
  </si>
  <si>
    <t xml:space="preserve">Określenie własności Układu pomiarowego/ urządzenia do telemetrycznego przekazywania danych (o ile taki jest) </t>
  </si>
  <si>
    <t>Miejsce, w którym przechodzi prawo własności Paliwa gazowego (np.: przed / za Układem pomiarowym zlokalizowanym w stacji gazowej)</t>
  </si>
  <si>
    <r>
      <t xml:space="preserve">Odbiorca, w związku z prowadzoną działalnością zobowiązuje się, że będzie nabywał i odbierał Paliwo gazowe w celu </t>
    </r>
    <r>
      <rPr>
        <vertAlign val="superscript"/>
        <sz val="8"/>
        <color rgb="FF000000"/>
        <rFont val="Arial Narrow"/>
        <family val="2"/>
        <charset val="238"/>
      </rPr>
      <t>[1]</t>
    </r>
    <r>
      <rPr>
        <sz val="8"/>
        <color rgb="FF000000"/>
        <rFont val="Arial Narrow"/>
        <family val="2"/>
        <charset val="238"/>
      </rPr>
      <t>:</t>
    </r>
  </si>
  <si>
    <t>Konopiska, Lipowa 5</t>
  </si>
  <si>
    <t>Konopiska, Sportowa 7</t>
  </si>
  <si>
    <t>Konopiska, Sportowa 7a</t>
  </si>
  <si>
    <t>Aleksandria, Gościnna 130</t>
  </si>
  <si>
    <t>Wysokometanowy</t>
  </si>
  <si>
    <t>Częstochowska</t>
  </si>
  <si>
    <t>8018590365500029903097</t>
  </si>
  <si>
    <t>Zespół Szkolno-Przedszkolny im. Jana Pawła II w Kopalni</t>
  </si>
  <si>
    <t>Dom Seniora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</si>
</sst>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0.00000"/>
  </numFmts>
  <fonts count="23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0"/>
      <color rgb="FF000000"/>
      <name val="Arial Nova Cond"/>
      <family val="2"/>
    </font>
    <font>
      <sz val="10"/>
      <color rgb="FFFF0000"/>
      <name val="Arial Nova Cond"/>
      <family val="2"/>
    </font>
    <font>
      <b/>
      <sz val="10"/>
      <name val="Arial Nova Cond"/>
      <family val="2"/>
    </font>
    <font>
      <b/>
      <u/>
      <sz val="10"/>
      <name val="Arial Nova Cond"/>
      <family val="2"/>
    </font>
    <font>
      <b/>
      <sz val="10"/>
      <color rgb="FF000000"/>
      <name val="Arial Nova Cond"/>
      <family val="2"/>
    </font>
    <font>
      <sz val="10"/>
      <name val="Arial Nova Cond"/>
      <family val="2"/>
    </font>
    <font>
      <sz val="10"/>
      <color indexed="8"/>
      <name val="Arial Nova Cond"/>
      <family val="2"/>
    </font>
    <font>
      <sz val="11"/>
      <color rgb="FF000000"/>
      <name val="Arial Nova Cond"/>
      <family val="2"/>
    </font>
    <font>
      <b/>
      <sz val="8"/>
      <color rgb="FF000000"/>
      <name val="Arial Narrow"/>
      <family val="2"/>
      <charset val="238"/>
    </font>
    <font>
      <b/>
      <vertAlign val="superscript"/>
      <sz val="8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u/>
      <sz val="11"/>
      <color rgb="FF000000"/>
      <name val="Arial1"/>
      <charset val="238"/>
    </font>
    <font>
      <sz val="11"/>
      <name val="Arial Nova Cond"/>
      <family val="2"/>
    </font>
    <font>
      <vertAlign val="superscript"/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11"/>
      <color rgb="FFFF0000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lightGray">
        <fgColor rgb="FF000000"/>
        <bgColor rgb="FF99999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justify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1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4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/>
    <xf numFmtId="0" fontId="5" fillId="1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5" applyFont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4" fontId="6" fillId="6" borderId="1" xfId="5" applyFont="1" applyFill="1" applyBorder="1" applyAlignment="1">
      <alignment horizontal="center" wrapText="1"/>
    </xf>
    <xf numFmtId="44" fontId="6" fillId="0" borderId="1" xfId="5" applyFont="1" applyBorder="1" applyAlignment="1">
      <alignment horizontal="center"/>
    </xf>
    <xf numFmtId="0" fontId="6" fillId="8" borderId="1" xfId="0" applyFont="1" applyFill="1" applyBorder="1" applyAlignment="1">
      <alignment wrapText="1"/>
    </xf>
    <xf numFmtId="2" fontId="6" fillId="8" borderId="1" xfId="0" applyNumberFormat="1" applyFont="1" applyFill="1" applyBorder="1"/>
    <xf numFmtId="44" fontId="6" fillId="10" borderId="12" xfId="5" applyFont="1" applyFill="1" applyBorder="1" applyAlignment="1">
      <alignment horizontal="center" wrapText="1"/>
    </xf>
    <xf numFmtId="44" fontId="6" fillId="11" borderId="1" xfId="5" applyFont="1" applyFill="1" applyBorder="1"/>
    <xf numFmtId="44" fontId="6" fillId="0" borderId="0" xfId="5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44" fontId="6" fillId="7" borderId="1" xfId="5" applyFont="1" applyFill="1" applyBorder="1" applyAlignment="1">
      <alignment horizontal="center" wrapText="1"/>
    </xf>
    <xf numFmtId="44" fontId="6" fillId="12" borderId="1" xfId="5" applyFont="1" applyFill="1" applyBorder="1"/>
    <xf numFmtId="44" fontId="6" fillId="0" borderId="0" xfId="5" applyFont="1" applyFill="1" applyBorder="1" applyAlignment="1">
      <alignment horizontal="center" wrapText="1"/>
    </xf>
    <xf numFmtId="44" fontId="6" fillId="0" borderId="0" xfId="5" applyFont="1" applyFill="1" applyBorder="1"/>
    <xf numFmtId="0" fontId="6" fillId="0" borderId="2" xfId="0" applyFont="1" applyBorder="1"/>
    <xf numFmtId="44" fontId="6" fillId="0" borderId="9" xfId="5" applyFont="1" applyBorder="1"/>
    <xf numFmtId="0" fontId="6" fillId="0" borderId="3" xfId="0" applyFont="1" applyBorder="1"/>
    <xf numFmtId="44" fontId="6" fillId="0" borderId="6" xfId="5" applyFont="1" applyBorder="1"/>
    <xf numFmtId="0" fontId="6" fillId="0" borderId="4" xfId="0" applyFont="1" applyBorder="1"/>
    <xf numFmtId="44" fontId="6" fillId="0" borderId="5" xfId="5" applyFont="1" applyBorder="1"/>
    <xf numFmtId="0" fontId="10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center" wrapText="1"/>
    </xf>
    <xf numFmtId="44" fontId="12" fillId="0" borderId="1" xfId="5" applyFont="1" applyBorder="1" applyAlignment="1">
      <alignment horizontal="center" vertical="center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44" fontId="11" fillId="0" borderId="1" xfId="5" applyFont="1" applyFill="1" applyBorder="1"/>
    <xf numFmtId="44" fontId="6" fillId="0" borderId="1" xfId="5" applyFont="1" applyFill="1" applyBorder="1"/>
    <xf numFmtId="44" fontId="6" fillId="0" borderId="1" xfId="0" applyNumberFormat="1" applyFont="1" applyBorder="1"/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14" borderId="1" xfId="0" applyFont="1" applyFill="1" applyBorder="1"/>
    <xf numFmtId="0" fontId="13" fillId="15" borderId="1" xfId="0" applyFont="1" applyFill="1" applyBorder="1"/>
    <xf numFmtId="0" fontId="13" fillId="6" borderId="1" xfId="0" applyFont="1" applyFill="1" applyBorder="1"/>
    <xf numFmtId="2" fontId="13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44" fontId="13" fillId="0" borderId="1" xfId="5" applyFont="1" applyFill="1" applyBorder="1"/>
    <xf numFmtId="2" fontId="6" fillId="12" borderId="1" xfId="0" applyNumberFormat="1" applyFont="1" applyFill="1" applyBorder="1"/>
    <xf numFmtId="0" fontId="14" fillId="1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22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/>
    <xf numFmtId="0" fontId="21" fillId="0" borderId="1" xfId="0" applyFont="1" applyBorder="1"/>
    <xf numFmtId="44" fontId="19" fillId="0" borderId="1" xfId="5" applyFont="1" applyFill="1" applyBorder="1"/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vertical="center"/>
    </xf>
    <xf numFmtId="165" fontId="11" fillId="0" borderId="1" xfId="0" applyNumberFormat="1" applyFont="1" applyBorder="1"/>
    <xf numFmtId="44" fontId="11" fillId="0" borderId="1" xfId="0" applyNumberFormat="1" applyFont="1" applyBorder="1"/>
    <xf numFmtId="0" fontId="11" fillId="0" borderId="0" xfId="0" applyFont="1"/>
    <xf numFmtId="49" fontId="13" fillId="0" borderId="1" xfId="0" applyNumberFormat="1" applyFont="1" applyBorder="1"/>
    <xf numFmtId="0" fontId="22" fillId="0" borderId="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V30"/>
  <sheetViews>
    <sheetView tabSelected="1" topLeftCell="BF13" zoomScale="70" zoomScaleNormal="70" workbookViewId="0">
      <selection activeCell="BL24" sqref="BL24"/>
    </sheetView>
  </sheetViews>
  <sheetFormatPr defaultColWidth="9" defaultRowHeight="13"/>
  <cols>
    <col min="1" max="1" width="9" style="17"/>
    <col min="2" max="2" width="50.25" style="17" customWidth="1"/>
    <col min="3" max="3" width="12.83203125" style="17" customWidth="1"/>
    <col min="4" max="4" width="12.33203125" style="17" customWidth="1"/>
    <col min="5" max="5" width="9" style="17"/>
    <col min="6" max="6" width="12.58203125" style="17" customWidth="1"/>
    <col min="7" max="7" width="10.75" style="19" customWidth="1"/>
    <col min="8" max="8" width="9.08203125" style="17" customWidth="1"/>
    <col min="9" max="9" width="18.25" style="17" customWidth="1"/>
    <col min="10" max="10" width="23.5" style="17" customWidth="1"/>
    <col min="11" max="13" width="9" style="17"/>
    <col min="14" max="14" width="12.25" style="17" customWidth="1"/>
    <col min="15" max="15" width="5.25" style="19" customWidth="1"/>
    <col min="16" max="16" width="4.58203125" style="17" customWidth="1"/>
    <col min="17" max="17" width="33.75" style="17" customWidth="1"/>
    <col min="18" max="18" width="21.33203125" style="17" customWidth="1"/>
    <col min="19" max="20" width="7.83203125" style="17" customWidth="1"/>
    <col min="21" max="21" width="15.75" style="17" customWidth="1"/>
    <col min="22" max="23" width="11" style="17" customWidth="1"/>
    <col min="24" max="24" width="31.5" style="17" customWidth="1"/>
    <col min="25" max="25" width="6" style="17" customWidth="1"/>
    <col min="26" max="27" width="9" style="17"/>
    <col min="28" max="28" width="12.58203125" style="17" customWidth="1"/>
    <col min="29" max="29" width="5.33203125" style="19" customWidth="1"/>
    <col min="30" max="30" width="5.75" style="17" customWidth="1"/>
    <col min="31" max="31" width="23.75" style="17" customWidth="1"/>
    <col min="32" max="32" width="14.08203125" style="17" customWidth="1"/>
    <col min="33" max="41" width="9" style="17"/>
    <col min="42" max="42" width="11" style="17" customWidth="1"/>
    <col min="43" max="46" width="9" style="17"/>
    <col min="47" max="47" width="10.6640625" style="17" customWidth="1"/>
    <col min="48" max="50" width="9" style="17"/>
    <col min="51" max="51" width="12.33203125" style="17" customWidth="1"/>
    <col min="52" max="52" width="12.5" style="17" customWidth="1"/>
    <col min="53" max="54" width="9" style="17"/>
    <col min="55" max="55" width="12.08203125" style="17" customWidth="1"/>
    <col min="56" max="56" width="11.75" style="17" customWidth="1"/>
    <col min="57" max="57" width="12.25" style="17" customWidth="1"/>
    <col min="58" max="58" width="12.5" style="17" customWidth="1"/>
    <col min="59" max="59" width="13.83203125" style="17" customWidth="1"/>
    <col min="60" max="60" width="12.75" style="20" customWidth="1"/>
    <col min="61" max="61" width="12" style="17" customWidth="1"/>
    <col min="62" max="62" width="12.83203125" style="20" customWidth="1"/>
    <col min="63" max="63" width="13.5" style="17" customWidth="1"/>
    <col min="64" max="64" width="16.33203125" style="17" customWidth="1"/>
    <col min="65" max="65" width="19.08203125" style="17" customWidth="1"/>
    <col min="66" max="66" width="12.08203125" style="17" customWidth="1"/>
    <col min="67" max="67" width="11.33203125" style="17" customWidth="1"/>
    <col min="68" max="68" width="12" style="17" customWidth="1"/>
    <col min="69" max="69" width="12.58203125" style="17" customWidth="1"/>
    <col min="70" max="70" width="12.5" style="17" customWidth="1"/>
    <col min="71" max="71" width="10.75" style="17" customWidth="1"/>
    <col min="72" max="72" width="11.08203125" style="17" customWidth="1"/>
    <col min="73" max="73" width="11.33203125" style="17" customWidth="1"/>
    <col min="74" max="74" width="12" style="17" customWidth="1"/>
    <col min="75" max="16384" width="9" style="17"/>
  </cols>
  <sheetData>
    <row r="2" spans="1:74">
      <c r="B2" s="18" t="s">
        <v>48</v>
      </c>
      <c r="C2" s="18" t="s">
        <v>49</v>
      </c>
      <c r="D2" s="18"/>
      <c r="G2" s="17"/>
    </row>
    <row r="3" spans="1:74" ht="39">
      <c r="B3" s="21" t="s">
        <v>88</v>
      </c>
      <c r="C3" s="22">
        <v>45407</v>
      </c>
      <c r="D3" s="23" t="s">
        <v>68</v>
      </c>
      <c r="E3" s="24" t="s">
        <v>70</v>
      </c>
      <c r="F3" s="24" t="s">
        <v>163</v>
      </c>
      <c r="G3" s="24" t="s">
        <v>71</v>
      </c>
      <c r="H3" s="24" t="s">
        <v>72</v>
      </c>
      <c r="I3" s="24" t="s">
        <v>73</v>
      </c>
    </row>
    <row r="4" spans="1:74" ht="36" customHeight="1">
      <c r="B4" s="25" t="s">
        <v>167</v>
      </c>
      <c r="C4" s="26"/>
      <c r="D4" s="27" t="s">
        <v>82</v>
      </c>
      <c r="E4" s="28"/>
      <c r="F4" s="28"/>
      <c r="G4" s="28"/>
      <c r="H4" s="28"/>
      <c r="I4" s="28"/>
      <c r="J4" s="29"/>
      <c r="K4" s="29"/>
      <c r="L4" s="29"/>
      <c r="M4" s="29"/>
      <c r="N4" s="29"/>
    </row>
    <row r="5" spans="1:74" ht="40.5" customHeight="1">
      <c r="B5" s="30" t="s">
        <v>168</v>
      </c>
      <c r="C5" s="75"/>
      <c r="D5" s="31" t="s">
        <v>83</v>
      </c>
      <c r="E5" s="32"/>
      <c r="F5" s="32"/>
      <c r="G5" s="32"/>
      <c r="H5" s="32"/>
      <c r="I5" s="32"/>
    </row>
    <row r="6" spans="1:74" ht="40.5" customHeight="1">
      <c r="B6" s="98"/>
      <c r="C6" s="98"/>
      <c r="D6" s="33"/>
      <c r="E6" s="34"/>
      <c r="F6" s="34"/>
      <c r="G6" s="34"/>
      <c r="H6" s="34"/>
      <c r="I6" s="34"/>
    </row>
    <row r="7" spans="1:74">
      <c r="B7" s="35" t="s">
        <v>50</v>
      </c>
      <c r="C7" s="36">
        <f>BT29</f>
        <v>102548.05450307501</v>
      </c>
      <c r="G7" s="17"/>
    </row>
    <row r="8" spans="1:74">
      <c r="B8" s="37" t="s">
        <v>31</v>
      </c>
      <c r="C8" s="38">
        <f>BU29</f>
        <v>23586.052535707251</v>
      </c>
      <c r="G8" s="17"/>
    </row>
    <row r="9" spans="1:74" ht="13.5" thickBot="1">
      <c r="B9" s="39" t="s">
        <v>51</v>
      </c>
      <c r="C9" s="40">
        <f>BV29</f>
        <v>126134.10703878225</v>
      </c>
      <c r="G9" s="17"/>
    </row>
    <row r="10" spans="1:74" ht="78" customHeight="1">
      <c r="B10" s="102" t="s">
        <v>169</v>
      </c>
      <c r="C10" s="103"/>
      <c r="D10" s="103"/>
      <c r="E10" s="103"/>
      <c r="F10" s="103"/>
      <c r="G10" s="103"/>
      <c r="H10" s="103"/>
      <c r="I10" s="103"/>
    </row>
    <row r="12" spans="1:74">
      <c r="B12" s="105" t="s">
        <v>0</v>
      </c>
      <c r="C12" s="105"/>
      <c r="D12" s="105"/>
      <c r="E12" s="105"/>
      <c r="F12" s="105"/>
      <c r="G12" s="105"/>
      <c r="H12" s="105"/>
      <c r="I12" s="105"/>
      <c r="J12" s="104" t="s">
        <v>42</v>
      </c>
      <c r="K12" s="104"/>
      <c r="L12" s="104"/>
      <c r="M12" s="104"/>
      <c r="N12" s="104"/>
      <c r="O12" s="104"/>
      <c r="P12" s="104"/>
      <c r="Q12" s="105" t="s">
        <v>45</v>
      </c>
      <c r="R12" s="105"/>
      <c r="S12" s="105"/>
      <c r="T12" s="105"/>
      <c r="U12" s="105"/>
      <c r="V12" s="105"/>
      <c r="W12" s="105"/>
      <c r="X12" s="104" t="s">
        <v>46</v>
      </c>
      <c r="Y12" s="104"/>
      <c r="Z12" s="104"/>
      <c r="AA12" s="104"/>
      <c r="AB12" s="104"/>
      <c r="AC12" s="104"/>
      <c r="AD12" s="104"/>
      <c r="AE12" s="104"/>
      <c r="AF12" s="104"/>
      <c r="AG12" s="104" t="s">
        <v>60</v>
      </c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99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1"/>
    </row>
    <row r="13" spans="1:74" ht="130">
      <c r="A13" s="41" t="s">
        <v>28</v>
      </c>
      <c r="B13" s="42" t="s">
        <v>0</v>
      </c>
      <c r="C13" s="42" t="s">
        <v>1</v>
      </c>
      <c r="D13" s="42" t="s">
        <v>2</v>
      </c>
      <c r="E13" s="42" t="s">
        <v>3</v>
      </c>
      <c r="F13" s="42" t="s">
        <v>4</v>
      </c>
      <c r="G13" s="43" t="s">
        <v>5</v>
      </c>
      <c r="H13" s="44" t="s">
        <v>6</v>
      </c>
      <c r="I13" s="44" t="s">
        <v>25</v>
      </c>
      <c r="J13" s="45" t="s">
        <v>41</v>
      </c>
      <c r="K13" s="45" t="s">
        <v>1</v>
      </c>
      <c r="L13" s="45" t="s">
        <v>2</v>
      </c>
      <c r="M13" s="45" t="s">
        <v>3</v>
      </c>
      <c r="N13" s="45" t="s">
        <v>4</v>
      </c>
      <c r="O13" s="46" t="s">
        <v>5</v>
      </c>
      <c r="P13" s="47" t="s">
        <v>6</v>
      </c>
      <c r="Q13" s="48" t="s">
        <v>22</v>
      </c>
      <c r="R13" s="49" t="s">
        <v>23</v>
      </c>
      <c r="S13" s="49" t="s">
        <v>40</v>
      </c>
      <c r="T13" s="49" t="s">
        <v>43</v>
      </c>
      <c r="U13" s="48" t="s">
        <v>24</v>
      </c>
      <c r="V13" s="48" t="s">
        <v>34</v>
      </c>
      <c r="W13" s="48" t="s">
        <v>35</v>
      </c>
      <c r="X13" s="50" t="s">
        <v>7</v>
      </c>
      <c r="Y13" s="50" t="s">
        <v>1</v>
      </c>
      <c r="Z13" s="50" t="s">
        <v>2</v>
      </c>
      <c r="AA13" s="50" t="s">
        <v>3</v>
      </c>
      <c r="AB13" s="50" t="s">
        <v>4</v>
      </c>
      <c r="AC13" s="51" t="s">
        <v>5</v>
      </c>
      <c r="AD13" s="52" t="s">
        <v>6</v>
      </c>
      <c r="AE13" s="50" t="s">
        <v>26</v>
      </c>
      <c r="AF13" s="50" t="s">
        <v>36</v>
      </c>
      <c r="AG13" s="53" t="s">
        <v>10</v>
      </c>
      <c r="AH13" s="53" t="s">
        <v>11</v>
      </c>
      <c r="AI13" s="53" t="s">
        <v>21</v>
      </c>
      <c r="AJ13" s="53" t="s">
        <v>12</v>
      </c>
      <c r="AK13" s="53" t="s">
        <v>13</v>
      </c>
      <c r="AL13" s="53" t="s">
        <v>14</v>
      </c>
      <c r="AM13" s="53" t="s">
        <v>15</v>
      </c>
      <c r="AN13" s="53" t="s">
        <v>16</v>
      </c>
      <c r="AO13" s="53" t="s">
        <v>17</v>
      </c>
      <c r="AP13" s="53" t="s">
        <v>18</v>
      </c>
      <c r="AQ13" s="53" t="s">
        <v>19</v>
      </c>
      <c r="AR13" s="53" t="s">
        <v>20</v>
      </c>
      <c r="AS13" s="53" t="s">
        <v>37</v>
      </c>
      <c r="AT13" s="53" t="s">
        <v>59</v>
      </c>
      <c r="AU13" s="52" t="s">
        <v>8</v>
      </c>
      <c r="AV13" s="54" t="s">
        <v>9</v>
      </c>
      <c r="AW13" s="55" t="s">
        <v>38</v>
      </c>
      <c r="AX13" s="55" t="s">
        <v>47</v>
      </c>
      <c r="AY13" s="55" t="s">
        <v>52</v>
      </c>
      <c r="AZ13" s="55" t="s">
        <v>53</v>
      </c>
      <c r="BA13" s="56" t="s">
        <v>54</v>
      </c>
      <c r="BB13" s="56" t="s">
        <v>55</v>
      </c>
      <c r="BC13" s="55" t="s">
        <v>56</v>
      </c>
      <c r="BD13" s="55" t="s">
        <v>57</v>
      </c>
      <c r="BE13" s="57" t="s">
        <v>65</v>
      </c>
      <c r="BF13" s="57" t="s">
        <v>66</v>
      </c>
      <c r="BG13" s="57" t="s">
        <v>67</v>
      </c>
      <c r="BH13" s="58" t="s">
        <v>62</v>
      </c>
      <c r="BI13" s="57" t="s">
        <v>63</v>
      </c>
      <c r="BJ13" s="58" t="s">
        <v>61</v>
      </c>
      <c r="BK13" s="57" t="s">
        <v>64</v>
      </c>
      <c r="BL13" s="55" t="s">
        <v>74</v>
      </c>
      <c r="BM13" s="59" t="s">
        <v>75</v>
      </c>
      <c r="BN13" s="55" t="s">
        <v>76</v>
      </c>
      <c r="BO13" s="59" t="s">
        <v>77</v>
      </c>
      <c r="BP13" s="55" t="s">
        <v>166</v>
      </c>
      <c r="BQ13" s="59" t="s">
        <v>78</v>
      </c>
      <c r="BR13" s="55" t="s">
        <v>79</v>
      </c>
      <c r="BS13" s="60" t="s">
        <v>80</v>
      </c>
      <c r="BT13" s="55" t="s">
        <v>29</v>
      </c>
      <c r="BU13" s="61" t="s">
        <v>81</v>
      </c>
      <c r="BV13" s="62" t="s">
        <v>30</v>
      </c>
    </row>
    <row r="14" spans="1:74" ht="13.5" customHeight="1">
      <c r="A14" s="41">
        <v>1</v>
      </c>
      <c r="B14" s="42" t="s">
        <v>86</v>
      </c>
      <c r="C14" s="42" t="s">
        <v>87</v>
      </c>
      <c r="D14" s="42" t="s">
        <v>88</v>
      </c>
      <c r="E14" s="42" t="s">
        <v>88</v>
      </c>
      <c r="F14" s="42" t="s">
        <v>89</v>
      </c>
      <c r="G14" s="18">
        <v>5</v>
      </c>
      <c r="H14" s="42"/>
      <c r="I14" s="67" t="s">
        <v>92</v>
      </c>
      <c r="J14" s="67" t="s">
        <v>86</v>
      </c>
      <c r="K14" s="67" t="s">
        <v>87</v>
      </c>
      <c r="L14" s="67" t="s">
        <v>88</v>
      </c>
      <c r="M14" s="67" t="s">
        <v>88</v>
      </c>
      <c r="N14" s="67" t="s">
        <v>89</v>
      </c>
      <c r="O14" s="67" t="s">
        <v>94</v>
      </c>
      <c r="P14" s="42"/>
      <c r="Q14" s="67" t="s">
        <v>115</v>
      </c>
      <c r="R14" s="67" t="s">
        <v>69</v>
      </c>
      <c r="S14" s="42" t="s">
        <v>27</v>
      </c>
      <c r="T14" s="42" t="s">
        <v>58</v>
      </c>
      <c r="U14" s="42" t="s">
        <v>116</v>
      </c>
      <c r="V14" s="42" t="s">
        <v>39</v>
      </c>
      <c r="W14" s="42" t="s">
        <v>44</v>
      </c>
      <c r="X14" s="67" t="s">
        <v>123</v>
      </c>
      <c r="Y14" s="67" t="s">
        <v>87</v>
      </c>
      <c r="Z14" s="67" t="s">
        <v>88</v>
      </c>
      <c r="AA14" s="67" t="s">
        <v>88</v>
      </c>
      <c r="AB14" s="67" t="s">
        <v>91</v>
      </c>
      <c r="AC14" s="67" t="s">
        <v>117</v>
      </c>
      <c r="AD14" s="67" t="s">
        <v>97</v>
      </c>
      <c r="AE14" s="67" t="s">
        <v>135</v>
      </c>
      <c r="AF14" s="67" t="s">
        <v>136</v>
      </c>
      <c r="AG14" s="68">
        <v>0</v>
      </c>
      <c r="AH14" s="68">
        <v>15296</v>
      </c>
      <c r="AI14" s="68">
        <v>5559</v>
      </c>
      <c r="AJ14" s="68">
        <v>5377</v>
      </c>
      <c r="AK14" s="68">
        <v>0</v>
      </c>
      <c r="AL14" s="68">
        <v>2018</v>
      </c>
      <c r="AM14" s="68">
        <v>0</v>
      </c>
      <c r="AN14" s="68">
        <v>0</v>
      </c>
      <c r="AO14" s="68">
        <v>0</v>
      </c>
      <c r="AP14" s="68">
        <v>3509</v>
      </c>
      <c r="AQ14" s="68">
        <v>0</v>
      </c>
      <c r="AR14" s="68">
        <v>13699</v>
      </c>
      <c r="AS14" s="42">
        <f>SUM(AG14:AR14)</f>
        <v>45458</v>
      </c>
      <c r="AT14" s="42">
        <f>AS14</f>
        <v>45458</v>
      </c>
      <c r="AU14" s="70" t="s">
        <v>158</v>
      </c>
      <c r="AV14" s="69" t="s">
        <v>162</v>
      </c>
      <c r="AW14" s="63">
        <v>8760</v>
      </c>
      <c r="AX14" s="42">
        <v>12</v>
      </c>
      <c r="AY14" s="72">
        <v>0</v>
      </c>
      <c r="AZ14" s="72">
        <v>100</v>
      </c>
      <c r="BA14" s="42">
        <f t="shared" ref="BA14:BA27" si="0">AY14*AT14/100</f>
        <v>0</v>
      </c>
      <c r="BB14" s="42">
        <f t="shared" ref="BB14:BB27" si="1">AT14*AZ14/100</f>
        <v>45458</v>
      </c>
      <c r="BC14" s="73">
        <f>C$4/1000</f>
        <v>0</v>
      </c>
      <c r="BD14" s="73">
        <f>C$5/1000</f>
        <v>0</v>
      </c>
      <c r="BE14" s="64">
        <f>BA14*BC14</f>
        <v>0</v>
      </c>
      <c r="BF14" s="64">
        <f>BB14*BD14</f>
        <v>0</v>
      </c>
      <c r="BG14" s="64">
        <f>SUM(BE14:BF14)</f>
        <v>0</v>
      </c>
      <c r="BH14" s="74">
        <f>G4</f>
        <v>0</v>
      </c>
      <c r="BI14" s="65">
        <f t="shared" ref="BI14:BI27" si="2">BH14*AX14*AY14/100</f>
        <v>0</v>
      </c>
      <c r="BJ14" s="74">
        <f>G5</f>
        <v>0</v>
      </c>
      <c r="BK14" s="65">
        <f t="shared" ref="BK14:BK27" si="3">BJ14*AX14*AZ14/100</f>
        <v>0</v>
      </c>
      <c r="BL14" s="67">
        <f>Ceny!B5</f>
        <v>30.32</v>
      </c>
      <c r="BM14" s="65">
        <f>BL14*AX14*AY14/100</f>
        <v>0</v>
      </c>
      <c r="BN14" s="67">
        <f>Ceny!D5</f>
        <v>23.42</v>
      </c>
      <c r="BO14" s="65">
        <f>BN14*AX14*AZ14/100</f>
        <v>281.04000000000002</v>
      </c>
      <c r="BP14" s="67">
        <f>Ceny!C5</f>
        <v>4.9829999999999999E-2</v>
      </c>
      <c r="BQ14" s="65">
        <f>BP14*AT14*AY14/100</f>
        <v>0</v>
      </c>
      <c r="BR14" s="67">
        <f>Ceny!E5</f>
        <v>3.9600000000000003E-2</v>
      </c>
      <c r="BS14" s="65">
        <f>BR14*AT14*AZ14/100</f>
        <v>1800.1368000000002</v>
      </c>
      <c r="BT14" s="66">
        <f>BG14+BI14+BK14+BM14+BQ14+BS14+BO14</f>
        <v>2081.1768000000002</v>
      </c>
      <c r="BU14" s="66">
        <f>BT14*0.23</f>
        <v>478.67066400000004</v>
      </c>
      <c r="BV14" s="66">
        <f>BU14+BT14</f>
        <v>2559.8474640000004</v>
      </c>
    </row>
    <row r="15" spans="1:74" ht="13.5" customHeight="1">
      <c r="A15" s="41">
        <v>2</v>
      </c>
      <c r="B15" s="42" t="s">
        <v>86</v>
      </c>
      <c r="C15" s="42" t="s">
        <v>87</v>
      </c>
      <c r="D15" s="42" t="s">
        <v>88</v>
      </c>
      <c r="E15" s="42" t="s">
        <v>88</v>
      </c>
      <c r="F15" s="42" t="s">
        <v>89</v>
      </c>
      <c r="G15" s="18">
        <v>5</v>
      </c>
      <c r="H15" s="42"/>
      <c r="I15" s="67" t="s">
        <v>92</v>
      </c>
      <c r="J15" s="67" t="s">
        <v>86</v>
      </c>
      <c r="K15" s="67" t="s">
        <v>87</v>
      </c>
      <c r="L15" s="67" t="s">
        <v>88</v>
      </c>
      <c r="M15" s="67" t="s">
        <v>88</v>
      </c>
      <c r="N15" s="67" t="s">
        <v>89</v>
      </c>
      <c r="O15" s="67" t="s">
        <v>94</v>
      </c>
      <c r="P15" s="42"/>
      <c r="Q15" s="67" t="s">
        <v>115</v>
      </c>
      <c r="R15" s="67" t="s">
        <v>69</v>
      </c>
      <c r="S15" s="42" t="s">
        <v>27</v>
      </c>
      <c r="T15" s="42" t="s">
        <v>58</v>
      </c>
      <c r="U15" s="42" t="s">
        <v>116</v>
      </c>
      <c r="V15" s="42" t="s">
        <v>39</v>
      </c>
      <c r="W15" s="42" t="s">
        <v>44</v>
      </c>
      <c r="X15" s="67" t="s">
        <v>124</v>
      </c>
      <c r="Y15" s="67" t="s">
        <v>87</v>
      </c>
      <c r="Z15" s="67" t="s">
        <v>88</v>
      </c>
      <c r="AA15" s="67" t="s">
        <v>88</v>
      </c>
      <c r="AB15" s="67" t="s">
        <v>89</v>
      </c>
      <c r="AC15" s="67" t="s">
        <v>94</v>
      </c>
      <c r="AD15" s="67" t="s">
        <v>97</v>
      </c>
      <c r="AE15" s="67" t="s">
        <v>137</v>
      </c>
      <c r="AF15" s="67" t="s">
        <v>138</v>
      </c>
      <c r="AG15" s="68">
        <v>26428</v>
      </c>
      <c r="AH15" s="68">
        <v>26199</v>
      </c>
      <c r="AI15" s="68">
        <v>22376</v>
      </c>
      <c r="AJ15" s="68">
        <v>15569</v>
      </c>
      <c r="AK15" s="68">
        <v>4798</v>
      </c>
      <c r="AL15" s="68">
        <v>208</v>
      </c>
      <c r="AM15" s="68">
        <v>0</v>
      </c>
      <c r="AN15" s="68">
        <v>0</v>
      </c>
      <c r="AO15" s="68">
        <v>0</v>
      </c>
      <c r="AP15" s="68">
        <v>7657</v>
      </c>
      <c r="AQ15" s="68">
        <v>20438</v>
      </c>
      <c r="AR15" s="68">
        <v>26222</v>
      </c>
      <c r="AS15" s="42">
        <f t="shared" ref="AS15:AS27" si="4">SUM(AG15:AR15)</f>
        <v>149895</v>
      </c>
      <c r="AT15" s="42">
        <f t="shared" ref="AT15:AT27" si="5">AS15</f>
        <v>149895</v>
      </c>
      <c r="AU15" s="71" t="s">
        <v>159</v>
      </c>
      <c r="AV15" s="67">
        <v>111</v>
      </c>
      <c r="AW15" s="63">
        <v>8760</v>
      </c>
      <c r="AX15" s="42">
        <v>12</v>
      </c>
      <c r="AY15" s="72">
        <v>59.95</v>
      </c>
      <c r="AZ15" s="72">
        <v>40.049999999999997</v>
      </c>
      <c r="BA15" s="42">
        <f t="shared" si="0"/>
        <v>89862.052500000005</v>
      </c>
      <c r="BB15" s="42">
        <f t="shared" si="1"/>
        <v>60032.947500000002</v>
      </c>
      <c r="BC15" s="73">
        <f t="shared" ref="BC15:BC27" si="6">C$4/1000</f>
        <v>0</v>
      </c>
      <c r="BD15" s="73">
        <f t="shared" ref="BD15:BD27" si="7">C$5/1000</f>
        <v>0</v>
      </c>
      <c r="BE15" s="64">
        <f t="shared" ref="BE15:BE27" si="8">BA15*BC15</f>
        <v>0</v>
      </c>
      <c r="BF15" s="64">
        <f t="shared" ref="BF15:BF27" si="9">BB15*BD15</f>
        <v>0</v>
      </c>
      <c r="BG15" s="64">
        <f t="shared" ref="BG15:BG27" si="10">SUM(BE15:BF15)</f>
        <v>0</v>
      </c>
      <c r="BH15" s="74">
        <f>I4</f>
        <v>0</v>
      </c>
      <c r="BI15" s="65">
        <f t="shared" si="2"/>
        <v>0</v>
      </c>
      <c r="BJ15" s="74">
        <f>I5</f>
        <v>0</v>
      </c>
      <c r="BK15" s="65">
        <f t="shared" si="3"/>
        <v>0</v>
      </c>
      <c r="BL15" s="67">
        <f>Ceny!B7</f>
        <v>7.9299999999999995E-3</v>
      </c>
      <c r="BM15" s="65">
        <f>BL15*AW15*AV15*AY15/100</f>
        <v>4622.6334725999995</v>
      </c>
      <c r="BN15" s="67">
        <f>Ceny!D7</f>
        <v>6.1199999999999996E-3</v>
      </c>
      <c r="BO15" s="65">
        <f>BN15*AW15*AV15*AZ15/100</f>
        <v>2383.3127015999994</v>
      </c>
      <c r="BP15" s="67">
        <f>Ceny!C7</f>
        <v>2.215E-2</v>
      </c>
      <c r="BQ15" s="65">
        <f t="shared" ref="BQ15:BQ27" si="11">BP15*AT15*AY15/100</f>
        <v>1990.444462875</v>
      </c>
      <c r="BR15" s="67">
        <f>Ceny!E7</f>
        <v>1.7600000000000001E-2</v>
      </c>
      <c r="BS15" s="65">
        <f t="shared" ref="BS15:BS27" si="12">BR15*AT15*AZ15/100</f>
        <v>1056.579876</v>
      </c>
      <c r="BT15" s="66">
        <f t="shared" ref="BT15:BT27" si="13">BG15+BI15+BK15+BM15+BQ15+BS15+BO15</f>
        <v>10052.970513074999</v>
      </c>
      <c r="BU15" s="66">
        <f t="shared" ref="BU15:BU29" si="14">BT15*0.23</f>
        <v>2312.1832180072497</v>
      </c>
      <c r="BV15" s="66">
        <f t="shared" ref="BV15:BV29" si="15">BU15+BT15</f>
        <v>12365.15373108225</v>
      </c>
    </row>
    <row r="16" spans="1:74" ht="13.5" customHeight="1">
      <c r="A16" s="41">
        <v>3</v>
      </c>
      <c r="B16" s="42" t="s">
        <v>86</v>
      </c>
      <c r="C16" s="42" t="s">
        <v>87</v>
      </c>
      <c r="D16" s="42" t="s">
        <v>88</v>
      </c>
      <c r="E16" s="42" t="s">
        <v>88</v>
      </c>
      <c r="F16" s="42" t="s">
        <v>89</v>
      </c>
      <c r="G16" s="18">
        <v>5</v>
      </c>
      <c r="H16" s="42"/>
      <c r="I16" s="67" t="s">
        <v>92</v>
      </c>
      <c r="J16" s="67" t="s">
        <v>86</v>
      </c>
      <c r="K16" s="67" t="s">
        <v>87</v>
      </c>
      <c r="L16" s="67" t="s">
        <v>88</v>
      </c>
      <c r="M16" s="67" t="s">
        <v>88</v>
      </c>
      <c r="N16" s="67" t="s">
        <v>89</v>
      </c>
      <c r="O16" s="67" t="s">
        <v>94</v>
      </c>
      <c r="P16" s="42"/>
      <c r="Q16" s="67" t="s">
        <v>115</v>
      </c>
      <c r="R16" s="67" t="s">
        <v>69</v>
      </c>
      <c r="S16" s="42" t="s">
        <v>27</v>
      </c>
      <c r="T16" s="42" t="s">
        <v>58</v>
      </c>
      <c r="U16" s="42" t="s">
        <v>116</v>
      </c>
      <c r="V16" s="42" t="s">
        <v>39</v>
      </c>
      <c r="W16" s="42" t="s">
        <v>44</v>
      </c>
      <c r="X16" s="67" t="s">
        <v>125</v>
      </c>
      <c r="Y16" s="67" t="s">
        <v>87</v>
      </c>
      <c r="Z16" s="67" t="s">
        <v>88</v>
      </c>
      <c r="AA16" s="67" t="s">
        <v>113</v>
      </c>
      <c r="AB16" s="67" t="s">
        <v>97</v>
      </c>
      <c r="AC16" s="67" t="s">
        <v>118</v>
      </c>
      <c r="AD16" s="67" t="s">
        <v>97</v>
      </c>
      <c r="AE16" s="67" t="s">
        <v>139</v>
      </c>
      <c r="AF16" s="67" t="s">
        <v>140</v>
      </c>
      <c r="AG16" s="68">
        <v>416</v>
      </c>
      <c r="AH16" s="68">
        <v>1037</v>
      </c>
      <c r="AI16" s="68">
        <v>501</v>
      </c>
      <c r="AJ16" s="68">
        <v>0</v>
      </c>
      <c r="AK16" s="68">
        <v>0</v>
      </c>
      <c r="AL16" s="68">
        <v>23</v>
      </c>
      <c r="AM16" s="68">
        <v>0</v>
      </c>
      <c r="AN16" s="68">
        <v>12</v>
      </c>
      <c r="AO16" s="68">
        <v>0</v>
      </c>
      <c r="AP16" s="68">
        <v>0</v>
      </c>
      <c r="AQ16" s="68">
        <v>928</v>
      </c>
      <c r="AR16" s="68">
        <v>1093</v>
      </c>
      <c r="AS16" s="42">
        <f t="shared" si="4"/>
        <v>4010</v>
      </c>
      <c r="AT16" s="42">
        <f t="shared" si="5"/>
        <v>4010</v>
      </c>
      <c r="AU16" s="70" t="s">
        <v>160</v>
      </c>
      <c r="AV16" s="69" t="s">
        <v>162</v>
      </c>
      <c r="AW16" s="63">
        <v>8760</v>
      </c>
      <c r="AX16" s="42">
        <v>12</v>
      </c>
      <c r="AY16" s="72">
        <v>0</v>
      </c>
      <c r="AZ16" s="72">
        <v>100</v>
      </c>
      <c r="BA16" s="42">
        <f t="shared" si="0"/>
        <v>0</v>
      </c>
      <c r="BB16" s="42">
        <f t="shared" si="1"/>
        <v>4010</v>
      </c>
      <c r="BC16" s="73">
        <f t="shared" si="6"/>
        <v>0</v>
      </c>
      <c r="BD16" s="73">
        <f t="shared" si="7"/>
        <v>0</v>
      </c>
      <c r="BE16" s="64">
        <f t="shared" si="8"/>
        <v>0</v>
      </c>
      <c r="BF16" s="64">
        <f t="shared" si="9"/>
        <v>0</v>
      </c>
      <c r="BG16" s="64">
        <f t="shared" si="10"/>
        <v>0</v>
      </c>
      <c r="BH16" s="74">
        <f>F4</f>
        <v>0</v>
      </c>
      <c r="BI16" s="65">
        <f t="shared" si="2"/>
        <v>0</v>
      </c>
      <c r="BJ16" s="74">
        <f>F5</f>
        <v>0</v>
      </c>
      <c r="BK16" s="65">
        <f t="shared" si="3"/>
        <v>0</v>
      </c>
      <c r="BL16" s="67">
        <f>Ceny!B4</f>
        <v>11.58</v>
      </c>
      <c r="BM16" s="65">
        <f>BL16*AX16*AY16/100</f>
        <v>0</v>
      </c>
      <c r="BN16" s="67">
        <f>Ceny!D4</f>
        <v>8.94</v>
      </c>
      <c r="BO16" s="65">
        <f>BN16*AX16*AZ16/100</f>
        <v>107.28</v>
      </c>
      <c r="BP16" s="67">
        <f>Ceny!C4</f>
        <v>5.5390000000000002E-2</v>
      </c>
      <c r="BQ16" s="65">
        <f t="shared" si="11"/>
        <v>0</v>
      </c>
      <c r="BR16" s="67">
        <f>Ceny!E4</f>
        <v>4.4010000000000001E-2</v>
      </c>
      <c r="BS16" s="65">
        <f t="shared" si="12"/>
        <v>176.48009999999999</v>
      </c>
      <c r="BT16" s="66">
        <f t="shared" si="13"/>
        <v>283.76009999999997</v>
      </c>
      <c r="BU16" s="66">
        <f t="shared" si="14"/>
        <v>65.264822999999993</v>
      </c>
      <c r="BV16" s="66">
        <f t="shared" si="15"/>
        <v>349.02492299999994</v>
      </c>
    </row>
    <row r="17" spans="1:74" ht="13.5" customHeight="1">
      <c r="A17" s="41">
        <v>4</v>
      </c>
      <c r="B17" s="42" t="s">
        <v>86</v>
      </c>
      <c r="C17" s="42" t="s">
        <v>87</v>
      </c>
      <c r="D17" s="42" t="s">
        <v>88</v>
      </c>
      <c r="E17" s="42" t="s">
        <v>88</v>
      </c>
      <c r="F17" s="42" t="s">
        <v>89</v>
      </c>
      <c r="G17" s="18">
        <v>5</v>
      </c>
      <c r="H17" s="42"/>
      <c r="I17" s="67" t="s">
        <v>92</v>
      </c>
      <c r="J17" s="67" t="s">
        <v>86</v>
      </c>
      <c r="K17" s="67" t="s">
        <v>87</v>
      </c>
      <c r="L17" s="67" t="s">
        <v>88</v>
      </c>
      <c r="M17" s="67" t="s">
        <v>88</v>
      </c>
      <c r="N17" s="67" t="s">
        <v>89</v>
      </c>
      <c r="O17" s="67" t="s">
        <v>94</v>
      </c>
      <c r="P17" s="42"/>
      <c r="Q17" s="67" t="s">
        <v>115</v>
      </c>
      <c r="R17" s="67" t="s">
        <v>69</v>
      </c>
      <c r="S17" s="42" t="s">
        <v>27</v>
      </c>
      <c r="T17" s="42" t="s">
        <v>58</v>
      </c>
      <c r="U17" s="42" t="s">
        <v>116</v>
      </c>
      <c r="V17" s="42" t="s">
        <v>39</v>
      </c>
      <c r="W17" s="42" t="s">
        <v>44</v>
      </c>
      <c r="X17" s="67" t="s">
        <v>126</v>
      </c>
      <c r="Y17" s="67" t="s">
        <v>87</v>
      </c>
      <c r="Z17" s="67" t="s">
        <v>88</v>
      </c>
      <c r="AA17" s="67" t="s">
        <v>119</v>
      </c>
      <c r="AB17" s="67" t="s">
        <v>97</v>
      </c>
      <c r="AC17" s="67" t="s">
        <v>120</v>
      </c>
      <c r="AD17" s="67" t="s">
        <v>97</v>
      </c>
      <c r="AE17" s="67" t="s">
        <v>141</v>
      </c>
      <c r="AF17" s="67" t="s">
        <v>142</v>
      </c>
      <c r="AG17" s="68">
        <v>0</v>
      </c>
      <c r="AH17" s="68">
        <v>5230</v>
      </c>
      <c r="AI17" s="68">
        <v>9318</v>
      </c>
      <c r="AJ17" s="68">
        <v>2005</v>
      </c>
      <c r="AK17" s="68">
        <v>0</v>
      </c>
      <c r="AL17" s="68">
        <v>1536</v>
      </c>
      <c r="AM17" s="68">
        <v>0</v>
      </c>
      <c r="AN17" s="68">
        <v>555</v>
      </c>
      <c r="AO17" s="68">
        <v>0</v>
      </c>
      <c r="AP17" s="68">
        <v>125</v>
      </c>
      <c r="AQ17" s="68">
        <v>0</v>
      </c>
      <c r="AR17" s="68">
        <v>7212</v>
      </c>
      <c r="AS17" s="42">
        <f t="shared" si="4"/>
        <v>25981</v>
      </c>
      <c r="AT17" s="42">
        <f t="shared" si="5"/>
        <v>25981</v>
      </c>
      <c r="AU17" s="67" t="str">
        <f>AU$14</f>
        <v>W-3.6_ZA</v>
      </c>
      <c r="AV17" s="67" t="s">
        <v>162</v>
      </c>
      <c r="AW17" s="63">
        <v>8760</v>
      </c>
      <c r="AX17" s="42">
        <v>12</v>
      </c>
      <c r="AY17" s="72">
        <v>0</v>
      </c>
      <c r="AZ17" s="72">
        <v>100</v>
      </c>
      <c r="BA17" s="42">
        <f t="shared" si="0"/>
        <v>0</v>
      </c>
      <c r="BB17" s="42">
        <f t="shared" si="1"/>
        <v>25981</v>
      </c>
      <c r="BC17" s="73">
        <f t="shared" si="6"/>
        <v>0</v>
      </c>
      <c r="BD17" s="73">
        <f t="shared" si="7"/>
        <v>0</v>
      </c>
      <c r="BE17" s="64">
        <f t="shared" si="8"/>
        <v>0</v>
      </c>
      <c r="BF17" s="64">
        <f t="shared" si="9"/>
        <v>0</v>
      </c>
      <c r="BG17" s="64">
        <f t="shared" si="10"/>
        <v>0</v>
      </c>
      <c r="BH17" s="74">
        <f>BH$14</f>
        <v>0</v>
      </c>
      <c r="BI17" s="65">
        <f t="shared" si="2"/>
        <v>0</v>
      </c>
      <c r="BJ17" s="74">
        <f>BJ$14</f>
        <v>0</v>
      </c>
      <c r="BK17" s="65">
        <f t="shared" si="3"/>
        <v>0</v>
      </c>
      <c r="BL17" s="67">
        <f>BL$14</f>
        <v>30.32</v>
      </c>
      <c r="BM17" s="65">
        <f>BL17*AX17*AY17/100</f>
        <v>0</v>
      </c>
      <c r="BN17" s="67">
        <f>BN$14</f>
        <v>23.42</v>
      </c>
      <c r="BO17" s="65">
        <f>BN17*AX17*AZ17/100</f>
        <v>281.04000000000002</v>
      </c>
      <c r="BP17" s="67">
        <f>BP$14</f>
        <v>4.9829999999999999E-2</v>
      </c>
      <c r="BQ17" s="65">
        <f t="shared" si="11"/>
        <v>0</v>
      </c>
      <c r="BR17" s="67">
        <f>BR$14</f>
        <v>3.9600000000000003E-2</v>
      </c>
      <c r="BS17" s="65">
        <f t="shared" si="12"/>
        <v>1028.8476000000001</v>
      </c>
      <c r="BT17" s="66">
        <f t="shared" si="13"/>
        <v>1309.8876</v>
      </c>
      <c r="BU17" s="66">
        <f t="shared" si="14"/>
        <v>301.27414800000003</v>
      </c>
      <c r="BV17" s="66">
        <f t="shared" si="15"/>
        <v>1611.161748</v>
      </c>
    </row>
    <row r="18" spans="1:74" ht="13.5" customHeight="1">
      <c r="A18" s="41">
        <v>5</v>
      </c>
      <c r="B18" s="42" t="s">
        <v>86</v>
      </c>
      <c r="C18" s="42" t="s">
        <v>87</v>
      </c>
      <c r="D18" s="42" t="s">
        <v>88</v>
      </c>
      <c r="E18" s="42" t="s">
        <v>88</v>
      </c>
      <c r="F18" s="42" t="s">
        <v>89</v>
      </c>
      <c r="G18" s="18">
        <v>5</v>
      </c>
      <c r="H18" s="42"/>
      <c r="I18" s="67" t="s">
        <v>92</v>
      </c>
      <c r="J18" s="67" t="s">
        <v>95</v>
      </c>
      <c r="K18" s="67" t="s">
        <v>87</v>
      </c>
      <c r="L18" s="67" t="s">
        <v>88</v>
      </c>
      <c r="M18" s="67" t="s">
        <v>96</v>
      </c>
      <c r="N18" s="67" t="s">
        <v>97</v>
      </c>
      <c r="O18" s="67" t="s">
        <v>98</v>
      </c>
      <c r="P18" s="42"/>
      <c r="Q18" s="67" t="s">
        <v>115</v>
      </c>
      <c r="R18" s="67" t="s">
        <v>69</v>
      </c>
      <c r="S18" s="42" t="s">
        <v>27</v>
      </c>
      <c r="T18" s="42" t="s">
        <v>58</v>
      </c>
      <c r="U18" s="42" t="s">
        <v>116</v>
      </c>
      <c r="V18" s="42" t="s">
        <v>39</v>
      </c>
      <c r="W18" s="42" t="s">
        <v>44</v>
      </c>
      <c r="X18" s="67" t="s">
        <v>127</v>
      </c>
      <c r="Y18" s="67" t="s">
        <v>87</v>
      </c>
      <c r="Z18" s="67" t="s">
        <v>88</v>
      </c>
      <c r="AA18" s="67" t="s">
        <v>96</v>
      </c>
      <c r="AB18" s="67" t="s">
        <v>97</v>
      </c>
      <c r="AC18" s="67" t="s">
        <v>98</v>
      </c>
      <c r="AD18" s="67" t="s">
        <v>97</v>
      </c>
      <c r="AE18" s="67" t="s">
        <v>143</v>
      </c>
      <c r="AF18" s="67" t="s">
        <v>144</v>
      </c>
      <c r="AG18" s="68">
        <v>361</v>
      </c>
      <c r="AH18" s="68">
        <v>339</v>
      </c>
      <c r="AI18" s="68">
        <v>547</v>
      </c>
      <c r="AJ18" s="68">
        <v>387</v>
      </c>
      <c r="AK18" s="68">
        <v>468</v>
      </c>
      <c r="AL18" s="68">
        <v>345</v>
      </c>
      <c r="AM18" s="68">
        <v>162</v>
      </c>
      <c r="AN18" s="68">
        <v>382</v>
      </c>
      <c r="AO18" s="68">
        <v>69</v>
      </c>
      <c r="AP18" s="68">
        <v>501</v>
      </c>
      <c r="AQ18" s="68">
        <v>508</v>
      </c>
      <c r="AR18" s="68">
        <v>456</v>
      </c>
      <c r="AS18" s="42">
        <f t="shared" si="4"/>
        <v>4525</v>
      </c>
      <c r="AT18" s="42">
        <f t="shared" si="5"/>
        <v>4525</v>
      </c>
      <c r="AU18" s="69" t="str">
        <f>AU$16</f>
        <v>W-2.1_ZA</v>
      </c>
      <c r="AV18" s="69" t="s">
        <v>97</v>
      </c>
      <c r="AW18" s="63">
        <v>8760</v>
      </c>
      <c r="AX18" s="42">
        <v>12</v>
      </c>
      <c r="AY18" s="72">
        <v>0</v>
      </c>
      <c r="AZ18" s="72">
        <v>100</v>
      </c>
      <c r="BA18" s="42">
        <f t="shared" si="0"/>
        <v>0</v>
      </c>
      <c r="BB18" s="42">
        <f t="shared" si="1"/>
        <v>4525</v>
      </c>
      <c r="BC18" s="73">
        <f t="shared" si="6"/>
        <v>0</v>
      </c>
      <c r="BD18" s="73">
        <f t="shared" si="7"/>
        <v>0</v>
      </c>
      <c r="BE18" s="64">
        <f t="shared" si="8"/>
        <v>0</v>
      </c>
      <c r="BF18" s="64">
        <f t="shared" si="9"/>
        <v>0</v>
      </c>
      <c r="BG18" s="64">
        <f t="shared" si="10"/>
        <v>0</v>
      </c>
      <c r="BH18" s="74">
        <f>BH$16</f>
        <v>0</v>
      </c>
      <c r="BI18" s="65">
        <f t="shared" si="2"/>
        <v>0</v>
      </c>
      <c r="BJ18" s="74">
        <f>BJ$16</f>
        <v>0</v>
      </c>
      <c r="BK18" s="65">
        <f t="shared" si="3"/>
        <v>0</v>
      </c>
      <c r="BL18" s="67">
        <f>BL$16</f>
        <v>11.58</v>
      </c>
      <c r="BM18" s="65">
        <f>BL18*AX18*AY18/100</f>
        <v>0</v>
      </c>
      <c r="BN18" s="67">
        <f>BN$16</f>
        <v>8.94</v>
      </c>
      <c r="BO18" s="65">
        <f>BN18*AX18*AZ18/100</f>
        <v>107.28</v>
      </c>
      <c r="BP18" s="67">
        <f>BP$16</f>
        <v>5.5390000000000002E-2</v>
      </c>
      <c r="BQ18" s="65">
        <f t="shared" si="11"/>
        <v>0</v>
      </c>
      <c r="BR18" s="67">
        <f>BR$16</f>
        <v>4.4010000000000001E-2</v>
      </c>
      <c r="BS18" s="65">
        <f t="shared" si="12"/>
        <v>199.14525</v>
      </c>
      <c r="BT18" s="66">
        <f t="shared" si="13"/>
        <v>306.42525000000001</v>
      </c>
      <c r="BU18" s="66">
        <f t="shared" si="14"/>
        <v>70.477807499999997</v>
      </c>
      <c r="BV18" s="66">
        <f t="shared" si="15"/>
        <v>376.90305749999999</v>
      </c>
    </row>
    <row r="19" spans="1:74" ht="13.5" customHeight="1">
      <c r="A19" s="41">
        <v>6</v>
      </c>
      <c r="B19" s="42" t="s">
        <v>86</v>
      </c>
      <c r="C19" s="42" t="s">
        <v>87</v>
      </c>
      <c r="D19" s="42" t="s">
        <v>88</v>
      </c>
      <c r="E19" s="42" t="s">
        <v>88</v>
      </c>
      <c r="F19" s="42" t="s">
        <v>89</v>
      </c>
      <c r="G19" s="18">
        <v>5</v>
      </c>
      <c r="H19" s="42"/>
      <c r="I19" s="67" t="s">
        <v>92</v>
      </c>
      <c r="J19" s="67" t="s">
        <v>99</v>
      </c>
      <c r="K19" s="67" t="s">
        <v>87</v>
      </c>
      <c r="L19" s="67" t="s">
        <v>88</v>
      </c>
      <c r="M19" s="67" t="s">
        <v>100</v>
      </c>
      <c r="N19" s="67" t="s">
        <v>97</v>
      </c>
      <c r="O19" s="67" t="s">
        <v>101</v>
      </c>
      <c r="P19" s="42"/>
      <c r="Q19" s="67" t="s">
        <v>115</v>
      </c>
      <c r="R19" s="67" t="s">
        <v>69</v>
      </c>
      <c r="S19" s="42" t="s">
        <v>27</v>
      </c>
      <c r="T19" s="42" t="s">
        <v>58</v>
      </c>
      <c r="U19" s="42" t="s">
        <v>116</v>
      </c>
      <c r="V19" s="42" t="s">
        <v>39</v>
      </c>
      <c r="W19" s="42" t="s">
        <v>44</v>
      </c>
      <c r="X19" s="67" t="s">
        <v>99</v>
      </c>
      <c r="Y19" s="67" t="s">
        <v>87</v>
      </c>
      <c r="Z19" s="67" t="s">
        <v>88</v>
      </c>
      <c r="AA19" s="67" t="s">
        <v>100</v>
      </c>
      <c r="AB19" s="67" t="s">
        <v>97</v>
      </c>
      <c r="AC19" s="67" t="s">
        <v>101</v>
      </c>
      <c r="AD19" s="67" t="s">
        <v>97</v>
      </c>
      <c r="AE19" s="67" t="s">
        <v>145</v>
      </c>
      <c r="AF19" s="67" t="s">
        <v>146</v>
      </c>
      <c r="AG19" s="68">
        <v>766</v>
      </c>
      <c r="AH19" s="68">
        <v>1208</v>
      </c>
      <c r="AI19" s="68">
        <v>1287</v>
      </c>
      <c r="AJ19" s="68">
        <v>946</v>
      </c>
      <c r="AK19" s="68">
        <v>981</v>
      </c>
      <c r="AL19" s="68">
        <v>897</v>
      </c>
      <c r="AM19" s="68">
        <v>520</v>
      </c>
      <c r="AN19" s="68">
        <v>243</v>
      </c>
      <c r="AO19" s="68">
        <v>1133</v>
      </c>
      <c r="AP19" s="68">
        <v>1185</v>
      </c>
      <c r="AQ19" s="68">
        <v>1084</v>
      </c>
      <c r="AR19" s="68">
        <v>1161</v>
      </c>
      <c r="AS19" s="42">
        <f t="shared" si="4"/>
        <v>11411</v>
      </c>
      <c r="AT19" s="42">
        <f t="shared" si="5"/>
        <v>11411</v>
      </c>
      <c r="AU19" s="69" t="str">
        <f>AU$16</f>
        <v>W-2.1_ZA</v>
      </c>
      <c r="AV19" s="67" t="s">
        <v>97</v>
      </c>
      <c r="AW19" s="63">
        <v>8760</v>
      </c>
      <c r="AX19" s="42">
        <v>12</v>
      </c>
      <c r="AY19" s="72">
        <v>0</v>
      </c>
      <c r="AZ19" s="72">
        <v>100</v>
      </c>
      <c r="BA19" s="42">
        <f t="shared" si="0"/>
        <v>0</v>
      </c>
      <c r="BB19" s="42">
        <f t="shared" si="1"/>
        <v>11411</v>
      </c>
      <c r="BC19" s="73">
        <f t="shared" si="6"/>
        <v>0</v>
      </c>
      <c r="BD19" s="73">
        <f t="shared" si="7"/>
        <v>0</v>
      </c>
      <c r="BE19" s="64">
        <f t="shared" si="8"/>
        <v>0</v>
      </c>
      <c r="BF19" s="64">
        <f t="shared" si="9"/>
        <v>0</v>
      </c>
      <c r="BG19" s="64">
        <f t="shared" si="10"/>
        <v>0</v>
      </c>
      <c r="BH19" s="74">
        <f>BH$16</f>
        <v>0</v>
      </c>
      <c r="BI19" s="65">
        <f t="shared" ref="BI19" si="16">BH19*AX19*AY19/100</f>
        <v>0</v>
      </c>
      <c r="BJ19" s="74">
        <f>BJ$16</f>
        <v>0</v>
      </c>
      <c r="BK19" s="65">
        <f t="shared" ref="BK19" si="17">BJ19*AX19*AZ19/100</f>
        <v>0</v>
      </c>
      <c r="BL19" s="67">
        <f>BL$16</f>
        <v>11.58</v>
      </c>
      <c r="BM19" s="65">
        <f>BL19*AX19*AY19/100</f>
        <v>0</v>
      </c>
      <c r="BN19" s="67">
        <f>BN$16</f>
        <v>8.94</v>
      </c>
      <c r="BO19" s="65">
        <f>BN19*AX19*AZ19/100</f>
        <v>107.28</v>
      </c>
      <c r="BP19" s="67">
        <f>BP$16</f>
        <v>5.5390000000000002E-2</v>
      </c>
      <c r="BQ19" s="65">
        <f t="shared" ref="BQ19" si="18">BP19*AT19*AY19/100</f>
        <v>0</v>
      </c>
      <c r="BR19" s="67">
        <f>BR$16</f>
        <v>4.4010000000000001E-2</v>
      </c>
      <c r="BS19" s="65">
        <f t="shared" ref="BS19" si="19">BR19*AT19*AZ19/100</f>
        <v>502.19811000000004</v>
      </c>
      <c r="BT19" s="66">
        <f t="shared" ref="BT19" si="20">BG19+BI19+BK19+BM19+BQ19+BS19+BO19</f>
        <v>609.47811000000002</v>
      </c>
      <c r="BU19" s="66">
        <f t="shared" ref="BU19" si="21">BT19*0.23</f>
        <v>140.17996530000002</v>
      </c>
      <c r="BV19" s="66">
        <f t="shared" ref="BV19" si="22">BU19+BT19</f>
        <v>749.65807530000006</v>
      </c>
    </row>
    <row r="20" spans="1:74" ht="13.5" customHeight="1">
      <c r="A20" s="41">
        <v>7</v>
      </c>
      <c r="B20" s="42" t="s">
        <v>86</v>
      </c>
      <c r="C20" s="42" t="s">
        <v>87</v>
      </c>
      <c r="D20" s="42" t="s">
        <v>88</v>
      </c>
      <c r="E20" s="42" t="s">
        <v>88</v>
      </c>
      <c r="F20" s="42" t="s">
        <v>89</v>
      </c>
      <c r="G20" s="18">
        <v>5</v>
      </c>
      <c r="H20" s="42"/>
      <c r="I20" s="67" t="s">
        <v>92</v>
      </c>
      <c r="J20" s="67" t="s">
        <v>102</v>
      </c>
      <c r="K20" s="67" t="s">
        <v>87</v>
      </c>
      <c r="L20" s="67" t="s">
        <v>88</v>
      </c>
      <c r="M20" s="67" t="s">
        <v>88</v>
      </c>
      <c r="N20" s="67" t="s">
        <v>91</v>
      </c>
      <c r="O20" s="67" t="s">
        <v>103</v>
      </c>
      <c r="P20" s="42"/>
      <c r="Q20" s="67" t="s">
        <v>115</v>
      </c>
      <c r="R20" s="67" t="s">
        <v>69</v>
      </c>
      <c r="S20" s="42" t="s">
        <v>27</v>
      </c>
      <c r="T20" s="42" t="s">
        <v>58</v>
      </c>
      <c r="U20" s="42" t="s">
        <v>116</v>
      </c>
      <c r="V20" s="42" t="s">
        <v>39</v>
      </c>
      <c r="W20" s="42" t="s">
        <v>44</v>
      </c>
      <c r="X20" s="67" t="s">
        <v>102</v>
      </c>
      <c r="Y20" s="67" t="s">
        <v>87</v>
      </c>
      <c r="Z20" s="67" t="s">
        <v>88</v>
      </c>
      <c r="AA20" s="67" t="s">
        <v>88</v>
      </c>
      <c r="AB20" s="67" t="s">
        <v>91</v>
      </c>
      <c r="AC20" s="67" t="s">
        <v>103</v>
      </c>
      <c r="AD20" s="67" t="s">
        <v>97</v>
      </c>
      <c r="AE20" s="67" t="s">
        <v>147</v>
      </c>
      <c r="AF20" s="67" t="s">
        <v>97</v>
      </c>
      <c r="AG20" s="68">
        <v>67182</v>
      </c>
      <c r="AH20" s="68">
        <v>77231</v>
      </c>
      <c r="AI20" s="68">
        <v>67526</v>
      </c>
      <c r="AJ20" s="68">
        <v>42078</v>
      </c>
      <c r="AK20" s="68">
        <v>14025</v>
      </c>
      <c r="AL20" s="68">
        <v>8398</v>
      </c>
      <c r="AM20" s="68">
        <v>7598</v>
      </c>
      <c r="AN20" s="68">
        <v>8219</v>
      </c>
      <c r="AO20" s="68">
        <v>8766</v>
      </c>
      <c r="AP20" s="68">
        <v>34489</v>
      </c>
      <c r="AQ20" s="68">
        <v>73235</v>
      </c>
      <c r="AR20" s="68">
        <v>92629</v>
      </c>
      <c r="AS20" s="42">
        <f t="shared" si="4"/>
        <v>501376</v>
      </c>
      <c r="AT20" s="42">
        <f t="shared" si="5"/>
        <v>501376</v>
      </c>
      <c r="AU20" s="69" t="str">
        <f>AU$15</f>
        <v>W-5.1_ZA</v>
      </c>
      <c r="AV20" s="69">
        <v>439</v>
      </c>
      <c r="AW20" s="63">
        <v>8760</v>
      </c>
      <c r="AX20" s="42">
        <v>12</v>
      </c>
      <c r="AY20" s="72">
        <v>0</v>
      </c>
      <c r="AZ20" s="72">
        <v>100</v>
      </c>
      <c r="BA20" s="42">
        <f t="shared" si="0"/>
        <v>0</v>
      </c>
      <c r="BB20" s="42">
        <f t="shared" si="1"/>
        <v>501376</v>
      </c>
      <c r="BC20" s="73">
        <f t="shared" si="6"/>
        <v>0</v>
      </c>
      <c r="BD20" s="73">
        <f t="shared" si="7"/>
        <v>0</v>
      </c>
      <c r="BE20" s="64">
        <f t="shared" si="8"/>
        <v>0</v>
      </c>
      <c r="BF20" s="64">
        <f t="shared" si="9"/>
        <v>0</v>
      </c>
      <c r="BG20" s="64">
        <f t="shared" si="10"/>
        <v>0</v>
      </c>
      <c r="BH20" s="74">
        <f>BH$15</f>
        <v>0</v>
      </c>
      <c r="BI20" s="65">
        <f t="shared" si="2"/>
        <v>0</v>
      </c>
      <c r="BJ20" s="74">
        <f>BJ$15</f>
        <v>0</v>
      </c>
      <c r="BK20" s="65">
        <f t="shared" si="3"/>
        <v>0</v>
      </c>
      <c r="BL20" s="67">
        <f>BL$15</f>
        <v>7.9299999999999995E-3</v>
      </c>
      <c r="BM20" s="65">
        <f>BL20*AW20*AV20*AY20/100</f>
        <v>0</v>
      </c>
      <c r="BN20" s="67">
        <f>BN$15</f>
        <v>6.1199999999999996E-3</v>
      </c>
      <c r="BO20" s="65">
        <f>BN20*AW20*AV20*AZ20/100</f>
        <v>23535.316799999997</v>
      </c>
      <c r="BP20" s="67">
        <f>BP$15</f>
        <v>2.215E-2</v>
      </c>
      <c r="BQ20" s="65">
        <f t="shared" si="11"/>
        <v>0</v>
      </c>
      <c r="BR20" s="67">
        <f>BR$15</f>
        <v>1.7600000000000001E-2</v>
      </c>
      <c r="BS20" s="65">
        <f t="shared" si="12"/>
        <v>8824.2175999999999</v>
      </c>
      <c r="BT20" s="66">
        <f t="shared" si="13"/>
        <v>32359.534399999997</v>
      </c>
      <c r="BU20" s="66">
        <f t="shared" si="14"/>
        <v>7442.6929119999995</v>
      </c>
      <c r="BV20" s="66">
        <f t="shared" si="15"/>
        <v>39802.227311999995</v>
      </c>
    </row>
    <row r="21" spans="1:74" s="95" customFormat="1" ht="13.5" customHeight="1">
      <c r="A21" s="90">
        <f>A20+1</f>
        <v>8</v>
      </c>
      <c r="B21" s="63" t="s">
        <v>90</v>
      </c>
      <c r="C21" s="63" t="s">
        <v>87</v>
      </c>
      <c r="D21" s="63" t="s">
        <v>88</v>
      </c>
      <c r="E21" s="63" t="s">
        <v>88</v>
      </c>
      <c r="F21" s="63" t="s">
        <v>91</v>
      </c>
      <c r="G21" s="91">
        <v>60</v>
      </c>
      <c r="H21" s="63"/>
      <c r="I21" s="81" t="s">
        <v>93</v>
      </c>
      <c r="J21" s="81" t="s">
        <v>90</v>
      </c>
      <c r="K21" s="81" t="s">
        <v>87</v>
      </c>
      <c r="L21" s="81" t="s">
        <v>88</v>
      </c>
      <c r="M21" s="81" t="s">
        <v>88</v>
      </c>
      <c r="N21" s="81" t="s">
        <v>91</v>
      </c>
      <c r="O21" s="81" t="s">
        <v>104</v>
      </c>
      <c r="P21" s="63"/>
      <c r="Q21" s="81" t="s">
        <v>115</v>
      </c>
      <c r="R21" s="81" t="s">
        <v>69</v>
      </c>
      <c r="S21" s="63" t="s">
        <v>27</v>
      </c>
      <c r="T21" s="63" t="s">
        <v>58</v>
      </c>
      <c r="U21" s="63" t="s">
        <v>116</v>
      </c>
      <c r="V21" s="63" t="s">
        <v>39</v>
      </c>
      <c r="W21" s="63" t="s">
        <v>44</v>
      </c>
      <c r="X21" s="81" t="s">
        <v>128</v>
      </c>
      <c r="Y21" s="81" t="s">
        <v>87</v>
      </c>
      <c r="Z21" s="81" t="s">
        <v>88</v>
      </c>
      <c r="AA21" s="81" t="s">
        <v>88</v>
      </c>
      <c r="AB21" s="81" t="s">
        <v>91</v>
      </c>
      <c r="AC21" s="81" t="s">
        <v>121</v>
      </c>
      <c r="AD21" s="81" t="s">
        <v>97</v>
      </c>
      <c r="AE21" s="81" t="s">
        <v>148</v>
      </c>
      <c r="AF21" s="81" t="s">
        <v>97</v>
      </c>
      <c r="AG21" s="82">
        <v>39977</v>
      </c>
      <c r="AH21" s="82">
        <v>40472</v>
      </c>
      <c r="AI21" s="82">
        <v>33085</v>
      </c>
      <c r="AJ21" s="82">
        <v>19730</v>
      </c>
      <c r="AK21" s="82">
        <v>6868</v>
      </c>
      <c r="AL21" s="82">
        <v>1756</v>
      </c>
      <c r="AM21" s="82">
        <v>1457</v>
      </c>
      <c r="AN21" s="82">
        <v>1500</v>
      </c>
      <c r="AO21" s="82">
        <v>1576</v>
      </c>
      <c r="AP21" s="82">
        <v>8255</v>
      </c>
      <c r="AQ21" s="82">
        <v>30139</v>
      </c>
      <c r="AR21" s="82">
        <v>46685</v>
      </c>
      <c r="AS21" s="63">
        <f t="shared" si="4"/>
        <v>231500</v>
      </c>
      <c r="AT21" s="63">
        <f t="shared" si="5"/>
        <v>231500</v>
      </c>
      <c r="AU21" s="81" t="str">
        <f>AU$15</f>
        <v>W-5.1_ZA</v>
      </c>
      <c r="AV21" s="81">
        <v>214</v>
      </c>
      <c r="AW21" s="63">
        <v>8760</v>
      </c>
      <c r="AX21" s="63">
        <v>12</v>
      </c>
      <c r="AY21" s="92">
        <v>0</v>
      </c>
      <c r="AZ21" s="92">
        <v>100</v>
      </c>
      <c r="BA21" s="63">
        <f t="shared" si="0"/>
        <v>0</v>
      </c>
      <c r="BB21" s="63">
        <f t="shared" si="1"/>
        <v>231500</v>
      </c>
      <c r="BC21" s="93">
        <f t="shared" si="6"/>
        <v>0</v>
      </c>
      <c r="BD21" s="93">
        <f t="shared" si="7"/>
        <v>0</v>
      </c>
      <c r="BE21" s="64">
        <f t="shared" si="8"/>
        <v>0</v>
      </c>
      <c r="BF21" s="64">
        <f t="shared" si="9"/>
        <v>0</v>
      </c>
      <c r="BG21" s="64">
        <f t="shared" si="10"/>
        <v>0</v>
      </c>
      <c r="BH21" s="89">
        <f>BH$15</f>
        <v>0</v>
      </c>
      <c r="BI21" s="64">
        <f t="shared" si="2"/>
        <v>0</v>
      </c>
      <c r="BJ21" s="89">
        <f>BJ$15</f>
        <v>0</v>
      </c>
      <c r="BK21" s="64">
        <f t="shared" si="3"/>
        <v>0</v>
      </c>
      <c r="BL21" s="81">
        <f>BL$15</f>
        <v>7.9299999999999995E-3</v>
      </c>
      <c r="BM21" s="65">
        <f>BL21*AW21*AV21*AY21/100</f>
        <v>0</v>
      </c>
      <c r="BN21" s="81">
        <f>BN$15</f>
        <v>6.1199999999999996E-3</v>
      </c>
      <c r="BO21" s="65">
        <f>BN21*AW21*AV21*AZ21/100</f>
        <v>11472.7968</v>
      </c>
      <c r="BP21" s="81">
        <f>BP$15</f>
        <v>2.215E-2</v>
      </c>
      <c r="BQ21" s="64">
        <f t="shared" si="11"/>
        <v>0</v>
      </c>
      <c r="BR21" s="81">
        <f>BR$15</f>
        <v>1.7600000000000001E-2</v>
      </c>
      <c r="BS21" s="64">
        <f t="shared" si="12"/>
        <v>4074.4</v>
      </c>
      <c r="BT21" s="94">
        <f t="shared" si="13"/>
        <v>15547.1968</v>
      </c>
      <c r="BU21" s="94">
        <f t="shared" si="14"/>
        <v>3575.8552640000003</v>
      </c>
      <c r="BV21" s="94">
        <f t="shared" si="15"/>
        <v>19123.052064</v>
      </c>
    </row>
    <row r="22" spans="1:74" ht="14">
      <c r="A22" s="41">
        <f t="shared" ref="A22:A28" si="23">A21+1</f>
        <v>9</v>
      </c>
      <c r="B22" s="42" t="s">
        <v>90</v>
      </c>
      <c r="C22" s="42" t="s">
        <v>87</v>
      </c>
      <c r="D22" s="42" t="s">
        <v>88</v>
      </c>
      <c r="E22" s="42" t="s">
        <v>88</v>
      </c>
      <c r="F22" s="42" t="s">
        <v>91</v>
      </c>
      <c r="G22" s="18">
        <v>60</v>
      </c>
      <c r="H22" s="42"/>
      <c r="I22" s="67" t="s">
        <v>93</v>
      </c>
      <c r="J22" s="67" t="s">
        <v>90</v>
      </c>
      <c r="K22" s="67" t="s">
        <v>87</v>
      </c>
      <c r="L22" s="67" t="s">
        <v>88</v>
      </c>
      <c r="M22" s="67" t="s">
        <v>88</v>
      </c>
      <c r="N22" s="67" t="s">
        <v>91</v>
      </c>
      <c r="O22" s="67" t="s">
        <v>104</v>
      </c>
      <c r="P22" s="42"/>
      <c r="Q22" s="67" t="s">
        <v>115</v>
      </c>
      <c r="R22" s="67" t="s">
        <v>69</v>
      </c>
      <c r="S22" s="42" t="s">
        <v>27</v>
      </c>
      <c r="T22" s="42" t="s">
        <v>58</v>
      </c>
      <c r="U22" s="42" t="s">
        <v>116</v>
      </c>
      <c r="V22" s="42" t="s">
        <v>39</v>
      </c>
      <c r="W22" s="42" t="s">
        <v>44</v>
      </c>
      <c r="X22" s="67" t="s">
        <v>129</v>
      </c>
      <c r="Y22" s="67" t="s">
        <v>87</v>
      </c>
      <c r="Z22" s="67" t="s">
        <v>88</v>
      </c>
      <c r="AA22" s="67" t="s">
        <v>88</v>
      </c>
      <c r="AB22" s="67" t="s">
        <v>91</v>
      </c>
      <c r="AC22" s="67" t="s">
        <v>104</v>
      </c>
      <c r="AD22" s="67" t="s">
        <v>97</v>
      </c>
      <c r="AE22" s="67" t="s">
        <v>149</v>
      </c>
      <c r="AF22" s="67" t="s">
        <v>150</v>
      </c>
      <c r="AG22" s="68">
        <v>0</v>
      </c>
      <c r="AH22" s="68">
        <v>3426</v>
      </c>
      <c r="AI22" s="68">
        <v>4557</v>
      </c>
      <c r="AJ22" s="68">
        <v>444</v>
      </c>
      <c r="AK22" s="68">
        <v>1135</v>
      </c>
      <c r="AL22" s="68">
        <v>0</v>
      </c>
      <c r="AM22" s="68">
        <v>0</v>
      </c>
      <c r="AN22" s="68">
        <v>0</v>
      </c>
      <c r="AO22" s="68">
        <v>0</v>
      </c>
      <c r="AP22" s="68">
        <v>2668</v>
      </c>
      <c r="AQ22" s="68">
        <v>0</v>
      </c>
      <c r="AR22" s="68">
        <v>2668</v>
      </c>
      <c r="AS22" s="42">
        <f t="shared" si="4"/>
        <v>14898</v>
      </c>
      <c r="AT22" s="42">
        <f t="shared" si="5"/>
        <v>14898</v>
      </c>
      <c r="AU22" s="67" t="s">
        <v>158</v>
      </c>
      <c r="AV22" s="67" t="s">
        <v>162</v>
      </c>
      <c r="AW22" s="63">
        <v>8760</v>
      </c>
      <c r="AX22" s="42">
        <v>12</v>
      </c>
      <c r="AY22" s="72">
        <v>0</v>
      </c>
      <c r="AZ22" s="72">
        <v>100</v>
      </c>
      <c r="BA22" s="42">
        <f t="shared" si="0"/>
        <v>0</v>
      </c>
      <c r="BB22" s="42">
        <f t="shared" si="1"/>
        <v>14898</v>
      </c>
      <c r="BC22" s="73">
        <f t="shared" si="6"/>
        <v>0</v>
      </c>
      <c r="BD22" s="73">
        <f t="shared" si="7"/>
        <v>0</v>
      </c>
      <c r="BE22" s="64">
        <f t="shared" si="8"/>
        <v>0</v>
      </c>
      <c r="BF22" s="64">
        <f t="shared" si="9"/>
        <v>0</v>
      </c>
      <c r="BG22" s="64">
        <f t="shared" si="10"/>
        <v>0</v>
      </c>
      <c r="BH22" s="89">
        <f>BH$14</f>
        <v>0</v>
      </c>
      <c r="BI22" s="65">
        <f t="shared" si="2"/>
        <v>0</v>
      </c>
      <c r="BJ22" s="74">
        <f>BJ$14</f>
        <v>0</v>
      </c>
      <c r="BK22" s="65">
        <f t="shared" si="3"/>
        <v>0</v>
      </c>
      <c r="BL22" s="67">
        <f>BL$14</f>
        <v>30.32</v>
      </c>
      <c r="BM22" s="64">
        <f>BL22*AX22*AY22/100</f>
        <v>0</v>
      </c>
      <c r="BN22" s="67">
        <f>BN$14</f>
        <v>23.42</v>
      </c>
      <c r="BO22" s="64">
        <f>BN22*AX22*AZ22/100</f>
        <v>281.04000000000002</v>
      </c>
      <c r="BP22" s="67">
        <f>BP$14</f>
        <v>4.9829999999999999E-2</v>
      </c>
      <c r="BQ22" s="65">
        <f t="shared" si="11"/>
        <v>0</v>
      </c>
      <c r="BR22" s="67">
        <f>BR$14</f>
        <v>3.9600000000000003E-2</v>
      </c>
      <c r="BS22" s="65">
        <f t="shared" si="12"/>
        <v>589.96080000000006</v>
      </c>
      <c r="BT22" s="66">
        <f t="shared" si="13"/>
        <v>871.00080000000003</v>
      </c>
      <c r="BU22" s="66">
        <f t="shared" si="14"/>
        <v>200.330184</v>
      </c>
      <c r="BV22" s="66">
        <f t="shared" si="15"/>
        <v>1071.3309839999999</v>
      </c>
    </row>
    <row r="23" spans="1:74" ht="14">
      <c r="A23" s="41">
        <f t="shared" si="23"/>
        <v>10</v>
      </c>
      <c r="B23" s="42" t="s">
        <v>90</v>
      </c>
      <c r="C23" s="42" t="s">
        <v>87</v>
      </c>
      <c r="D23" s="42" t="s">
        <v>88</v>
      </c>
      <c r="E23" s="42" t="s">
        <v>88</v>
      </c>
      <c r="F23" s="42" t="s">
        <v>91</v>
      </c>
      <c r="G23" s="18">
        <v>60</v>
      </c>
      <c r="H23" s="42"/>
      <c r="I23" s="67" t="s">
        <v>93</v>
      </c>
      <c r="J23" s="67" t="s">
        <v>90</v>
      </c>
      <c r="K23" s="67" t="s">
        <v>87</v>
      </c>
      <c r="L23" s="67" t="s">
        <v>88</v>
      </c>
      <c r="M23" s="67" t="s">
        <v>88</v>
      </c>
      <c r="N23" s="67" t="s">
        <v>91</v>
      </c>
      <c r="O23" s="67" t="s">
        <v>104</v>
      </c>
      <c r="P23" s="42"/>
      <c r="Q23" s="67" t="s">
        <v>115</v>
      </c>
      <c r="R23" s="67" t="s">
        <v>69</v>
      </c>
      <c r="S23" s="42" t="s">
        <v>27</v>
      </c>
      <c r="T23" s="42" t="s">
        <v>58</v>
      </c>
      <c r="U23" s="42" t="s">
        <v>116</v>
      </c>
      <c r="V23" s="42" t="s">
        <v>39</v>
      </c>
      <c r="W23" s="42" t="s">
        <v>44</v>
      </c>
      <c r="X23" s="67" t="s">
        <v>130</v>
      </c>
      <c r="Y23" s="67" t="s">
        <v>87</v>
      </c>
      <c r="Z23" s="67" t="s">
        <v>88</v>
      </c>
      <c r="AA23" s="67" t="s">
        <v>105</v>
      </c>
      <c r="AB23" s="67" t="s">
        <v>122</v>
      </c>
      <c r="AC23" s="67" t="s">
        <v>117</v>
      </c>
      <c r="AD23" s="67" t="s">
        <v>97</v>
      </c>
      <c r="AE23" s="67" t="s">
        <v>151</v>
      </c>
      <c r="AF23" s="67" t="s">
        <v>152</v>
      </c>
      <c r="AG23" s="68">
        <v>0</v>
      </c>
      <c r="AH23" s="68">
        <v>13650</v>
      </c>
      <c r="AI23" s="68">
        <v>4545</v>
      </c>
      <c r="AJ23" s="68">
        <v>4397</v>
      </c>
      <c r="AK23" s="68">
        <v>0</v>
      </c>
      <c r="AL23" s="68">
        <v>1089</v>
      </c>
      <c r="AM23" s="68">
        <v>0</v>
      </c>
      <c r="AN23" s="68">
        <v>138</v>
      </c>
      <c r="AO23" s="68">
        <v>0</v>
      </c>
      <c r="AP23" s="68">
        <v>2985</v>
      </c>
      <c r="AQ23" s="68">
        <v>0</v>
      </c>
      <c r="AR23" s="68">
        <v>14016</v>
      </c>
      <c r="AS23" s="42">
        <f t="shared" si="4"/>
        <v>40820</v>
      </c>
      <c r="AT23" s="42">
        <f t="shared" si="5"/>
        <v>40820</v>
      </c>
      <c r="AU23" s="67" t="str">
        <f>AU$14</f>
        <v>W-3.6_ZA</v>
      </c>
      <c r="AV23" s="67"/>
      <c r="AW23" s="63">
        <v>8760</v>
      </c>
      <c r="AX23" s="42">
        <v>12</v>
      </c>
      <c r="AY23" s="72">
        <v>0</v>
      </c>
      <c r="AZ23" s="72">
        <v>100</v>
      </c>
      <c r="BA23" s="42">
        <f t="shared" si="0"/>
        <v>0</v>
      </c>
      <c r="BB23" s="42">
        <f t="shared" si="1"/>
        <v>40820</v>
      </c>
      <c r="BC23" s="73">
        <f t="shared" si="6"/>
        <v>0</v>
      </c>
      <c r="BD23" s="73">
        <f t="shared" si="7"/>
        <v>0</v>
      </c>
      <c r="BE23" s="64">
        <f t="shared" si="8"/>
        <v>0</v>
      </c>
      <c r="BF23" s="64">
        <f t="shared" si="9"/>
        <v>0</v>
      </c>
      <c r="BG23" s="64">
        <f t="shared" si="10"/>
        <v>0</v>
      </c>
      <c r="BH23" s="89">
        <f>BH$14</f>
        <v>0</v>
      </c>
      <c r="BI23" s="65">
        <f t="shared" ref="BI23" si="24">BH23*AX23*AY23/100</f>
        <v>0</v>
      </c>
      <c r="BJ23" s="74">
        <f>BJ$14</f>
        <v>0</v>
      </c>
      <c r="BK23" s="65">
        <f t="shared" ref="BK23" si="25">BJ23*AX23*AZ23/100</f>
        <v>0</v>
      </c>
      <c r="BL23" s="67">
        <f>BL$14</f>
        <v>30.32</v>
      </c>
      <c r="BM23" s="64">
        <f>BL23*AX23*AY23/100</f>
        <v>0</v>
      </c>
      <c r="BN23" s="67">
        <f>BN$14</f>
        <v>23.42</v>
      </c>
      <c r="BO23" s="64">
        <f>BN23*AX23*AZ23/100</f>
        <v>281.04000000000002</v>
      </c>
      <c r="BP23" s="67">
        <f>BP$14</f>
        <v>4.9829999999999999E-2</v>
      </c>
      <c r="BQ23" s="65">
        <f t="shared" ref="BQ23" si="26">BP23*AT23*AY23/100</f>
        <v>0</v>
      </c>
      <c r="BR23" s="67">
        <f>BR$14</f>
        <v>3.9600000000000003E-2</v>
      </c>
      <c r="BS23" s="65">
        <f t="shared" ref="BS23" si="27">BR23*AT23*AZ23/100</f>
        <v>1616.4720000000002</v>
      </c>
      <c r="BT23" s="66">
        <f t="shared" ref="BT23" si="28">BG23+BI23+BK23+BM23+BQ23+BS23+BO23</f>
        <v>1897.5120000000002</v>
      </c>
      <c r="BU23" s="66">
        <f t="shared" ref="BU23" si="29">BT23*0.23</f>
        <v>436.42776000000003</v>
      </c>
      <c r="BV23" s="66">
        <f t="shared" ref="BV23" si="30">BU23+BT23</f>
        <v>2333.9397600000002</v>
      </c>
    </row>
    <row r="24" spans="1:74" ht="14">
      <c r="A24" s="41">
        <f t="shared" si="23"/>
        <v>11</v>
      </c>
      <c r="B24" s="42" t="s">
        <v>86</v>
      </c>
      <c r="C24" s="42" t="s">
        <v>87</v>
      </c>
      <c r="D24" s="42" t="s">
        <v>88</v>
      </c>
      <c r="E24" s="42" t="s">
        <v>88</v>
      </c>
      <c r="F24" s="42" t="s">
        <v>89</v>
      </c>
      <c r="G24" s="18">
        <v>5</v>
      </c>
      <c r="H24" s="42"/>
      <c r="I24" s="67" t="s">
        <v>92</v>
      </c>
      <c r="J24" s="67" t="s">
        <v>193</v>
      </c>
      <c r="K24" s="67" t="s">
        <v>87</v>
      </c>
      <c r="L24" s="67" t="s">
        <v>88</v>
      </c>
      <c r="M24" s="67" t="s">
        <v>105</v>
      </c>
      <c r="N24" s="67" t="s">
        <v>106</v>
      </c>
      <c r="O24" s="67" t="s">
        <v>107</v>
      </c>
      <c r="P24" s="42"/>
      <c r="Q24" s="67" t="s">
        <v>115</v>
      </c>
      <c r="R24" s="67" t="s">
        <v>69</v>
      </c>
      <c r="S24" s="42" t="s">
        <v>27</v>
      </c>
      <c r="T24" s="42" t="s">
        <v>58</v>
      </c>
      <c r="U24" s="42" t="s">
        <v>116</v>
      </c>
      <c r="V24" s="42" t="s">
        <v>39</v>
      </c>
      <c r="W24" s="42" t="s">
        <v>44</v>
      </c>
      <c r="X24" s="67" t="s">
        <v>131</v>
      </c>
      <c r="Y24" s="67" t="s">
        <v>87</v>
      </c>
      <c r="Z24" s="67" t="s">
        <v>88</v>
      </c>
      <c r="AA24" s="67" t="s">
        <v>105</v>
      </c>
      <c r="AB24" s="67" t="s">
        <v>106</v>
      </c>
      <c r="AC24" s="67" t="s">
        <v>107</v>
      </c>
      <c r="AD24" s="67" t="s">
        <v>97</v>
      </c>
      <c r="AE24" s="67" t="s">
        <v>153</v>
      </c>
      <c r="AF24" s="67" t="s">
        <v>154</v>
      </c>
      <c r="AG24" s="68">
        <v>13422</v>
      </c>
      <c r="AH24" s="68">
        <v>17967</v>
      </c>
      <c r="AI24" s="68">
        <v>16802</v>
      </c>
      <c r="AJ24" s="68">
        <v>8726</v>
      </c>
      <c r="AK24" s="68">
        <v>5155</v>
      </c>
      <c r="AL24" s="68">
        <v>4003</v>
      </c>
      <c r="AM24" s="68">
        <v>2702</v>
      </c>
      <c r="AN24" s="68">
        <v>2925</v>
      </c>
      <c r="AO24" s="68">
        <v>3880</v>
      </c>
      <c r="AP24" s="68">
        <v>5794</v>
      </c>
      <c r="AQ24" s="68">
        <v>14647</v>
      </c>
      <c r="AR24" s="68">
        <v>22112</v>
      </c>
      <c r="AS24" s="42">
        <f t="shared" si="4"/>
        <v>118135</v>
      </c>
      <c r="AT24" s="42">
        <f t="shared" si="5"/>
        <v>118135</v>
      </c>
      <c r="AU24" s="70" t="s">
        <v>161</v>
      </c>
      <c r="AV24" s="69" t="s">
        <v>162</v>
      </c>
      <c r="AW24" s="63">
        <v>8760</v>
      </c>
      <c r="AX24" s="42">
        <v>12</v>
      </c>
      <c r="AY24" s="72">
        <v>0</v>
      </c>
      <c r="AZ24" s="72">
        <v>100</v>
      </c>
      <c r="BA24" s="42">
        <f t="shared" si="0"/>
        <v>0</v>
      </c>
      <c r="BB24" s="42">
        <f t="shared" si="1"/>
        <v>118135</v>
      </c>
      <c r="BC24" s="73">
        <f t="shared" si="6"/>
        <v>0</v>
      </c>
      <c r="BD24" s="73">
        <f t="shared" si="7"/>
        <v>0</v>
      </c>
      <c r="BE24" s="64">
        <f t="shared" si="8"/>
        <v>0</v>
      </c>
      <c r="BF24" s="64">
        <f t="shared" si="9"/>
        <v>0</v>
      </c>
      <c r="BG24" s="64">
        <f t="shared" si="10"/>
        <v>0</v>
      </c>
      <c r="BH24" s="74">
        <f>H4</f>
        <v>0</v>
      </c>
      <c r="BI24" s="65">
        <f t="shared" si="2"/>
        <v>0</v>
      </c>
      <c r="BJ24" s="74">
        <f>H5</f>
        <v>0</v>
      </c>
      <c r="BK24" s="65">
        <f t="shared" si="3"/>
        <v>0</v>
      </c>
      <c r="BL24" s="67">
        <f>Ceny!B6</f>
        <v>213.9</v>
      </c>
      <c r="BM24" s="65">
        <f>BL24*AX24*AY24/100</f>
        <v>0</v>
      </c>
      <c r="BN24" s="67">
        <f>Ceny!D6</f>
        <v>165.2</v>
      </c>
      <c r="BO24" s="65">
        <f>BN24*AX24*AZ24/100</f>
        <v>1982.4</v>
      </c>
      <c r="BP24" s="67">
        <f>Ceny!C6</f>
        <v>4.3279999999999999E-2</v>
      </c>
      <c r="BQ24" s="65">
        <f t="shared" si="11"/>
        <v>0</v>
      </c>
      <c r="BR24" s="67">
        <f>Ceny!E6</f>
        <v>3.44E-2</v>
      </c>
      <c r="BS24" s="65">
        <f t="shared" si="12"/>
        <v>4063.8440000000001</v>
      </c>
      <c r="BT24" s="66">
        <f t="shared" si="13"/>
        <v>6046.2440000000006</v>
      </c>
      <c r="BU24" s="66">
        <f t="shared" si="14"/>
        <v>1390.6361200000001</v>
      </c>
      <c r="BV24" s="66">
        <f t="shared" si="15"/>
        <v>7436.8801200000007</v>
      </c>
    </row>
    <row r="25" spans="1:74" ht="14">
      <c r="A25" s="41">
        <f t="shared" si="23"/>
        <v>12</v>
      </c>
      <c r="B25" s="42" t="s">
        <v>86</v>
      </c>
      <c r="C25" s="42" t="s">
        <v>87</v>
      </c>
      <c r="D25" s="42" t="s">
        <v>88</v>
      </c>
      <c r="E25" s="42" t="s">
        <v>88</v>
      </c>
      <c r="F25" s="42" t="s">
        <v>89</v>
      </c>
      <c r="G25" s="18">
        <v>5</v>
      </c>
      <c r="H25" s="42"/>
      <c r="I25" s="67" t="s">
        <v>92</v>
      </c>
      <c r="J25" s="67" t="s">
        <v>108</v>
      </c>
      <c r="K25" s="67" t="s">
        <v>87</v>
      </c>
      <c r="L25" s="67" t="s">
        <v>88</v>
      </c>
      <c r="M25" s="67" t="s">
        <v>109</v>
      </c>
      <c r="N25" s="67" t="s">
        <v>110</v>
      </c>
      <c r="O25" s="67" t="s">
        <v>111</v>
      </c>
      <c r="P25" s="42"/>
      <c r="Q25" s="67" t="s">
        <v>115</v>
      </c>
      <c r="R25" s="67" t="s">
        <v>69</v>
      </c>
      <c r="S25" s="42" t="s">
        <v>27</v>
      </c>
      <c r="T25" s="42" t="s">
        <v>58</v>
      </c>
      <c r="U25" s="42" t="s">
        <v>116</v>
      </c>
      <c r="V25" s="42" t="s">
        <v>39</v>
      </c>
      <c r="W25" s="42" t="s">
        <v>44</v>
      </c>
      <c r="X25" s="67" t="s">
        <v>132</v>
      </c>
      <c r="Y25" s="67" t="s">
        <v>87</v>
      </c>
      <c r="Z25" s="67" t="s">
        <v>88</v>
      </c>
      <c r="AA25" s="67" t="s">
        <v>109</v>
      </c>
      <c r="AB25" s="67" t="s">
        <v>110</v>
      </c>
      <c r="AC25" s="67" t="s">
        <v>111</v>
      </c>
      <c r="AD25" s="67" t="s">
        <v>97</v>
      </c>
      <c r="AE25" s="67" t="s">
        <v>155</v>
      </c>
      <c r="AF25" s="67" t="s">
        <v>97</v>
      </c>
      <c r="AG25" s="68">
        <v>35844</v>
      </c>
      <c r="AH25" s="68">
        <v>38638</v>
      </c>
      <c r="AI25" s="68">
        <v>28209</v>
      </c>
      <c r="AJ25" s="68">
        <v>14655</v>
      </c>
      <c r="AK25" s="68">
        <v>4614</v>
      </c>
      <c r="AL25" s="68">
        <v>3384</v>
      </c>
      <c r="AM25" s="68">
        <v>1122</v>
      </c>
      <c r="AN25" s="68">
        <v>675</v>
      </c>
      <c r="AO25" s="68">
        <v>3822</v>
      </c>
      <c r="AP25" s="68">
        <v>12230</v>
      </c>
      <c r="AQ25" s="68">
        <v>33167</v>
      </c>
      <c r="AR25" s="68">
        <v>45596</v>
      </c>
      <c r="AS25" s="42">
        <f t="shared" si="4"/>
        <v>221956</v>
      </c>
      <c r="AT25" s="42">
        <f t="shared" si="5"/>
        <v>221956</v>
      </c>
      <c r="AU25" s="69" t="str">
        <f>AU$15</f>
        <v>W-5.1_ZA</v>
      </c>
      <c r="AV25" s="67">
        <v>438</v>
      </c>
      <c r="AW25" s="63">
        <v>8760</v>
      </c>
      <c r="AX25" s="42">
        <v>12</v>
      </c>
      <c r="AY25" s="72">
        <v>0</v>
      </c>
      <c r="AZ25" s="72">
        <v>100</v>
      </c>
      <c r="BA25" s="42">
        <f t="shared" si="0"/>
        <v>0</v>
      </c>
      <c r="BB25" s="42">
        <f t="shared" si="1"/>
        <v>221956</v>
      </c>
      <c r="BC25" s="73">
        <f t="shared" si="6"/>
        <v>0</v>
      </c>
      <c r="BD25" s="73">
        <f t="shared" si="7"/>
        <v>0</v>
      </c>
      <c r="BE25" s="64">
        <f t="shared" si="8"/>
        <v>0</v>
      </c>
      <c r="BF25" s="64">
        <f t="shared" si="9"/>
        <v>0</v>
      </c>
      <c r="BG25" s="64">
        <f t="shared" si="10"/>
        <v>0</v>
      </c>
      <c r="BH25" s="74">
        <f>BH$15</f>
        <v>0</v>
      </c>
      <c r="BI25" s="65">
        <f t="shared" si="2"/>
        <v>0</v>
      </c>
      <c r="BJ25" s="74">
        <f>BJ$15</f>
        <v>0</v>
      </c>
      <c r="BK25" s="65">
        <f t="shared" si="3"/>
        <v>0</v>
      </c>
      <c r="BL25" s="67">
        <f>BL$15</f>
        <v>7.9299999999999995E-3</v>
      </c>
      <c r="BM25" s="65">
        <f>BL25*AW25*AV25*AY25/100</f>
        <v>0</v>
      </c>
      <c r="BN25" s="67">
        <f>BN$15</f>
        <v>6.1199999999999996E-3</v>
      </c>
      <c r="BO25" s="65">
        <f>BN25*AW25*AV25*AZ25/100</f>
        <v>23481.705599999998</v>
      </c>
      <c r="BP25" s="67">
        <f>BP$15</f>
        <v>2.215E-2</v>
      </c>
      <c r="BQ25" s="65">
        <f t="shared" si="11"/>
        <v>0</v>
      </c>
      <c r="BR25" s="67">
        <f>BR$15</f>
        <v>1.7600000000000001E-2</v>
      </c>
      <c r="BS25" s="65">
        <f t="shared" si="12"/>
        <v>3906.4256</v>
      </c>
      <c r="BT25" s="66">
        <f t="shared" si="13"/>
        <v>27388.131199999996</v>
      </c>
      <c r="BU25" s="66">
        <f t="shared" si="14"/>
        <v>6299.2701759999991</v>
      </c>
      <c r="BV25" s="66">
        <f t="shared" si="15"/>
        <v>33687.401375999994</v>
      </c>
    </row>
    <row r="26" spans="1:74" ht="14">
      <c r="A26" s="41">
        <f t="shared" si="23"/>
        <v>13</v>
      </c>
      <c r="B26" s="42" t="s">
        <v>86</v>
      </c>
      <c r="C26" s="42" t="s">
        <v>87</v>
      </c>
      <c r="D26" s="42" t="s">
        <v>88</v>
      </c>
      <c r="E26" s="42" t="s">
        <v>88</v>
      </c>
      <c r="F26" s="42" t="s">
        <v>89</v>
      </c>
      <c r="G26" s="18">
        <v>5</v>
      </c>
      <c r="H26" s="42"/>
      <c r="I26" s="67" t="s">
        <v>92</v>
      </c>
      <c r="J26" s="67" t="s">
        <v>112</v>
      </c>
      <c r="K26" s="67" t="s">
        <v>87</v>
      </c>
      <c r="L26" s="67" t="s">
        <v>88</v>
      </c>
      <c r="M26" s="67" t="s">
        <v>113</v>
      </c>
      <c r="N26" s="67" t="s">
        <v>97</v>
      </c>
      <c r="O26" s="67" t="s">
        <v>114</v>
      </c>
      <c r="P26" s="42"/>
      <c r="Q26" s="67" t="s">
        <v>115</v>
      </c>
      <c r="R26" s="67" t="s">
        <v>69</v>
      </c>
      <c r="S26" s="42" t="s">
        <v>27</v>
      </c>
      <c r="T26" s="42" t="s">
        <v>58</v>
      </c>
      <c r="U26" s="42" t="s">
        <v>116</v>
      </c>
      <c r="V26" s="42" t="s">
        <v>39</v>
      </c>
      <c r="W26" s="42" t="s">
        <v>44</v>
      </c>
      <c r="X26" s="67" t="s">
        <v>133</v>
      </c>
      <c r="Y26" s="67" t="s">
        <v>87</v>
      </c>
      <c r="Z26" s="67" t="s">
        <v>88</v>
      </c>
      <c r="AA26" s="67" t="s">
        <v>113</v>
      </c>
      <c r="AB26" s="67" t="s">
        <v>97</v>
      </c>
      <c r="AC26" s="67" t="s">
        <v>114</v>
      </c>
      <c r="AD26" s="67" t="s">
        <v>97</v>
      </c>
      <c r="AE26" s="67" t="s">
        <v>156</v>
      </c>
      <c r="AF26" s="67" t="s">
        <v>97</v>
      </c>
      <c r="AG26" s="68">
        <v>12595</v>
      </c>
      <c r="AH26" s="68">
        <v>12078</v>
      </c>
      <c r="AI26" s="68">
        <v>12579</v>
      </c>
      <c r="AJ26" s="68">
        <v>8971</v>
      </c>
      <c r="AK26" s="68">
        <v>2145</v>
      </c>
      <c r="AL26" s="68">
        <v>35</v>
      </c>
      <c r="AM26" s="68">
        <v>0</v>
      </c>
      <c r="AN26" s="68">
        <v>0</v>
      </c>
      <c r="AO26" s="68">
        <v>0</v>
      </c>
      <c r="AP26" s="68">
        <v>6448</v>
      </c>
      <c r="AQ26" s="68">
        <v>11509</v>
      </c>
      <c r="AR26" s="68">
        <v>11022</v>
      </c>
      <c r="AS26" s="42">
        <f t="shared" si="4"/>
        <v>77382</v>
      </c>
      <c r="AT26" s="42">
        <f t="shared" si="5"/>
        <v>77382</v>
      </c>
      <c r="AU26" s="67" t="str">
        <f>AU$14</f>
        <v>W-3.6_ZA</v>
      </c>
      <c r="AV26" s="69" t="s">
        <v>162</v>
      </c>
      <c r="AW26" s="63">
        <v>8760</v>
      </c>
      <c r="AX26" s="42">
        <v>12</v>
      </c>
      <c r="AY26" s="72">
        <v>0</v>
      </c>
      <c r="AZ26" s="72">
        <v>100</v>
      </c>
      <c r="BA26" s="42">
        <f t="shared" si="0"/>
        <v>0</v>
      </c>
      <c r="BB26" s="42">
        <f t="shared" si="1"/>
        <v>77382</v>
      </c>
      <c r="BC26" s="73">
        <f t="shared" si="6"/>
        <v>0</v>
      </c>
      <c r="BD26" s="73">
        <f t="shared" si="7"/>
        <v>0</v>
      </c>
      <c r="BE26" s="64">
        <f t="shared" si="8"/>
        <v>0</v>
      </c>
      <c r="BF26" s="64">
        <f t="shared" si="9"/>
        <v>0</v>
      </c>
      <c r="BG26" s="64">
        <f t="shared" si="10"/>
        <v>0</v>
      </c>
      <c r="BH26" s="74">
        <f>BH$14</f>
        <v>0</v>
      </c>
      <c r="BI26" s="65">
        <f t="shared" si="2"/>
        <v>0</v>
      </c>
      <c r="BJ26" s="74">
        <f>BJ$14</f>
        <v>0</v>
      </c>
      <c r="BK26" s="65">
        <f t="shared" si="3"/>
        <v>0</v>
      </c>
      <c r="BL26" s="67">
        <f>BL$14</f>
        <v>30.32</v>
      </c>
      <c r="BM26" s="65">
        <f>BL26*AX26*AY26/100</f>
        <v>0</v>
      </c>
      <c r="BN26" s="67">
        <f>BN$14</f>
        <v>23.42</v>
      </c>
      <c r="BO26" s="65">
        <f>BN26*AX26*AZ26/100</f>
        <v>281.04000000000002</v>
      </c>
      <c r="BP26" s="67">
        <f>BP$14</f>
        <v>4.9829999999999999E-2</v>
      </c>
      <c r="BQ26" s="65">
        <f t="shared" si="11"/>
        <v>0</v>
      </c>
      <c r="BR26" s="67">
        <f>BR$14</f>
        <v>3.9600000000000003E-2</v>
      </c>
      <c r="BS26" s="65">
        <f t="shared" si="12"/>
        <v>3064.3272000000002</v>
      </c>
      <c r="BT26" s="66">
        <f t="shared" si="13"/>
        <v>3345.3672000000001</v>
      </c>
      <c r="BU26" s="66">
        <f t="shared" si="14"/>
        <v>769.43445600000007</v>
      </c>
      <c r="BV26" s="66">
        <f t="shared" si="15"/>
        <v>4114.8016560000005</v>
      </c>
    </row>
    <row r="27" spans="1:74" ht="14">
      <c r="A27" s="41">
        <f t="shared" si="23"/>
        <v>14</v>
      </c>
      <c r="B27" s="42" t="s">
        <v>86</v>
      </c>
      <c r="C27" s="42" t="s">
        <v>87</v>
      </c>
      <c r="D27" s="42" t="s">
        <v>88</v>
      </c>
      <c r="E27" s="42" t="s">
        <v>88</v>
      </c>
      <c r="F27" s="42" t="s">
        <v>89</v>
      </c>
      <c r="G27" s="18">
        <v>5</v>
      </c>
      <c r="H27" s="42"/>
      <c r="I27" s="67" t="s">
        <v>92</v>
      </c>
      <c r="J27" s="67" t="s">
        <v>112</v>
      </c>
      <c r="K27" s="67" t="s">
        <v>87</v>
      </c>
      <c r="L27" s="67" t="s">
        <v>88</v>
      </c>
      <c r="M27" s="67" t="s">
        <v>113</v>
      </c>
      <c r="N27" s="67" t="s">
        <v>97</v>
      </c>
      <c r="O27" s="67" t="s">
        <v>114</v>
      </c>
      <c r="P27" s="42"/>
      <c r="Q27" s="67" t="s">
        <v>115</v>
      </c>
      <c r="R27" s="67" t="s">
        <v>69</v>
      </c>
      <c r="S27" s="42" t="s">
        <v>27</v>
      </c>
      <c r="T27" s="42" t="s">
        <v>58</v>
      </c>
      <c r="U27" s="42" t="s">
        <v>116</v>
      </c>
      <c r="V27" s="42" t="s">
        <v>39</v>
      </c>
      <c r="W27" s="42" t="s">
        <v>44</v>
      </c>
      <c r="X27" s="67" t="s">
        <v>134</v>
      </c>
      <c r="Y27" s="67" t="s">
        <v>87</v>
      </c>
      <c r="Z27" s="67" t="s">
        <v>88</v>
      </c>
      <c r="AA27" s="67" t="s">
        <v>113</v>
      </c>
      <c r="AB27" s="67" t="s">
        <v>97</v>
      </c>
      <c r="AC27" s="67" t="s">
        <v>114</v>
      </c>
      <c r="AD27" s="67" t="s">
        <v>107</v>
      </c>
      <c r="AE27" s="67" t="s">
        <v>157</v>
      </c>
      <c r="AF27" s="67" t="s">
        <v>97</v>
      </c>
      <c r="AG27" s="68">
        <v>1757</v>
      </c>
      <c r="AH27" s="68">
        <v>1931</v>
      </c>
      <c r="AI27" s="68">
        <v>1139</v>
      </c>
      <c r="AJ27" s="68">
        <v>1321</v>
      </c>
      <c r="AK27" s="68">
        <v>1073</v>
      </c>
      <c r="AL27" s="68">
        <v>552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42">
        <f t="shared" si="4"/>
        <v>7773</v>
      </c>
      <c r="AT27" s="42">
        <f t="shared" si="5"/>
        <v>7773</v>
      </c>
      <c r="AU27" s="69" t="str">
        <f>AU$16</f>
        <v>W-2.1_ZA</v>
      </c>
      <c r="AV27" s="67" t="s">
        <v>162</v>
      </c>
      <c r="AW27" s="63">
        <v>8760</v>
      </c>
      <c r="AX27" s="42">
        <v>12</v>
      </c>
      <c r="AY27" s="72">
        <v>0</v>
      </c>
      <c r="AZ27" s="72">
        <v>100</v>
      </c>
      <c r="BA27" s="42">
        <f t="shared" si="0"/>
        <v>0</v>
      </c>
      <c r="BB27" s="42">
        <f t="shared" si="1"/>
        <v>7773</v>
      </c>
      <c r="BC27" s="73">
        <f t="shared" si="6"/>
        <v>0</v>
      </c>
      <c r="BD27" s="73">
        <f t="shared" si="7"/>
        <v>0</v>
      </c>
      <c r="BE27" s="64">
        <f t="shared" si="8"/>
        <v>0</v>
      </c>
      <c r="BF27" s="64">
        <f t="shared" si="9"/>
        <v>0</v>
      </c>
      <c r="BG27" s="64">
        <f t="shared" si="10"/>
        <v>0</v>
      </c>
      <c r="BH27" s="74">
        <f>BH$16</f>
        <v>0</v>
      </c>
      <c r="BI27" s="65">
        <f t="shared" si="2"/>
        <v>0</v>
      </c>
      <c r="BJ27" s="74">
        <f>BJ$16</f>
        <v>0</v>
      </c>
      <c r="BK27" s="65">
        <f t="shared" si="3"/>
        <v>0</v>
      </c>
      <c r="BL27" s="67">
        <f>BL$16</f>
        <v>11.58</v>
      </c>
      <c r="BM27" s="65">
        <f>BL27*AX27*AY27/100</f>
        <v>0</v>
      </c>
      <c r="BN27" s="67">
        <f>BN$16</f>
        <v>8.94</v>
      </c>
      <c r="BO27" s="65">
        <f>BN27*AX27*AZ27/100</f>
        <v>107.28</v>
      </c>
      <c r="BP27" s="67">
        <f>BP$16</f>
        <v>5.5390000000000002E-2</v>
      </c>
      <c r="BQ27" s="65">
        <f t="shared" si="11"/>
        <v>0</v>
      </c>
      <c r="BR27" s="67">
        <f>BR$16</f>
        <v>4.4010000000000001E-2</v>
      </c>
      <c r="BS27" s="65">
        <f t="shared" si="12"/>
        <v>342.08973000000003</v>
      </c>
      <c r="BT27" s="66">
        <f t="shared" si="13"/>
        <v>449.36973</v>
      </c>
      <c r="BU27" s="66">
        <f t="shared" si="14"/>
        <v>103.3550379</v>
      </c>
      <c r="BV27" s="66">
        <f t="shared" si="15"/>
        <v>552.72476789999996</v>
      </c>
    </row>
    <row r="28" spans="1:74" ht="14">
      <c r="A28" s="41">
        <f t="shared" si="23"/>
        <v>15</v>
      </c>
      <c r="B28" s="42" t="s">
        <v>86</v>
      </c>
      <c r="C28" s="42" t="s">
        <v>87</v>
      </c>
      <c r="D28" s="42" t="s">
        <v>88</v>
      </c>
      <c r="E28" s="42" t="s">
        <v>88</v>
      </c>
      <c r="F28" s="42" t="s">
        <v>89</v>
      </c>
      <c r="G28" s="18">
        <v>5</v>
      </c>
      <c r="H28" s="42"/>
      <c r="I28" s="67" t="s">
        <v>92</v>
      </c>
      <c r="J28" s="67" t="s">
        <v>86</v>
      </c>
      <c r="K28" s="67" t="s">
        <v>87</v>
      </c>
      <c r="L28" s="67" t="s">
        <v>88</v>
      </c>
      <c r="M28" s="67" t="s">
        <v>88</v>
      </c>
      <c r="N28" s="67" t="s">
        <v>89</v>
      </c>
      <c r="O28" s="67" t="s">
        <v>94</v>
      </c>
      <c r="P28" s="42"/>
      <c r="Q28" s="67" t="s">
        <v>115</v>
      </c>
      <c r="R28" s="67" t="s">
        <v>69</v>
      </c>
      <c r="S28" s="42" t="s">
        <v>27</v>
      </c>
      <c r="T28" s="42" t="s">
        <v>58</v>
      </c>
      <c r="U28" s="42" t="s">
        <v>116</v>
      </c>
      <c r="V28" s="42" t="s">
        <v>39</v>
      </c>
      <c r="W28" s="42" t="s">
        <v>44</v>
      </c>
      <c r="X28" s="67" t="s">
        <v>194</v>
      </c>
      <c r="Y28" s="67" t="s">
        <v>87</v>
      </c>
      <c r="Z28" s="67" t="s">
        <v>88</v>
      </c>
      <c r="AA28" s="67" t="s">
        <v>88</v>
      </c>
      <c r="AB28" s="67" t="s">
        <v>191</v>
      </c>
      <c r="AC28" s="67">
        <v>26</v>
      </c>
      <c r="AD28" s="67"/>
      <c r="AE28" s="96" t="s">
        <v>192</v>
      </c>
      <c r="AF28" s="67">
        <v>6151873</v>
      </c>
      <c r="AG28" s="68"/>
      <c r="AH28" s="68">
        <v>9453</v>
      </c>
      <c r="AI28" s="68">
        <v>876</v>
      </c>
      <c r="AJ28" s="68"/>
      <c r="AK28" s="68"/>
      <c r="AL28" s="68"/>
      <c r="AM28" s="68"/>
      <c r="AN28" s="68"/>
      <c r="AO28" s="68"/>
      <c r="AP28" s="68"/>
      <c r="AQ28" s="68"/>
      <c r="AR28" s="68">
        <v>0</v>
      </c>
      <c r="AS28" s="42">
        <f t="shared" ref="AS28" si="31">SUM(AG28:AR28)</f>
        <v>10329</v>
      </c>
      <c r="AT28" s="42">
        <f t="shared" ref="AT28" si="32">AS28</f>
        <v>10329</v>
      </c>
      <c r="AU28" s="67" t="s">
        <v>158</v>
      </c>
      <c r="AV28" s="67" t="s">
        <v>162</v>
      </c>
      <c r="AW28" s="63">
        <v>8760</v>
      </c>
      <c r="AX28" s="42">
        <v>12</v>
      </c>
      <c r="AY28" s="72">
        <v>0</v>
      </c>
      <c r="AZ28" s="72">
        <v>100</v>
      </c>
      <c r="BA28" s="42">
        <f t="shared" ref="BA28" si="33">AY28*AT28/100</f>
        <v>0</v>
      </c>
      <c r="BB28" s="42">
        <f t="shared" ref="BB28" si="34">AT28*AZ28/100</f>
        <v>10329</v>
      </c>
      <c r="BC28" s="73">
        <f t="shared" ref="BC28" si="35">C$4/1000</f>
        <v>0</v>
      </c>
      <c r="BD28" s="73">
        <f t="shared" ref="BD28" si="36">C$5/1000</f>
        <v>0</v>
      </c>
      <c r="BE28" s="64">
        <f t="shared" ref="BE28" si="37">BA28*BC28</f>
        <v>0</v>
      </c>
      <c r="BF28" s="64">
        <f t="shared" ref="BF28" si="38">BB28*BD28</f>
        <v>0</v>
      </c>
      <c r="BG28" s="64">
        <f t="shared" ref="BG28" si="39">SUM(BE28:BF28)</f>
        <v>0</v>
      </c>
      <c r="BH28" s="89">
        <f>BH$14</f>
        <v>0</v>
      </c>
      <c r="BI28" s="65">
        <f t="shared" ref="BI28" si="40">BH28*AX28*AY28/100</f>
        <v>0</v>
      </c>
      <c r="BJ28" s="74">
        <f>BJ$14</f>
        <v>0</v>
      </c>
      <c r="BK28" s="65">
        <f t="shared" ref="BK28" si="41">BJ28*AX28*AZ28/100</f>
        <v>0</v>
      </c>
      <c r="BL28" s="67">
        <f>BL$14</f>
        <v>30.32</v>
      </c>
      <c r="BM28" s="64">
        <f>BL28*AX28*AY28/100</f>
        <v>0</v>
      </c>
      <c r="BN28" s="67">
        <f>BN$14</f>
        <v>23.42</v>
      </c>
      <c r="BO28" s="64">
        <f>BN28*AX28*AZ28/100</f>
        <v>281.04000000000002</v>
      </c>
      <c r="BP28" s="67">
        <f>BP$14</f>
        <v>4.9829999999999999E-2</v>
      </c>
      <c r="BQ28" s="65">
        <f t="shared" ref="BQ28" si="42">BP28*AT28*AY28/100</f>
        <v>0</v>
      </c>
      <c r="BR28" s="67">
        <f>BR$14</f>
        <v>3.9600000000000003E-2</v>
      </c>
      <c r="BS28" s="65">
        <f t="shared" ref="BS28" si="43">BR28*AT28*AZ28/100</f>
        <v>409.02840000000003</v>
      </c>
      <c r="BT28" s="66">
        <f t="shared" ref="BT28" si="44">BG28+BI28+BK28+BM28+BQ28+BS28+BO28</f>
        <v>690.06840000000011</v>
      </c>
      <c r="BU28" s="66">
        <f t="shared" ref="BU28" si="45">BT28*0.23</f>
        <v>158.71573200000003</v>
      </c>
      <c r="BV28" s="66">
        <f t="shared" ref="BV28" si="46">BU28+BT28</f>
        <v>848.78413200000011</v>
      </c>
    </row>
    <row r="29" spans="1:74">
      <c r="AT29" s="17">
        <f>SUM(AT14:AT28)</f>
        <v>1465449</v>
      </c>
      <c r="BT29" s="20">
        <f>SUM(BT14:BT27)</f>
        <v>102548.05450307501</v>
      </c>
      <c r="BU29" s="20">
        <f t="shared" si="14"/>
        <v>23586.052535707251</v>
      </c>
      <c r="BV29" s="20">
        <f t="shared" si="15"/>
        <v>126134.10703878225</v>
      </c>
    </row>
    <row r="30" spans="1:74">
      <c r="AT30" s="17">
        <f>AT29/1000</f>
        <v>1465.4490000000001</v>
      </c>
    </row>
  </sheetData>
  <mergeCells count="8">
    <mergeCell ref="B6:C6"/>
    <mergeCell ref="AS12:BR12"/>
    <mergeCell ref="B10:I10"/>
    <mergeCell ref="AG12:AR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  <ignoredErrors>
    <ignoredError sqref="AE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I6" sqref="I6"/>
    </sheetView>
  </sheetViews>
  <sheetFormatPr defaultColWidth="8.58203125" defaultRowHeight="11.5"/>
  <cols>
    <col min="1" max="16384" width="8.58203125" style="8"/>
  </cols>
  <sheetData>
    <row r="1" spans="1:5" ht="64" customHeight="1">
      <c r="A1" s="106" t="s">
        <v>8</v>
      </c>
      <c r="B1" s="106" t="s">
        <v>164</v>
      </c>
      <c r="C1" s="106"/>
      <c r="D1" s="106" t="s">
        <v>165</v>
      </c>
      <c r="E1" s="106"/>
    </row>
    <row r="2" spans="1:5" ht="69">
      <c r="A2" s="106"/>
      <c r="B2" s="9" t="s">
        <v>33</v>
      </c>
      <c r="C2" s="9" t="s">
        <v>32</v>
      </c>
      <c r="D2" s="9" t="s">
        <v>33</v>
      </c>
      <c r="E2" s="9" t="s">
        <v>32</v>
      </c>
    </row>
    <row r="3" spans="1:5">
      <c r="A3" s="10" t="s">
        <v>70</v>
      </c>
      <c r="B3" s="10">
        <v>5.45</v>
      </c>
      <c r="C3" s="10">
        <v>7.016E-2</v>
      </c>
      <c r="D3" s="10">
        <v>4.21</v>
      </c>
      <c r="E3" s="10">
        <v>5.5759999999999997E-2</v>
      </c>
    </row>
    <row r="4" spans="1:5">
      <c r="A4" s="10" t="s">
        <v>163</v>
      </c>
      <c r="B4" s="10">
        <v>11.58</v>
      </c>
      <c r="C4" s="10">
        <v>5.5390000000000002E-2</v>
      </c>
      <c r="D4" s="10">
        <v>8.94</v>
      </c>
      <c r="E4" s="10">
        <v>4.4010000000000001E-2</v>
      </c>
    </row>
    <row r="5" spans="1:5">
      <c r="A5" s="10" t="s">
        <v>71</v>
      </c>
      <c r="B5" s="10">
        <v>30.32</v>
      </c>
      <c r="C5" s="10">
        <v>4.9829999999999999E-2</v>
      </c>
      <c r="D5" s="10">
        <v>23.42</v>
      </c>
      <c r="E5" s="10">
        <v>3.9600000000000003E-2</v>
      </c>
    </row>
    <row r="6" spans="1:5">
      <c r="A6" s="10" t="s">
        <v>72</v>
      </c>
      <c r="B6" s="10">
        <v>213.9</v>
      </c>
      <c r="C6" s="10">
        <v>4.3279999999999999E-2</v>
      </c>
      <c r="D6" s="10">
        <v>165.2</v>
      </c>
      <c r="E6" s="10">
        <v>3.44E-2</v>
      </c>
    </row>
    <row r="7" spans="1:5">
      <c r="A7" s="10" t="s">
        <v>73</v>
      </c>
      <c r="B7" s="10">
        <v>7.9299999999999995E-3</v>
      </c>
      <c r="C7" s="10">
        <v>2.215E-2</v>
      </c>
      <c r="D7" s="10">
        <v>6.1199999999999996E-3</v>
      </c>
      <c r="E7" s="10">
        <v>1.7600000000000001E-2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0013-C7F8-46F2-B889-65E27DAB9B76}">
  <dimension ref="A1:F20"/>
  <sheetViews>
    <sheetView workbookViewId="0">
      <selection activeCell="F16" sqref="A1:F16"/>
    </sheetView>
  </sheetViews>
  <sheetFormatPr defaultRowHeight="14"/>
  <cols>
    <col min="2" max="2" width="6" customWidth="1"/>
    <col min="3" max="3" width="6.83203125" customWidth="1"/>
    <col min="4" max="4" width="7.25" customWidth="1"/>
    <col min="5" max="5" width="3.5" customWidth="1"/>
    <col min="6" max="6" width="17.58203125" customWidth="1"/>
  </cols>
  <sheetData>
    <row r="1" spans="1:6" ht="23">
      <c r="A1" s="11" t="s">
        <v>28</v>
      </c>
      <c r="B1" s="107" t="s">
        <v>84</v>
      </c>
      <c r="C1" s="108"/>
      <c r="D1" s="108"/>
      <c r="E1" s="109"/>
      <c r="F1" s="15" t="s">
        <v>85</v>
      </c>
    </row>
    <row r="2" spans="1:6">
      <c r="A2" s="12">
        <f>'Wykaz ppg - kalkulator '!A14</f>
        <v>1</v>
      </c>
      <c r="B2" s="13" t="str">
        <f>'Wykaz ppg - kalkulator '!Y14</f>
        <v>42-274</v>
      </c>
      <c r="C2" s="10" t="str">
        <f>'Wykaz ppg - kalkulator '!AA14</f>
        <v>Konopiska</v>
      </c>
      <c r="D2" s="10" t="str">
        <f>'Wykaz ppg - kalkulator '!AB14</f>
        <v>Sportowa</v>
      </c>
      <c r="E2" s="10" t="str">
        <f>'Wykaz ppg - kalkulator '!AC14</f>
        <v>1</v>
      </c>
      <c r="F2" s="14" t="str">
        <f>'Wykaz ppg - kalkulator '!AE14</f>
        <v>8018590365500007424781</v>
      </c>
    </row>
    <row r="3" spans="1:6">
      <c r="A3" s="12">
        <f>'Wykaz ppg - kalkulator '!A15</f>
        <v>2</v>
      </c>
      <c r="B3" s="13" t="str">
        <f>'Wykaz ppg - kalkulator '!Y15</f>
        <v>42-274</v>
      </c>
      <c r="C3" s="10" t="str">
        <f>'Wykaz ppg - kalkulator '!AA15</f>
        <v>Konopiska</v>
      </c>
      <c r="D3" s="10" t="str">
        <f>'Wykaz ppg - kalkulator '!AB15</f>
        <v>Lipowa</v>
      </c>
      <c r="E3" s="10" t="str">
        <f>'Wykaz ppg - kalkulator '!AC15</f>
        <v>5</v>
      </c>
      <c r="F3" s="14" t="str">
        <f>'Wykaz ppg - kalkulator '!AE15</f>
        <v>8018590365500007689593</v>
      </c>
    </row>
    <row r="4" spans="1:6">
      <c r="A4" s="12">
        <f>'Wykaz ppg - kalkulator '!A16</f>
        <v>3</v>
      </c>
      <c r="B4" s="13" t="str">
        <f>'Wykaz ppg - kalkulator '!Y16</f>
        <v>42-274</v>
      </c>
      <c r="C4" s="10" t="str">
        <f>'Wykaz ppg - kalkulator '!AA16</f>
        <v>Łaziec</v>
      </c>
      <c r="D4" s="10" t="str">
        <f>'Wykaz ppg - kalkulator '!AB16</f>
        <v/>
      </c>
      <c r="E4" s="10" t="str">
        <f>'Wykaz ppg - kalkulator '!AC16</f>
        <v>dz. 44</v>
      </c>
      <c r="F4" s="14" t="str">
        <f>'Wykaz ppg - kalkulator '!AE16</f>
        <v>8018590365500019305603</v>
      </c>
    </row>
    <row r="5" spans="1:6">
      <c r="A5" s="12">
        <f>'Wykaz ppg - kalkulator '!A17</f>
        <v>4</v>
      </c>
      <c r="B5" s="13" t="str">
        <f>'Wykaz ppg - kalkulator '!Y17</f>
        <v>42-274</v>
      </c>
      <c r="C5" s="10" t="str">
        <f>'Wykaz ppg - kalkulator '!AA17</f>
        <v>Wygoda</v>
      </c>
      <c r="D5" s="10" t="str">
        <f>'Wykaz ppg - kalkulator '!AB17</f>
        <v/>
      </c>
      <c r="E5" s="10" t="str">
        <f>'Wykaz ppg - kalkulator '!AC17</f>
        <v>17</v>
      </c>
      <c r="F5" s="14" t="str">
        <f>'Wykaz ppg - kalkulator '!AE17</f>
        <v>8018590365500013278002</v>
      </c>
    </row>
    <row r="6" spans="1:6">
      <c r="A6" s="12">
        <f>'Wykaz ppg - kalkulator '!A18</f>
        <v>5</v>
      </c>
      <c r="B6" s="13" t="str">
        <f>'Wykaz ppg - kalkulator '!Y18</f>
        <v>42-274</v>
      </c>
      <c r="C6" s="10" t="str">
        <f>'Wykaz ppg - kalkulator '!AA18</f>
        <v>Hutki</v>
      </c>
      <c r="D6" s="10" t="str">
        <f>'Wykaz ppg - kalkulator '!AB18</f>
        <v/>
      </c>
      <c r="E6" s="10" t="str">
        <f>'Wykaz ppg - kalkulator '!AC18</f>
        <v>161</v>
      </c>
      <c r="F6" s="14" t="str">
        <f>'Wykaz ppg - kalkulator '!AE18</f>
        <v>8018590365500007482385</v>
      </c>
    </row>
    <row r="7" spans="1:6">
      <c r="A7" s="12">
        <f>'Wykaz ppg - kalkulator '!A19</f>
        <v>6</v>
      </c>
      <c r="B7" s="13" t="str">
        <f>'Wykaz ppg - kalkulator '!Y19</f>
        <v>42-274</v>
      </c>
      <c r="C7" s="10" t="str">
        <f>'Wykaz ppg - kalkulator '!AA19</f>
        <v>Rększowice</v>
      </c>
      <c r="D7" s="10" t="str">
        <f>'Wykaz ppg - kalkulator '!AB19</f>
        <v/>
      </c>
      <c r="E7" s="10" t="str">
        <f>'Wykaz ppg - kalkulator '!AC19</f>
        <v>78</v>
      </c>
      <c r="F7" s="14" t="str">
        <f>'Wykaz ppg - kalkulator '!AE19</f>
        <v>8018590365500007473253</v>
      </c>
    </row>
    <row r="8" spans="1:6">
      <c r="A8" s="12">
        <f>'Wykaz ppg - kalkulator '!A20</f>
        <v>7</v>
      </c>
      <c r="B8" s="13" t="str">
        <f>'Wykaz ppg - kalkulator '!Y20</f>
        <v>42-274</v>
      </c>
      <c r="C8" s="10" t="str">
        <f>'Wykaz ppg - kalkulator '!AA20</f>
        <v>Konopiska</v>
      </c>
      <c r="D8" s="10" t="str">
        <f>'Wykaz ppg - kalkulator '!AB20</f>
        <v>Sportowa</v>
      </c>
      <c r="E8" s="10" t="str">
        <f>'Wykaz ppg - kalkulator '!AC20</f>
        <v>7</v>
      </c>
      <c r="F8" s="14" t="str">
        <f>'Wykaz ppg - kalkulator '!AE20</f>
        <v>8018590365500000045358</v>
      </c>
    </row>
    <row r="9" spans="1:6">
      <c r="A9" s="12">
        <f>'Wykaz ppg - kalkulator '!A21</f>
        <v>8</v>
      </c>
      <c r="B9" s="13" t="str">
        <f>'Wykaz ppg - kalkulator '!Y21</f>
        <v>42-274</v>
      </c>
      <c r="C9" s="10" t="str">
        <f>'Wykaz ppg - kalkulator '!AA21</f>
        <v>Konopiska</v>
      </c>
      <c r="D9" s="10" t="str">
        <f>'Wykaz ppg - kalkulator '!AB21</f>
        <v>Sportowa</v>
      </c>
      <c r="E9" s="10" t="str">
        <f>'Wykaz ppg - kalkulator '!AC21</f>
        <v>7a</v>
      </c>
      <c r="F9" s="14" t="str">
        <f>'Wykaz ppg - kalkulator '!AE21</f>
        <v>8018590365500006059878</v>
      </c>
    </row>
    <row r="10" spans="1:6">
      <c r="A10" s="12">
        <f>'Wykaz ppg - kalkulator '!A22</f>
        <v>9</v>
      </c>
      <c r="B10" s="13" t="str">
        <f>'Wykaz ppg - kalkulator '!Y22</f>
        <v>42-274</v>
      </c>
      <c r="C10" s="10" t="str">
        <f>'Wykaz ppg - kalkulator '!AA22</f>
        <v>Konopiska</v>
      </c>
      <c r="D10" s="10" t="str">
        <f>'Wykaz ppg - kalkulator '!AB22</f>
        <v>Sportowa</v>
      </c>
      <c r="E10" s="10" t="str">
        <f>'Wykaz ppg - kalkulator '!AC22</f>
        <v>60</v>
      </c>
      <c r="F10" s="14" t="str">
        <f>'Wykaz ppg - kalkulator '!AE22</f>
        <v>8018590365500007130637</v>
      </c>
    </row>
    <row r="11" spans="1:6">
      <c r="A11" s="12">
        <f>'Wykaz ppg - kalkulator '!A23</f>
        <v>10</v>
      </c>
      <c r="B11" s="13" t="str">
        <f>'Wykaz ppg - kalkulator '!Y23</f>
        <v>42-274</v>
      </c>
      <c r="C11" s="10" t="str">
        <f>'Wykaz ppg - kalkulator '!AA23</f>
        <v>Kopalnia</v>
      </c>
      <c r="D11" s="10" t="str">
        <f>'Wykaz ppg - kalkulator '!AB23</f>
        <v>Klonowa</v>
      </c>
      <c r="E11" s="10" t="str">
        <f>'Wykaz ppg - kalkulator '!AC23</f>
        <v>1</v>
      </c>
      <c r="F11" s="14" t="str">
        <f>'Wykaz ppg - kalkulator '!AE23</f>
        <v>8018590365500013996302</v>
      </c>
    </row>
    <row r="12" spans="1:6">
      <c r="A12" s="12">
        <f>'Wykaz ppg - kalkulator '!A24</f>
        <v>11</v>
      </c>
      <c r="B12" s="13" t="str">
        <f>'Wykaz ppg - kalkulator '!Y24</f>
        <v>42-274</v>
      </c>
      <c r="C12" s="10" t="str">
        <f>'Wykaz ppg - kalkulator '!AA24</f>
        <v>Kopalnia</v>
      </c>
      <c r="D12" s="10" t="str">
        <f>'Wykaz ppg - kalkulator '!AB24</f>
        <v>Szkolna</v>
      </c>
      <c r="E12" s="10" t="str">
        <f>'Wykaz ppg - kalkulator '!AC24</f>
        <v>2</v>
      </c>
      <c r="F12" s="14" t="str">
        <f>'Wykaz ppg - kalkulator '!AE24</f>
        <v>8018590365500019088087</v>
      </c>
    </row>
    <row r="13" spans="1:6">
      <c r="A13" s="12">
        <f>'Wykaz ppg - kalkulator '!A25</f>
        <v>12</v>
      </c>
      <c r="B13" s="13" t="str">
        <f>'Wykaz ppg - kalkulator '!Y25</f>
        <v>42-274</v>
      </c>
      <c r="C13" s="10" t="str">
        <f>'Wykaz ppg - kalkulator '!AA25</f>
        <v>Aleksandria</v>
      </c>
      <c r="D13" s="10" t="str">
        <f>'Wykaz ppg - kalkulator '!AB25</f>
        <v>Gościnna</v>
      </c>
      <c r="E13" s="10" t="str">
        <f>'Wykaz ppg - kalkulator '!AC25</f>
        <v>130</v>
      </c>
      <c r="F13" s="14" t="str">
        <f>'Wykaz ppg - kalkulator '!AE25</f>
        <v>8018590365500031097012</v>
      </c>
    </row>
    <row r="14" spans="1:6">
      <c r="A14" s="12">
        <f>'Wykaz ppg - kalkulator '!A26</f>
        <v>13</v>
      </c>
      <c r="B14" s="13" t="str">
        <f>'Wykaz ppg - kalkulator '!Y26</f>
        <v>42-274</v>
      </c>
      <c r="C14" s="10" t="str">
        <f>'Wykaz ppg - kalkulator '!AA26</f>
        <v>Łaziec</v>
      </c>
      <c r="D14" s="10" t="str">
        <f>'Wykaz ppg - kalkulator '!AB26</f>
        <v/>
      </c>
      <c r="E14" s="10" t="str">
        <f>'Wykaz ppg - kalkulator '!AC26</f>
        <v>66</v>
      </c>
      <c r="F14" s="14" t="str">
        <f>'Wykaz ppg - kalkulator '!AE26</f>
        <v>8018590365500090507576</v>
      </c>
    </row>
    <row r="15" spans="1:6">
      <c r="A15" s="12">
        <f>'Wykaz ppg - kalkulator '!A27</f>
        <v>14</v>
      </c>
      <c r="B15" s="13" t="str">
        <f>'Wykaz ppg - kalkulator '!Y27</f>
        <v>42-274</v>
      </c>
      <c r="C15" s="10" t="str">
        <f>'Wykaz ppg - kalkulator '!AA27</f>
        <v>Łaziec</v>
      </c>
      <c r="D15" s="10" t="str">
        <f>'Wykaz ppg - kalkulator '!AB27</f>
        <v/>
      </c>
      <c r="E15" s="10" t="str">
        <f>'Wykaz ppg - kalkulator '!AC27</f>
        <v>66</v>
      </c>
      <c r="F15" s="14" t="str">
        <f>'Wykaz ppg - kalkulator '!AE27</f>
        <v>8018590365500013753912</v>
      </c>
    </row>
    <row r="16" spans="1:6">
      <c r="A16" s="12">
        <f>'Wykaz ppg - kalkulator '!A28</f>
        <v>15</v>
      </c>
      <c r="B16" s="13" t="str">
        <f>'Wykaz ppg - kalkulator '!Y28</f>
        <v>42-274</v>
      </c>
      <c r="C16" s="10" t="str">
        <f>'Wykaz ppg - kalkulator '!AA28</f>
        <v>Konopiska</v>
      </c>
      <c r="D16" s="10" t="str">
        <f>'Wykaz ppg - kalkulator '!AB28</f>
        <v>Częstochowska</v>
      </c>
      <c r="E16" s="10">
        <f>'Wykaz ppg - kalkulator '!AC28</f>
        <v>26</v>
      </c>
      <c r="F16" s="14" t="str">
        <f>'Wykaz ppg - kalkulator '!AE28</f>
        <v>8018590365500029903097</v>
      </c>
    </row>
    <row r="17" spans="1:6">
      <c r="A17" s="12">
        <f>'Wykaz ppg - kalkulator '!A30</f>
        <v>0</v>
      </c>
      <c r="B17" s="13">
        <f>'Wykaz ppg - kalkulator '!Y30</f>
        <v>0</v>
      </c>
      <c r="C17" s="10">
        <f>'Wykaz ppg - kalkulator '!AA30</f>
        <v>0</v>
      </c>
      <c r="D17" s="10">
        <f>'Wykaz ppg - kalkulator '!AB30</f>
        <v>0</v>
      </c>
      <c r="E17" s="10">
        <f>'Wykaz ppg - kalkulator '!AC30</f>
        <v>0</v>
      </c>
      <c r="F17" s="14">
        <f>'Wykaz ppg - kalkulator '!AE30</f>
        <v>0</v>
      </c>
    </row>
    <row r="18" spans="1:6">
      <c r="A18" s="12">
        <f>'Wykaz ppg - kalkulator '!A31</f>
        <v>0</v>
      </c>
      <c r="B18" s="13">
        <f>'Wykaz ppg - kalkulator '!Y31</f>
        <v>0</v>
      </c>
      <c r="C18" s="10">
        <f>'Wykaz ppg - kalkulator '!AA31</f>
        <v>0</v>
      </c>
      <c r="D18" s="10">
        <f>'Wykaz ppg - kalkulator '!AB31</f>
        <v>0</v>
      </c>
      <c r="E18" s="10">
        <f>'Wykaz ppg - kalkulator '!AC31</f>
        <v>0</v>
      </c>
      <c r="F18" s="14">
        <f>'Wykaz ppg - kalkulator '!AE31</f>
        <v>0</v>
      </c>
    </row>
    <row r="19" spans="1:6">
      <c r="A19" s="12">
        <f>'Wykaz ppg - kalkulator '!A32</f>
        <v>0</v>
      </c>
      <c r="B19" s="13">
        <f>'Wykaz ppg - kalkulator '!Y32</f>
        <v>0</v>
      </c>
      <c r="C19" s="10">
        <f>'Wykaz ppg - kalkulator '!AA32</f>
        <v>0</v>
      </c>
      <c r="D19" s="10">
        <f>'Wykaz ppg - kalkulator '!AB32</f>
        <v>0</v>
      </c>
      <c r="E19" s="10">
        <f>'Wykaz ppg - kalkulator '!AC32</f>
        <v>0</v>
      </c>
      <c r="F19" s="14">
        <f>'Wykaz ppg - kalkulator '!AE32</f>
        <v>0</v>
      </c>
    </row>
    <row r="20" spans="1:6">
      <c r="A20" s="12"/>
      <c r="B20" s="13"/>
      <c r="C20" s="10"/>
      <c r="D20" s="10"/>
      <c r="E20" s="10"/>
      <c r="F20" s="14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workbookViewId="0">
      <selection activeCell="J13" sqref="J13"/>
    </sheetView>
  </sheetViews>
  <sheetFormatPr defaultRowHeight="14"/>
  <cols>
    <col min="1" max="1" width="3.08203125" customWidth="1"/>
    <col min="2" max="2" width="10.75" customWidth="1"/>
    <col min="3" max="3" width="4.75" customWidth="1"/>
    <col min="4" max="4" width="6.33203125" customWidth="1"/>
    <col min="5" max="5" width="6.5" customWidth="1"/>
    <col min="7" max="7" width="4.08203125" customWidth="1"/>
    <col min="8" max="8" width="15" customWidth="1"/>
  </cols>
  <sheetData>
    <row r="1" spans="1:11" ht="112">
      <c r="A1" s="2" t="s">
        <v>28</v>
      </c>
      <c r="B1" s="3" t="s">
        <v>7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5" t="s">
        <v>26</v>
      </c>
      <c r="I1" s="4" t="s">
        <v>59</v>
      </c>
      <c r="J1" s="5" t="s">
        <v>8</v>
      </c>
      <c r="K1" s="5" t="s">
        <v>9</v>
      </c>
    </row>
    <row r="2" spans="1:11">
      <c r="A2" s="6">
        <f>'Wykaz ppg - kalkulator '!A14</f>
        <v>1</v>
      </c>
      <c r="B2" s="7" t="str">
        <f>'Wykaz ppg - kalkulator '!X14</f>
        <v>Gmina Konopiska Sportowa 1</v>
      </c>
      <c r="C2" s="7" t="str">
        <f>'Wykaz ppg - kalkulator '!Y14</f>
        <v>42-274</v>
      </c>
      <c r="D2" s="7" t="str">
        <f>'Wykaz ppg - kalkulator '!Z14</f>
        <v>Konopiska</v>
      </c>
      <c r="E2" s="7" t="str">
        <f>'Wykaz ppg - kalkulator '!AA14</f>
        <v>Konopiska</v>
      </c>
      <c r="F2" s="7" t="str">
        <f>'Wykaz ppg - kalkulator '!AB14</f>
        <v>Sportowa</v>
      </c>
      <c r="G2" s="7" t="str">
        <f>'Wykaz ppg - kalkulator '!AC14</f>
        <v>1</v>
      </c>
      <c r="H2" s="16" t="str">
        <f>'Wykaz ppg - kalkulator '!AE14</f>
        <v>8018590365500007424781</v>
      </c>
      <c r="I2" s="7">
        <f>'Wykaz ppg - kalkulator '!AT14</f>
        <v>45458</v>
      </c>
      <c r="J2" s="6" t="str">
        <f>'Wykaz ppg - kalkulator '!AU14</f>
        <v>W-3.6_ZA</v>
      </c>
      <c r="K2" s="1" t="str">
        <f>'Wykaz ppg - kalkulator '!AV14</f>
        <v>0</v>
      </c>
    </row>
    <row r="3" spans="1:11">
      <c r="A3" s="6">
        <f>'Wykaz ppg - kalkulator '!A15</f>
        <v>2</v>
      </c>
      <c r="B3" s="7" t="str">
        <f>'Wykaz ppg - kalkulator '!X15</f>
        <v>Gmina Konopiska Urząd Gminy</v>
      </c>
      <c r="C3" s="7" t="str">
        <f>'Wykaz ppg - kalkulator '!Y15</f>
        <v>42-274</v>
      </c>
      <c r="D3" s="7" t="str">
        <f>'Wykaz ppg - kalkulator '!Z15</f>
        <v>Konopiska</v>
      </c>
      <c r="E3" s="7" t="str">
        <f>'Wykaz ppg - kalkulator '!AA15</f>
        <v>Konopiska</v>
      </c>
      <c r="F3" s="7" t="str">
        <f>'Wykaz ppg - kalkulator '!AB15</f>
        <v>Lipowa</v>
      </c>
      <c r="G3" s="7" t="str">
        <f>'Wykaz ppg - kalkulator '!AC15</f>
        <v>5</v>
      </c>
      <c r="H3" s="16" t="str">
        <f>'Wykaz ppg - kalkulator '!AE15</f>
        <v>8018590365500007689593</v>
      </c>
      <c r="I3" s="7">
        <f>'Wykaz ppg - kalkulator '!AT15</f>
        <v>149895</v>
      </c>
      <c r="J3" s="97" t="str">
        <f>'Wykaz ppg - kalkulator '!AU15</f>
        <v>W-5.1_ZA</v>
      </c>
      <c r="K3" s="1">
        <f>'Wykaz ppg - kalkulator '!AV15</f>
        <v>111</v>
      </c>
    </row>
    <row r="4" spans="1:11">
      <c r="A4" s="6">
        <f>'Wykaz ppg - kalkulator '!A16</f>
        <v>3</v>
      </c>
      <c r="B4" s="7" t="str">
        <f>'Wykaz ppg - kalkulator '!X16</f>
        <v>Gmina Konopiska Łaziec 44</v>
      </c>
      <c r="C4" s="7" t="str">
        <f>'Wykaz ppg - kalkulator '!Y16</f>
        <v>42-274</v>
      </c>
      <c r="D4" s="7" t="str">
        <f>'Wykaz ppg - kalkulator '!Z16</f>
        <v>Konopiska</v>
      </c>
      <c r="E4" s="7" t="str">
        <f>'Wykaz ppg - kalkulator '!AA16</f>
        <v>Łaziec</v>
      </c>
      <c r="F4" s="7" t="str">
        <f>'Wykaz ppg - kalkulator '!AB16</f>
        <v/>
      </c>
      <c r="G4" s="7" t="str">
        <f>'Wykaz ppg - kalkulator '!AC16</f>
        <v>dz. 44</v>
      </c>
      <c r="H4" s="16" t="str">
        <f>'Wykaz ppg - kalkulator '!AE16</f>
        <v>8018590365500019305603</v>
      </c>
      <c r="I4" s="7">
        <f>'Wykaz ppg - kalkulator '!AT16</f>
        <v>4010</v>
      </c>
      <c r="J4" s="6" t="str">
        <f>'Wykaz ppg - kalkulator '!AU16</f>
        <v>W-2.1_ZA</v>
      </c>
      <c r="K4" s="1" t="str">
        <f>'Wykaz ppg - kalkulator '!AV16</f>
        <v>0</v>
      </c>
    </row>
    <row r="5" spans="1:11">
      <c r="A5" s="6">
        <f>'Wykaz ppg - kalkulator '!A17</f>
        <v>4</v>
      </c>
      <c r="B5" s="7" t="str">
        <f>'Wykaz ppg - kalkulator '!X17</f>
        <v>Gmina Konopiska Wygoda 17</v>
      </c>
      <c r="C5" s="7" t="str">
        <f>'Wykaz ppg - kalkulator '!Y17</f>
        <v>42-274</v>
      </c>
      <c r="D5" s="7" t="str">
        <f>'Wykaz ppg - kalkulator '!Z17</f>
        <v>Konopiska</v>
      </c>
      <c r="E5" s="7" t="str">
        <f>'Wykaz ppg - kalkulator '!AA17</f>
        <v>Wygoda</v>
      </c>
      <c r="F5" s="7" t="str">
        <f>'Wykaz ppg - kalkulator '!AB17</f>
        <v/>
      </c>
      <c r="G5" s="7" t="str">
        <f>'Wykaz ppg - kalkulator '!AC17</f>
        <v>17</v>
      </c>
      <c r="H5" s="16" t="str">
        <f>'Wykaz ppg - kalkulator '!AE17</f>
        <v>8018590365500013278002</v>
      </c>
      <c r="I5" s="7">
        <f>'Wykaz ppg - kalkulator '!AT17</f>
        <v>25981</v>
      </c>
      <c r="J5" s="6" t="str">
        <f>'Wykaz ppg - kalkulator '!AU17</f>
        <v>W-3.6_ZA</v>
      </c>
      <c r="K5" s="1" t="str">
        <f>'Wykaz ppg - kalkulator '!AV17</f>
        <v>0</v>
      </c>
    </row>
    <row r="6" spans="1:11">
      <c r="A6" s="6">
        <f>'Wykaz ppg - kalkulator '!A18</f>
        <v>5</v>
      </c>
      <c r="B6" s="7" t="str">
        <f>'Wykaz ppg - kalkulator '!X18</f>
        <v>Zespół Szkolno-Przedszkolny im. M. Kopernika</v>
      </c>
      <c r="C6" s="7" t="str">
        <f>'Wykaz ppg - kalkulator '!Y18</f>
        <v>42-274</v>
      </c>
      <c r="D6" s="7" t="str">
        <f>'Wykaz ppg - kalkulator '!Z18</f>
        <v>Konopiska</v>
      </c>
      <c r="E6" s="7" t="str">
        <f>'Wykaz ppg - kalkulator '!AA18</f>
        <v>Hutki</v>
      </c>
      <c r="F6" s="7" t="str">
        <f>'Wykaz ppg - kalkulator '!AB18</f>
        <v/>
      </c>
      <c r="G6" s="7" t="str">
        <f>'Wykaz ppg - kalkulator '!AC18</f>
        <v>161</v>
      </c>
      <c r="H6" s="16" t="str">
        <f>'Wykaz ppg - kalkulator '!AE18</f>
        <v>8018590365500007482385</v>
      </c>
      <c r="I6" s="7">
        <f>'Wykaz ppg - kalkulator '!AT18</f>
        <v>4525</v>
      </c>
      <c r="J6" s="6" t="str">
        <f>'Wykaz ppg - kalkulator '!AU18</f>
        <v>W-2.1_ZA</v>
      </c>
      <c r="K6" s="1" t="str">
        <f>'Wykaz ppg - kalkulator '!AV18</f>
        <v/>
      </c>
    </row>
    <row r="7" spans="1:11">
      <c r="A7" s="6">
        <f>'Wykaz ppg - kalkulator '!A19</f>
        <v>6</v>
      </c>
      <c r="B7" s="7" t="str">
        <f>'Wykaz ppg - kalkulator '!X19</f>
        <v>Zespół Szkolno-Przedszkolny w Rększowicach</v>
      </c>
      <c r="C7" s="7" t="str">
        <f>'Wykaz ppg - kalkulator '!Y19</f>
        <v>42-274</v>
      </c>
      <c r="D7" s="7" t="str">
        <f>'Wykaz ppg - kalkulator '!Z19</f>
        <v>Konopiska</v>
      </c>
      <c r="E7" s="7" t="str">
        <f>'Wykaz ppg - kalkulator '!AA19</f>
        <v>Rększowice</v>
      </c>
      <c r="F7" s="7" t="str">
        <f>'Wykaz ppg - kalkulator '!AB19</f>
        <v/>
      </c>
      <c r="G7" s="7" t="str">
        <f>'Wykaz ppg - kalkulator '!AC19</f>
        <v>78</v>
      </c>
      <c r="H7" s="16" t="str">
        <f>'Wykaz ppg - kalkulator '!AE19</f>
        <v>8018590365500007473253</v>
      </c>
      <c r="I7" s="7">
        <f>'Wykaz ppg - kalkulator '!AT19</f>
        <v>11411</v>
      </c>
      <c r="J7" s="6" t="str">
        <f>'Wykaz ppg - kalkulator '!AU19</f>
        <v>W-2.1_ZA</v>
      </c>
      <c r="K7" s="1" t="str">
        <f>'Wykaz ppg - kalkulator '!AV19</f>
        <v/>
      </c>
    </row>
    <row r="8" spans="1:11">
      <c r="A8" s="6">
        <f>'Wykaz ppg - kalkulator '!A20</f>
        <v>7</v>
      </c>
      <c r="B8" s="7" t="str">
        <f>'Wykaz ppg - kalkulator '!X20</f>
        <v>Szkoła Podstawowa im. Henryka Sienkiewicza w Konopiskach</v>
      </c>
      <c r="C8" s="7" t="str">
        <f>'Wykaz ppg - kalkulator '!Y20</f>
        <v>42-274</v>
      </c>
      <c r="D8" s="7" t="str">
        <f>'Wykaz ppg - kalkulator '!Z20</f>
        <v>Konopiska</v>
      </c>
      <c r="E8" s="7" t="str">
        <f>'Wykaz ppg - kalkulator '!AA20</f>
        <v>Konopiska</v>
      </c>
      <c r="F8" s="7" t="str">
        <f>'Wykaz ppg - kalkulator '!AB20</f>
        <v>Sportowa</v>
      </c>
      <c r="G8" s="7" t="str">
        <f>'Wykaz ppg - kalkulator '!AC20</f>
        <v>7</v>
      </c>
      <c r="H8" s="16" t="str">
        <f>'Wykaz ppg - kalkulator '!AE20</f>
        <v>8018590365500000045358</v>
      </c>
      <c r="I8" s="7">
        <f>'Wykaz ppg - kalkulator '!AT20</f>
        <v>501376</v>
      </c>
      <c r="J8" s="97" t="str">
        <f>'Wykaz ppg - kalkulator '!AU20</f>
        <v>W-5.1_ZA</v>
      </c>
      <c r="K8" s="1">
        <f>'Wykaz ppg - kalkulator '!AV20</f>
        <v>439</v>
      </c>
    </row>
    <row r="9" spans="1:11">
      <c r="A9" s="6">
        <f>'Wykaz ppg - kalkulator '!A21</f>
        <v>8</v>
      </c>
      <c r="B9" s="7" t="str">
        <f>'Wykaz ppg - kalkulator '!X21</f>
        <v>Hala Sportowa</v>
      </c>
      <c r="C9" s="7" t="str">
        <f>'Wykaz ppg - kalkulator '!Y21</f>
        <v>42-274</v>
      </c>
      <c r="D9" s="7" t="str">
        <f>'Wykaz ppg - kalkulator '!Z21</f>
        <v>Konopiska</v>
      </c>
      <c r="E9" s="7" t="str">
        <f>'Wykaz ppg - kalkulator '!AA21</f>
        <v>Konopiska</v>
      </c>
      <c r="F9" s="7" t="str">
        <f>'Wykaz ppg - kalkulator '!AB21</f>
        <v>Sportowa</v>
      </c>
      <c r="G9" s="7" t="str">
        <f>'Wykaz ppg - kalkulator '!AC21</f>
        <v>7a</v>
      </c>
      <c r="H9" s="16" t="str">
        <f>'Wykaz ppg - kalkulator '!AE21</f>
        <v>8018590365500006059878</v>
      </c>
      <c r="I9" s="7">
        <f>'Wykaz ppg - kalkulator '!AT21</f>
        <v>231500</v>
      </c>
      <c r="J9" s="97" t="str">
        <f>'Wykaz ppg - kalkulator '!AU21</f>
        <v>W-5.1_ZA</v>
      </c>
      <c r="K9" s="1">
        <f>'Wykaz ppg - kalkulator '!AV21</f>
        <v>214</v>
      </c>
    </row>
    <row r="10" spans="1:11">
      <c r="A10" s="6">
        <f>'Wykaz ppg - kalkulator '!A22</f>
        <v>9</v>
      </c>
      <c r="B10" s="7" t="str">
        <f>'Wykaz ppg - kalkulator '!X22</f>
        <v>Gminne Centrum Kultury i Sportu w Konopiskach Sportowa 60</v>
      </c>
      <c r="C10" s="7" t="str">
        <f>'Wykaz ppg - kalkulator '!Y22</f>
        <v>42-274</v>
      </c>
      <c r="D10" s="7" t="str">
        <f>'Wykaz ppg - kalkulator '!Z22</f>
        <v>Konopiska</v>
      </c>
      <c r="E10" s="7" t="str">
        <f>'Wykaz ppg - kalkulator '!AA22</f>
        <v>Konopiska</v>
      </c>
      <c r="F10" s="7" t="str">
        <f>'Wykaz ppg - kalkulator '!AB22</f>
        <v>Sportowa</v>
      </c>
      <c r="G10" s="7" t="str">
        <f>'Wykaz ppg - kalkulator '!AC22</f>
        <v>60</v>
      </c>
      <c r="H10" s="16" t="str">
        <f>'Wykaz ppg - kalkulator '!AE22</f>
        <v>8018590365500007130637</v>
      </c>
      <c r="I10" s="7">
        <f>'Wykaz ppg - kalkulator '!AT22</f>
        <v>14898</v>
      </c>
      <c r="J10" s="6" t="str">
        <f>'Wykaz ppg - kalkulator '!AU22</f>
        <v>W-3.6_ZA</v>
      </c>
      <c r="K10" s="1" t="str">
        <f>'Wykaz ppg - kalkulator '!AV22</f>
        <v>0</v>
      </c>
    </row>
    <row r="11" spans="1:11">
      <c r="A11" s="6">
        <f>'Wykaz ppg - kalkulator '!A23</f>
        <v>10</v>
      </c>
      <c r="B11" s="7" t="str">
        <f>'Wykaz ppg - kalkulator '!X23</f>
        <v>Gminne Centrum Kultury i Sportu w Konopiskach świetlica Kopalnia</v>
      </c>
      <c r="C11" s="7" t="str">
        <f>'Wykaz ppg - kalkulator '!Y23</f>
        <v>42-274</v>
      </c>
      <c r="D11" s="7" t="str">
        <f>'Wykaz ppg - kalkulator '!Z23</f>
        <v>Konopiska</v>
      </c>
      <c r="E11" s="7" t="str">
        <f>'Wykaz ppg - kalkulator '!AA23</f>
        <v>Kopalnia</v>
      </c>
      <c r="F11" s="7" t="str">
        <f>'Wykaz ppg - kalkulator '!AB23</f>
        <v>Klonowa</v>
      </c>
      <c r="G11" s="7" t="str">
        <f>'Wykaz ppg - kalkulator '!AC23</f>
        <v>1</v>
      </c>
      <c r="H11" s="16" t="str">
        <f>'Wykaz ppg - kalkulator '!AE23</f>
        <v>8018590365500013996302</v>
      </c>
      <c r="I11" s="7">
        <f>'Wykaz ppg - kalkulator '!AT23</f>
        <v>40820</v>
      </c>
      <c r="J11" s="6" t="str">
        <f>'Wykaz ppg - kalkulator '!AU23</f>
        <v>W-3.6_ZA</v>
      </c>
      <c r="K11" s="1">
        <f>'Wykaz ppg - kalkulator '!AV23</f>
        <v>0</v>
      </c>
    </row>
    <row r="12" spans="1:11">
      <c r="A12" s="6">
        <f>'Wykaz ppg - kalkulator '!A24</f>
        <v>11</v>
      </c>
      <c r="B12" s="7" t="str">
        <f>'Wykaz ppg - kalkulator '!X24</f>
        <v>Szkoła w Kopalni-Szkolna 2</v>
      </c>
      <c r="C12" s="7" t="str">
        <f>'Wykaz ppg - kalkulator '!Y24</f>
        <v>42-274</v>
      </c>
      <c r="D12" s="7" t="str">
        <f>'Wykaz ppg - kalkulator '!Z24</f>
        <v>Konopiska</v>
      </c>
      <c r="E12" s="7" t="str">
        <f>'Wykaz ppg - kalkulator '!AA24</f>
        <v>Kopalnia</v>
      </c>
      <c r="F12" s="7" t="str">
        <f>'Wykaz ppg - kalkulator '!AB24</f>
        <v>Szkolna</v>
      </c>
      <c r="G12" s="7" t="str">
        <f>'Wykaz ppg - kalkulator '!AC24</f>
        <v>2</v>
      </c>
      <c r="H12" s="16" t="str">
        <f>'Wykaz ppg - kalkulator '!AE24</f>
        <v>8018590365500019088087</v>
      </c>
      <c r="I12" s="7">
        <f>'Wykaz ppg - kalkulator '!AT24</f>
        <v>118135</v>
      </c>
      <c r="J12" s="6" t="str">
        <f>'Wykaz ppg - kalkulator '!AU24</f>
        <v>W-4_ZA</v>
      </c>
      <c r="K12" s="1" t="str">
        <f>'Wykaz ppg - kalkulator '!AV24</f>
        <v>0</v>
      </c>
    </row>
    <row r="13" spans="1:11">
      <c r="A13" s="6">
        <f>'Wykaz ppg - kalkulator '!A25</f>
        <v>12</v>
      </c>
      <c r="B13" s="7" t="str">
        <f>'Wykaz ppg - kalkulator '!X25</f>
        <v>Szkoła Aleksandria  Gościnna 130</v>
      </c>
      <c r="C13" s="7" t="str">
        <f>'Wykaz ppg - kalkulator '!Y25</f>
        <v>42-274</v>
      </c>
      <c r="D13" s="7" t="str">
        <f>'Wykaz ppg - kalkulator '!Z25</f>
        <v>Konopiska</v>
      </c>
      <c r="E13" s="7" t="str">
        <f>'Wykaz ppg - kalkulator '!AA25</f>
        <v>Aleksandria</v>
      </c>
      <c r="F13" s="7" t="str">
        <f>'Wykaz ppg - kalkulator '!AB25</f>
        <v>Gościnna</v>
      </c>
      <c r="G13" s="7" t="str">
        <f>'Wykaz ppg - kalkulator '!AC25</f>
        <v>130</v>
      </c>
      <c r="H13" s="16" t="str">
        <f>'Wykaz ppg - kalkulator '!AE25</f>
        <v>8018590365500031097012</v>
      </c>
      <c r="I13" s="7">
        <f>'Wykaz ppg - kalkulator '!AT25</f>
        <v>221956</v>
      </c>
      <c r="J13" s="97" t="str">
        <f>'Wykaz ppg - kalkulator '!AU25</f>
        <v>W-5.1_ZA</v>
      </c>
      <c r="K13" s="1">
        <f>'Wykaz ppg - kalkulator '!AV25</f>
        <v>438</v>
      </c>
    </row>
    <row r="14" spans="1:11">
      <c r="A14" s="6">
        <f>'Wykaz ppg - kalkulator '!A26</f>
        <v>13</v>
      </c>
      <c r="B14" s="7" t="str">
        <f>'Wykaz ppg - kalkulator '!X26</f>
        <v>Szkoła w Łażcu</v>
      </c>
      <c r="C14" s="7" t="str">
        <f>'Wykaz ppg - kalkulator '!Y26</f>
        <v>42-274</v>
      </c>
      <c r="D14" s="7" t="str">
        <f>'Wykaz ppg - kalkulator '!Z26</f>
        <v>Konopiska</v>
      </c>
      <c r="E14" s="7" t="str">
        <f>'Wykaz ppg - kalkulator '!AA26</f>
        <v>Łaziec</v>
      </c>
      <c r="F14" s="7" t="str">
        <f>'Wykaz ppg - kalkulator '!AB26</f>
        <v/>
      </c>
      <c r="G14" s="7" t="str">
        <f>'Wykaz ppg - kalkulator '!AC26</f>
        <v>66</v>
      </c>
      <c r="H14" s="16" t="str">
        <f>'Wykaz ppg - kalkulator '!AE26</f>
        <v>8018590365500090507576</v>
      </c>
      <c r="I14" s="7">
        <f>'Wykaz ppg - kalkulator '!AT26</f>
        <v>77382</v>
      </c>
      <c r="J14" s="6" t="str">
        <f>'Wykaz ppg - kalkulator '!AU26</f>
        <v>W-3.6_ZA</v>
      </c>
      <c r="K14" s="1" t="str">
        <f>'Wykaz ppg - kalkulator '!AV26</f>
        <v>0</v>
      </c>
    </row>
    <row r="15" spans="1:11">
      <c r="A15" s="6">
        <f>'Wykaz ppg - kalkulator '!A27</f>
        <v>14</v>
      </c>
      <c r="B15" s="7" t="str">
        <f>'Wykaz ppg - kalkulator '!X27</f>
        <v>Lokal mieszkalny</v>
      </c>
      <c r="C15" s="7" t="str">
        <f>'Wykaz ppg - kalkulator '!Y27</f>
        <v>42-274</v>
      </c>
      <c r="D15" s="7" t="str">
        <f>'Wykaz ppg - kalkulator '!Z27</f>
        <v>Konopiska</v>
      </c>
      <c r="E15" s="7" t="str">
        <f>'Wykaz ppg - kalkulator '!AA27</f>
        <v>Łaziec</v>
      </c>
      <c r="F15" s="7" t="str">
        <f>'Wykaz ppg - kalkulator '!AB27</f>
        <v/>
      </c>
      <c r="G15" s="7" t="str">
        <f>'Wykaz ppg - kalkulator '!AC27</f>
        <v>66</v>
      </c>
      <c r="H15" s="16" t="str">
        <f>'Wykaz ppg - kalkulator '!AE27</f>
        <v>8018590365500013753912</v>
      </c>
      <c r="I15" s="7">
        <f>'Wykaz ppg - kalkulator '!AT27</f>
        <v>7773</v>
      </c>
      <c r="J15" s="6" t="str">
        <f>'Wykaz ppg - kalkulator '!AU27</f>
        <v>W-2.1_ZA</v>
      </c>
      <c r="K15" s="1" t="str">
        <f>'Wykaz ppg - kalkulator '!AV27</f>
        <v>0</v>
      </c>
    </row>
    <row r="16" spans="1:11">
      <c r="A16" s="6">
        <f>'Wykaz ppg - kalkulator '!A28</f>
        <v>15</v>
      </c>
      <c r="B16" s="7" t="str">
        <f>'Wykaz ppg - kalkulator '!X28</f>
        <v>Dom Seniora</v>
      </c>
      <c r="C16" s="7" t="str">
        <f>'Wykaz ppg - kalkulator '!Y28</f>
        <v>42-274</v>
      </c>
      <c r="D16" s="7" t="str">
        <f>'Wykaz ppg - kalkulator '!Z28</f>
        <v>Konopiska</v>
      </c>
      <c r="E16" s="7" t="str">
        <f>'Wykaz ppg - kalkulator '!AA28</f>
        <v>Konopiska</v>
      </c>
      <c r="F16" s="7" t="str">
        <f>'Wykaz ppg - kalkulator '!AB28</f>
        <v>Częstochowska</v>
      </c>
      <c r="G16" s="7">
        <f>'Wykaz ppg - kalkulator '!AC28</f>
        <v>26</v>
      </c>
      <c r="H16" s="16" t="str">
        <f>'Wykaz ppg - kalkulator '!AE28</f>
        <v>8018590365500029903097</v>
      </c>
      <c r="I16" s="7">
        <f>'Wykaz ppg - kalkulator '!AT28</f>
        <v>10329</v>
      </c>
      <c r="J16" s="6" t="str">
        <f>'Wykaz ppg - kalkulator '!AU28</f>
        <v>W-3.6_ZA</v>
      </c>
      <c r="K16" s="1" t="str">
        <f>'Wykaz ppg - kalkulator '!AV28</f>
        <v>0</v>
      </c>
    </row>
    <row r="17" spans="1:11">
      <c r="A17" s="6">
        <f>'Wykaz ppg - kalkulator '!A30</f>
        <v>0</v>
      </c>
      <c r="B17" s="7">
        <f>'Wykaz ppg - kalkulator '!X30</f>
        <v>0</v>
      </c>
      <c r="C17" s="7">
        <f>'Wykaz ppg - kalkulator '!Y30</f>
        <v>0</v>
      </c>
      <c r="D17" s="7">
        <f>'Wykaz ppg - kalkulator '!Z30</f>
        <v>0</v>
      </c>
      <c r="E17" s="7">
        <f>'Wykaz ppg - kalkulator '!AA30</f>
        <v>0</v>
      </c>
      <c r="F17" s="7">
        <f>'Wykaz ppg - kalkulator '!AB30</f>
        <v>0</v>
      </c>
      <c r="G17" s="7">
        <f>'Wykaz ppg - kalkulator '!AC30</f>
        <v>0</v>
      </c>
      <c r="H17" s="16">
        <f>'Wykaz ppg - kalkulator '!AE30</f>
        <v>0</v>
      </c>
      <c r="I17" s="7">
        <f>'Wykaz ppg - kalkulator '!AT30</f>
        <v>1465.4490000000001</v>
      </c>
      <c r="J17" s="6">
        <f>'Wykaz ppg - kalkulator '!AU30</f>
        <v>0</v>
      </c>
      <c r="K17" s="1">
        <f>'Wykaz ppg - kalkulator '!AV30</f>
        <v>0</v>
      </c>
    </row>
    <row r="18" spans="1:11">
      <c r="A18" s="6">
        <f>'Wykaz ppg - kalkulator '!A31</f>
        <v>0</v>
      </c>
      <c r="B18" s="7">
        <f>'Wykaz ppg - kalkulator '!X31</f>
        <v>0</v>
      </c>
      <c r="C18" s="7">
        <f>'Wykaz ppg - kalkulator '!Y31</f>
        <v>0</v>
      </c>
      <c r="D18" s="7">
        <f>'Wykaz ppg - kalkulator '!Z31</f>
        <v>0</v>
      </c>
      <c r="E18" s="7">
        <f>'Wykaz ppg - kalkulator '!AA31</f>
        <v>0</v>
      </c>
      <c r="F18" s="7">
        <f>'Wykaz ppg - kalkulator '!AB31</f>
        <v>0</v>
      </c>
      <c r="G18" s="7">
        <f>'Wykaz ppg - kalkulator '!AC31</f>
        <v>0</v>
      </c>
      <c r="H18" s="16">
        <f>'Wykaz ppg - kalkulator '!AE31</f>
        <v>0</v>
      </c>
      <c r="I18" s="7">
        <f>'Wykaz ppg - kalkulator '!AT31</f>
        <v>0</v>
      </c>
      <c r="J18" s="6">
        <f>'Wykaz ppg - kalkulator '!AU31</f>
        <v>0</v>
      </c>
      <c r="K18" s="1">
        <f>'Wykaz ppg - kalkulator '!AV31</f>
        <v>0</v>
      </c>
    </row>
    <row r="19" spans="1:11">
      <c r="A19" s="6">
        <f>'Wykaz ppg - kalkulator '!A32</f>
        <v>0</v>
      </c>
      <c r="B19" s="7">
        <f>'Wykaz ppg - kalkulator '!X32</f>
        <v>0</v>
      </c>
      <c r="C19" s="7">
        <f>'Wykaz ppg - kalkulator '!Y32</f>
        <v>0</v>
      </c>
      <c r="D19" s="7">
        <f>'Wykaz ppg - kalkulator '!Z32</f>
        <v>0</v>
      </c>
      <c r="E19" s="7">
        <f>'Wykaz ppg - kalkulator '!AA32</f>
        <v>0</v>
      </c>
      <c r="F19" s="7">
        <f>'Wykaz ppg - kalkulator '!AB32</f>
        <v>0</v>
      </c>
      <c r="G19" s="7">
        <f>'Wykaz ppg - kalkulator '!AC32</f>
        <v>0</v>
      </c>
      <c r="H19" s="16">
        <f>'Wykaz ppg - kalkulator '!AE32</f>
        <v>0</v>
      </c>
      <c r="I19" s="7">
        <f>'Wykaz ppg - kalkulator '!AT32</f>
        <v>0</v>
      </c>
      <c r="J19" s="6">
        <f>'Wykaz ppg - kalkulator '!AU32</f>
        <v>0</v>
      </c>
      <c r="K19" s="1">
        <f>'Wykaz ppg - kalkulator '!AV32</f>
        <v>0</v>
      </c>
    </row>
    <row r="20" spans="1:11">
      <c r="A20" s="6">
        <f>'Wykaz ppg - kalkulator '!A33</f>
        <v>0</v>
      </c>
      <c r="B20" s="7">
        <f>'Wykaz ppg - kalkulator '!X33</f>
        <v>0</v>
      </c>
      <c r="C20" s="7">
        <f>'Wykaz ppg - kalkulator '!Y33</f>
        <v>0</v>
      </c>
      <c r="D20" s="7">
        <f>'Wykaz ppg - kalkulator '!Z33</f>
        <v>0</v>
      </c>
      <c r="E20" s="7">
        <f>'Wykaz ppg - kalkulator '!AA33</f>
        <v>0</v>
      </c>
      <c r="F20" s="7">
        <f>'Wykaz ppg - kalkulator '!AB33</f>
        <v>0</v>
      </c>
      <c r="G20" s="7">
        <f>'Wykaz ppg - kalkulator '!AC33</f>
        <v>0</v>
      </c>
      <c r="H20" s="16">
        <f>'Wykaz ppg - kalkulator '!AE33</f>
        <v>0</v>
      </c>
      <c r="I20" s="7">
        <f>'Wykaz ppg - kalkulator '!AT33</f>
        <v>0</v>
      </c>
      <c r="J20" s="6">
        <f>'Wykaz ppg - kalkulator '!AU33</f>
        <v>0</v>
      </c>
      <c r="K20" s="1">
        <f>'Wykaz ppg - kalkulator '!AV33</f>
        <v>0</v>
      </c>
    </row>
    <row r="21" spans="1:11">
      <c r="A21" s="6">
        <f>'Wykaz ppg - kalkulator '!A34</f>
        <v>0</v>
      </c>
      <c r="B21" s="7">
        <f>'Wykaz ppg - kalkulator '!X34</f>
        <v>0</v>
      </c>
      <c r="C21" s="7">
        <f>'Wykaz ppg - kalkulator '!Y34</f>
        <v>0</v>
      </c>
      <c r="D21" s="7">
        <f>'Wykaz ppg - kalkulator '!Z34</f>
        <v>0</v>
      </c>
      <c r="E21" s="7">
        <f>'Wykaz ppg - kalkulator '!AA34</f>
        <v>0</v>
      </c>
      <c r="F21" s="7">
        <f>'Wykaz ppg - kalkulator '!AB34</f>
        <v>0</v>
      </c>
      <c r="G21" s="7">
        <f>'Wykaz ppg - kalkulator '!AC34</f>
        <v>0</v>
      </c>
      <c r="H21" s="16">
        <f>'Wykaz ppg - kalkulator '!AE34</f>
        <v>0</v>
      </c>
      <c r="I21" s="7">
        <f>'Wykaz ppg - kalkulator '!AT34</f>
        <v>0</v>
      </c>
      <c r="J21" s="6">
        <f>'Wykaz ppg - kalkulator '!AU34</f>
        <v>0</v>
      </c>
      <c r="K21" s="1">
        <f>'Wykaz ppg - kalkulator '!AV34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68FC-995A-4827-A7B2-2F1758F3F7E8}">
  <dimension ref="A1:D8"/>
  <sheetViews>
    <sheetView workbookViewId="0">
      <selection activeCell="A5" sqref="A5:XFD5"/>
    </sheetView>
  </sheetViews>
  <sheetFormatPr defaultRowHeight="14"/>
  <cols>
    <col min="2" max="2" width="19" customWidth="1"/>
  </cols>
  <sheetData>
    <row r="1" spans="1:4" ht="63">
      <c r="A1" s="76" t="s">
        <v>170</v>
      </c>
      <c r="B1" s="76" t="s">
        <v>171</v>
      </c>
      <c r="C1" s="76" t="s">
        <v>172</v>
      </c>
      <c r="D1" s="76" t="s">
        <v>173</v>
      </c>
    </row>
    <row r="2" spans="1:4">
      <c r="A2" s="77">
        <v>1</v>
      </c>
      <c r="B2" s="78" t="str">
        <f>'Wykaz ppg - kalkulator '!AE15</f>
        <v>8018590365500007689593</v>
      </c>
      <c r="C2" s="79">
        <f>'Wykaz ppg - kalkulator '!AV15</f>
        <v>111</v>
      </c>
      <c r="D2" s="77">
        <f>'Wykaz ppg - kalkulator '!AT15</f>
        <v>149895</v>
      </c>
    </row>
    <row r="3" spans="1:4">
      <c r="A3" s="77">
        <v>2</v>
      </c>
      <c r="B3" s="78" t="str">
        <f>'Wykaz ppg - kalkulator '!AE20</f>
        <v>8018590365500000045358</v>
      </c>
      <c r="C3" s="79">
        <f>'Wykaz ppg - kalkulator '!AV20</f>
        <v>439</v>
      </c>
      <c r="D3" s="77">
        <f>'Wykaz ppg - kalkulator '!AT20</f>
        <v>501376</v>
      </c>
    </row>
    <row r="4" spans="1:4">
      <c r="A4" s="77">
        <v>3</v>
      </c>
      <c r="B4" s="78" t="str">
        <f>'Wykaz ppg - kalkulator '!AE21</f>
        <v>8018590365500006059878</v>
      </c>
      <c r="C4" s="79">
        <f>'Wykaz ppg - kalkulator '!AV21</f>
        <v>214</v>
      </c>
      <c r="D4" s="77">
        <f>'Wykaz ppg - kalkulator '!AT21</f>
        <v>231500</v>
      </c>
    </row>
    <row r="5" spans="1:4">
      <c r="A5" s="77">
        <v>6</v>
      </c>
      <c r="B5" s="78" t="str">
        <f>'Wykaz ppg - kalkulator '!AE25</f>
        <v>8018590365500031097012</v>
      </c>
      <c r="C5" s="79">
        <f>'Wykaz ppg - kalkulator '!AV25</f>
        <v>438</v>
      </c>
      <c r="D5" s="77">
        <f>'Wykaz ppg - kalkulator '!AT25</f>
        <v>221956</v>
      </c>
    </row>
    <row r="6" spans="1:4">
      <c r="A6" s="110" t="s">
        <v>174</v>
      </c>
      <c r="B6" s="110"/>
      <c r="C6" s="110"/>
      <c r="D6" s="77">
        <f>SUM(D2:D5)</f>
        <v>1104727</v>
      </c>
    </row>
    <row r="8" spans="1:4">
      <c r="B8" s="80"/>
    </row>
  </sheetData>
  <mergeCells count="1">
    <mergeCell ref="A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95F10-A593-420E-96C7-EE3B0CA6C78B}">
  <dimension ref="A1:Q5"/>
  <sheetViews>
    <sheetView workbookViewId="0">
      <selection activeCell="A5" sqref="A5:XFD5"/>
    </sheetView>
  </sheetViews>
  <sheetFormatPr defaultRowHeight="14"/>
  <cols>
    <col min="1" max="1" width="20.9140625" customWidth="1"/>
    <col min="8" max="8" width="20.9140625" customWidth="1"/>
  </cols>
  <sheetData>
    <row r="1" spans="1:17" ht="104">
      <c r="A1" s="50" t="s">
        <v>26</v>
      </c>
      <c r="B1" s="53" t="s">
        <v>10</v>
      </c>
      <c r="C1" s="53" t="s">
        <v>11</v>
      </c>
      <c r="D1" s="53" t="s">
        <v>21</v>
      </c>
      <c r="E1" s="53" t="s">
        <v>12</v>
      </c>
      <c r="F1" s="53" t="s">
        <v>13</v>
      </c>
      <c r="G1" s="53" t="s">
        <v>14</v>
      </c>
      <c r="H1" s="50" t="s">
        <v>26</v>
      </c>
      <c r="I1" s="53" t="s">
        <v>15</v>
      </c>
      <c r="J1" s="53" t="s">
        <v>16</v>
      </c>
      <c r="K1" s="53" t="s">
        <v>17</v>
      </c>
      <c r="L1" s="53" t="s">
        <v>18</v>
      </c>
      <c r="M1" s="53" t="s">
        <v>19</v>
      </c>
      <c r="N1" s="53" t="s">
        <v>20</v>
      </c>
      <c r="O1" s="53" t="s">
        <v>37</v>
      </c>
      <c r="P1" s="53" t="s">
        <v>59</v>
      </c>
      <c r="Q1" s="52" t="s">
        <v>8</v>
      </c>
    </row>
    <row r="2" spans="1:17">
      <c r="A2" s="67" t="s">
        <v>137</v>
      </c>
      <c r="B2" s="68">
        <v>26428</v>
      </c>
      <c r="C2" s="68">
        <v>26199</v>
      </c>
      <c r="D2" s="68">
        <v>22376</v>
      </c>
      <c r="E2" s="68">
        <v>15569</v>
      </c>
      <c r="F2" s="68">
        <v>4798</v>
      </c>
      <c r="G2" s="68">
        <v>208</v>
      </c>
      <c r="H2" s="67" t="s">
        <v>137</v>
      </c>
      <c r="I2" s="68">
        <v>0</v>
      </c>
      <c r="J2" s="68">
        <v>0</v>
      </c>
      <c r="K2" s="68">
        <v>0</v>
      </c>
      <c r="L2" s="68">
        <v>7657</v>
      </c>
      <c r="M2" s="68">
        <v>20438</v>
      </c>
      <c r="N2" s="68">
        <v>26222</v>
      </c>
      <c r="O2" s="42">
        <f t="shared" ref="O2:O5" si="0">SUM(B2:N2)</f>
        <v>149895</v>
      </c>
      <c r="P2" s="42">
        <f t="shared" ref="P2:P5" si="1">O2</f>
        <v>149895</v>
      </c>
      <c r="Q2" s="71" t="s">
        <v>159</v>
      </c>
    </row>
    <row r="3" spans="1:17">
      <c r="A3" s="67" t="s">
        <v>147</v>
      </c>
      <c r="B3" s="68">
        <v>67182</v>
      </c>
      <c r="C3" s="68">
        <v>77231</v>
      </c>
      <c r="D3" s="68">
        <v>67526</v>
      </c>
      <c r="E3" s="68">
        <v>42078</v>
      </c>
      <c r="F3" s="68">
        <v>14025</v>
      </c>
      <c r="G3" s="68">
        <v>8398</v>
      </c>
      <c r="H3" s="67" t="s">
        <v>147</v>
      </c>
      <c r="I3" s="68">
        <v>7598</v>
      </c>
      <c r="J3" s="68">
        <v>8219</v>
      </c>
      <c r="K3" s="68">
        <v>8766</v>
      </c>
      <c r="L3" s="68">
        <v>34489</v>
      </c>
      <c r="M3" s="68">
        <v>73235</v>
      </c>
      <c r="N3" s="68">
        <v>92629</v>
      </c>
      <c r="O3" s="42">
        <f t="shared" si="0"/>
        <v>501376</v>
      </c>
      <c r="P3" s="42">
        <f t="shared" si="1"/>
        <v>501376</v>
      </c>
      <c r="Q3" s="69" t="s">
        <v>159</v>
      </c>
    </row>
    <row r="4" spans="1:17">
      <c r="A4" s="81" t="s">
        <v>148</v>
      </c>
      <c r="B4" s="82">
        <v>39977</v>
      </c>
      <c r="C4" s="82">
        <v>40472</v>
      </c>
      <c r="D4" s="82">
        <v>33085</v>
      </c>
      <c r="E4" s="82">
        <v>19730</v>
      </c>
      <c r="F4" s="82">
        <v>6868</v>
      </c>
      <c r="G4" s="82">
        <v>1756</v>
      </c>
      <c r="H4" s="81" t="s">
        <v>148</v>
      </c>
      <c r="I4" s="82">
        <v>1457</v>
      </c>
      <c r="J4" s="82">
        <v>1500</v>
      </c>
      <c r="K4" s="82">
        <v>1576</v>
      </c>
      <c r="L4" s="82">
        <v>8255</v>
      </c>
      <c r="M4" s="82">
        <v>30139</v>
      </c>
      <c r="N4" s="82">
        <v>46685</v>
      </c>
      <c r="O4" s="63">
        <f t="shared" si="0"/>
        <v>231500</v>
      </c>
      <c r="P4" s="63">
        <f t="shared" si="1"/>
        <v>231500</v>
      </c>
      <c r="Q4" s="81" t="s">
        <v>158</v>
      </c>
    </row>
    <row r="5" spans="1:17">
      <c r="A5" s="67" t="s">
        <v>155</v>
      </c>
      <c r="B5" s="68">
        <v>35844</v>
      </c>
      <c r="C5" s="68">
        <v>38638</v>
      </c>
      <c r="D5" s="68">
        <v>28209</v>
      </c>
      <c r="E5" s="68">
        <v>14655</v>
      </c>
      <c r="F5" s="68">
        <v>4614</v>
      </c>
      <c r="G5" s="68">
        <v>3384</v>
      </c>
      <c r="H5" s="67" t="s">
        <v>155</v>
      </c>
      <c r="I5" s="68">
        <v>1122</v>
      </c>
      <c r="J5" s="68">
        <v>675</v>
      </c>
      <c r="K5" s="68">
        <v>3822</v>
      </c>
      <c r="L5" s="68">
        <v>12230</v>
      </c>
      <c r="M5" s="68">
        <v>33167</v>
      </c>
      <c r="N5" s="68">
        <v>45596</v>
      </c>
      <c r="O5" s="42">
        <f t="shared" si="0"/>
        <v>221956</v>
      </c>
      <c r="P5" s="42">
        <f t="shared" si="1"/>
        <v>221956</v>
      </c>
      <c r="Q5" s="69" t="s">
        <v>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D9D8-81FD-4F99-853A-A97B7B15E0EC}">
  <dimension ref="B4:L8"/>
  <sheetViews>
    <sheetView topLeftCell="A4" workbookViewId="0">
      <selection activeCell="B8" sqref="B8"/>
    </sheetView>
  </sheetViews>
  <sheetFormatPr defaultRowHeight="14"/>
  <cols>
    <col min="1" max="1" width="20.9140625" customWidth="1"/>
    <col min="2" max="2" width="2.5" customWidth="1"/>
    <col min="3" max="3" width="18.1640625" customWidth="1"/>
    <col min="8" max="8" width="11" customWidth="1"/>
    <col min="9" max="9" width="12.1640625" customWidth="1"/>
  </cols>
  <sheetData>
    <row r="4" spans="2:12" ht="136.5">
      <c r="B4" s="83" t="s">
        <v>175</v>
      </c>
      <c r="C4" s="84" t="s">
        <v>176</v>
      </c>
      <c r="D4" s="84" t="s">
        <v>177</v>
      </c>
      <c r="E4" s="84" t="s">
        <v>178</v>
      </c>
      <c r="F4" s="84" t="s">
        <v>179</v>
      </c>
      <c r="G4" s="84" t="s">
        <v>180</v>
      </c>
      <c r="H4" s="84" t="s">
        <v>181</v>
      </c>
      <c r="I4" s="84" t="s">
        <v>182</v>
      </c>
      <c r="J4" s="84" t="s">
        <v>183</v>
      </c>
      <c r="K4" s="84" t="s">
        <v>184</v>
      </c>
      <c r="L4" s="84" t="s">
        <v>185</v>
      </c>
    </row>
    <row r="5" spans="2:12" ht="21">
      <c r="B5" s="84">
        <v>1</v>
      </c>
      <c r="C5" s="87" t="s">
        <v>137</v>
      </c>
      <c r="D5" s="83" t="s">
        <v>186</v>
      </c>
      <c r="E5" s="83" t="s">
        <v>190</v>
      </c>
      <c r="F5" s="83"/>
      <c r="G5" s="85" t="s">
        <v>159</v>
      </c>
      <c r="H5" s="83"/>
      <c r="I5" s="86">
        <v>45658.25</v>
      </c>
      <c r="J5" s="83"/>
      <c r="K5" s="83"/>
      <c r="L5" s="83"/>
    </row>
    <row r="6" spans="2:12" ht="21">
      <c r="B6" s="87">
        <v>2</v>
      </c>
      <c r="C6" s="87" t="s">
        <v>147</v>
      </c>
      <c r="D6" s="87" t="s">
        <v>187</v>
      </c>
      <c r="E6" s="83" t="s">
        <v>190</v>
      </c>
      <c r="F6" s="87"/>
      <c r="G6" s="85" t="s">
        <v>159</v>
      </c>
      <c r="H6" s="87"/>
      <c r="I6" s="86">
        <v>45658.25</v>
      </c>
      <c r="J6" s="87"/>
      <c r="K6" s="87"/>
      <c r="L6" s="87"/>
    </row>
    <row r="7" spans="2:12" ht="21">
      <c r="B7" s="87">
        <v>3</v>
      </c>
      <c r="C7" s="88" t="s">
        <v>148</v>
      </c>
      <c r="D7" s="87" t="s">
        <v>188</v>
      </c>
      <c r="E7" s="83" t="s">
        <v>190</v>
      </c>
      <c r="F7" s="87"/>
      <c r="G7" s="85" t="s">
        <v>159</v>
      </c>
      <c r="H7" s="87"/>
      <c r="I7" s="86">
        <v>45658.25</v>
      </c>
      <c r="J7" s="87"/>
      <c r="K7" s="87"/>
      <c r="L7" s="87"/>
    </row>
    <row r="8" spans="2:12" ht="21">
      <c r="B8" s="87">
        <v>4</v>
      </c>
      <c r="C8" s="87" t="s">
        <v>155</v>
      </c>
      <c r="D8" s="87" t="s">
        <v>189</v>
      </c>
      <c r="E8" s="83" t="s">
        <v>190</v>
      </c>
      <c r="F8" s="87"/>
      <c r="G8" s="85" t="s">
        <v>159</v>
      </c>
      <c r="H8" s="87"/>
      <c r="I8" s="86">
        <v>45658.25</v>
      </c>
      <c r="J8" s="87"/>
      <c r="K8" s="87"/>
      <c r="L8" s="8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Wykaz ppg - kalkulator </vt:lpstr>
      <vt:lpstr>Ceny</vt:lpstr>
      <vt:lpstr>Akcyza</vt:lpstr>
      <vt:lpstr>wykaz ppe </vt:lpstr>
      <vt:lpstr>dane techniczne</vt:lpstr>
      <vt:lpstr>dane techniczne (2)</vt:lpstr>
      <vt:lpstr>dane techniczne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2024-05-06T12:29:13Z</dcterms:modified>
</cp:coreProperties>
</file>