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AA\A\Łobżenica\2022\GAZ\"/>
    </mc:Choice>
  </mc:AlternateContent>
  <bookViews>
    <workbookView xWindow="0" yWindow="0" windowWidth="23040" windowHeight="9390"/>
  </bookViews>
  <sheets>
    <sheet name="Wykaz ppg" sheetId="2" r:id="rId1"/>
    <sheet name="Arkusz ofertowy - do oferty" sheetId="3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C11" i="2" l="1"/>
  <c r="E12" i="3"/>
  <c r="E11" i="3"/>
  <c r="E10" i="3"/>
  <c r="E9" i="3"/>
  <c r="E8" i="3"/>
  <c r="E7" i="3"/>
  <c r="E5" i="3"/>
  <c r="E3" i="3"/>
  <c r="BH20" i="2" l="1"/>
  <c r="F12" i="3" s="1"/>
  <c r="BH19" i="2"/>
  <c r="F11" i="3" s="1"/>
  <c r="BH18" i="2"/>
  <c r="F10" i="3" s="1"/>
  <c r="BH17" i="2"/>
  <c r="F9" i="3" s="1"/>
  <c r="BH16" i="2"/>
  <c r="F8" i="3" s="1"/>
  <c r="BH15" i="2"/>
  <c r="F7" i="3" s="1"/>
  <c r="BH13" i="2"/>
  <c r="F5" i="3" s="1"/>
  <c r="BH11" i="2"/>
  <c r="F3" i="3" s="1"/>
  <c r="AY20" i="2" l="1"/>
  <c r="AY19" i="2"/>
  <c r="AY18" i="2"/>
  <c r="AY17" i="2"/>
  <c r="AY16" i="2"/>
  <c r="AY15" i="2"/>
  <c r="AY14" i="2"/>
  <c r="AY13" i="2"/>
  <c r="AY12" i="2"/>
  <c r="AY11" i="2"/>
  <c r="AY21" i="2" l="1"/>
  <c r="C12" i="3"/>
  <c r="B12" i="3"/>
  <c r="A12" i="3"/>
  <c r="C11" i="3"/>
  <c r="B11" i="3"/>
  <c r="A11" i="3"/>
  <c r="C10" i="3"/>
  <c r="B10" i="3"/>
  <c r="A10" i="3"/>
  <c r="C9" i="3"/>
  <c r="B9" i="3"/>
  <c r="A9" i="3"/>
  <c r="B8" i="3"/>
  <c r="A8" i="3"/>
  <c r="C7" i="3"/>
  <c r="B7" i="3"/>
  <c r="A7" i="3"/>
  <c r="C6" i="3"/>
  <c r="B6" i="3"/>
  <c r="A6" i="3"/>
  <c r="C5" i="3"/>
  <c r="B5" i="3"/>
  <c r="A5" i="3"/>
  <c r="C4" i="3"/>
  <c r="B4" i="3"/>
  <c r="A4" i="3"/>
  <c r="BJ15" i="2"/>
  <c r="G7" i="3" s="1"/>
  <c r="C8" i="3"/>
  <c r="BJ16" i="2" l="1"/>
  <c r="G8" i="3" s="1"/>
  <c r="BE13" i="2" l="1"/>
  <c r="BE12" i="2"/>
  <c r="BE11" i="2"/>
  <c r="BC12" i="2"/>
  <c r="BC13" i="2" s="1"/>
  <c r="BH14" i="2"/>
  <c r="F6" i="3" s="1"/>
  <c r="BH12" i="2"/>
  <c r="F4" i="3" s="1"/>
  <c r="BE15" i="2" l="1"/>
  <c r="BE17" i="2"/>
  <c r="BE14" i="2"/>
  <c r="BF13" i="2"/>
  <c r="BE18" i="2"/>
  <c r="BF11" i="2"/>
  <c r="BF12" i="2"/>
  <c r="E4" i="3" s="1"/>
  <c r="BE20" i="2"/>
  <c r="BC14" i="2"/>
  <c r="BC15" i="2" s="1"/>
  <c r="A3" i="3"/>
  <c r="BE19" i="2" l="1"/>
  <c r="BF15" i="2"/>
  <c r="BE16" i="2"/>
  <c r="BF17" i="2"/>
  <c r="BF20" i="2"/>
  <c r="BF14" i="2"/>
  <c r="E6" i="3" s="1"/>
  <c r="BD15" i="2"/>
  <c r="D7" i="3" s="1"/>
  <c r="BC16" i="2"/>
  <c r="BD16" i="2" s="1"/>
  <c r="D8" i="3" s="1"/>
  <c r="BF18" i="2"/>
  <c r="BC17" i="2"/>
  <c r="A12" i="2"/>
  <c r="A13" i="2" s="1"/>
  <c r="A14" i="2" s="1"/>
  <c r="A17" i="2" s="1"/>
  <c r="A18" i="2" s="1"/>
  <c r="A19" i="2" s="1"/>
  <c r="A20" i="2" s="1"/>
  <c r="BK15" i="2" l="1"/>
  <c r="BF19" i="2"/>
  <c r="BF16" i="2"/>
  <c r="BJ13" i="2"/>
  <c r="G5" i="3" s="1"/>
  <c r="BD13" i="2"/>
  <c r="D5" i="3" s="1"/>
  <c r="BJ17" i="2"/>
  <c r="G9" i="3" s="1"/>
  <c r="BD11" i="2"/>
  <c r="D3" i="3" s="1"/>
  <c r="BJ11" i="2"/>
  <c r="G3" i="3" s="1"/>
  <c r="BJ20" i="2"/>
  <c r="G12" i="3" s="1"/>
  <c r="BJ14" i="2"/>
  <c r="G6" i="3" s="1"/>
  <c r="BJ18" i="2"/>
  <c r="G10" i="3" s="1"/>
  <c r="BJ12" i="2"/>
  <c r="G4" i="3" s="1"/>
  <c r="BD12" i="2"/>
  <c r="D4" i="3" s="1"/>
  <c r="BJ19" i="2"/>
  <c r="G11" i="3" s="1"/>
  <c r="BD14" i="2"/>
  <c r="D6" i="3" s="1"/>
  <c r="BD17" i="2"/>
  <c r="D9" i="3" s="1"/>
  <c r="BC18" i="2"/>
  <c r="H7" i="3" l="1"/>
  <c r="BL15" i="2"/>
  <c r="BM15" i="2" s="1"/>
  <c r="BK16" i="2"/>
  <c r="BK14" i="2"/>
  <c r="BK17" i="2"/>
  <c r="BK12" i="2"/>
  <c r="BK11" i="2"/>
  <c r="BK13" i="2"/>
  <c r="BD18" i="2"/>
  <c r="BC19" i="2"/>
  <c r="B3" i="3"/>
  <c r="BK18" i="2" l="1"/>
  <c r="BL18" i="2" s="1"/>
  <c r="BM18" i="2" s="1"/>
  <c r="D10" i="3"/>
  <c r="BL14" i="2"/>
  <c r="BM14" i="2" s="1"/>
  <c r="H6" i="3"/>
  <c r="BL12" i="2"/>
  <c r="BM12" i="2" s="1"/>
  <c r="H4" i="3"/>
  <c r="H10" i="3"/>
  <c r="H8" i="3"/>
  <c r="BL16" i="2"/>
  <c r="BM16" i="2" s="1"/>
  <c r="H5" i="3"/>
  <c r="BL13" i="2"/>
  <c r="BM13" i="2" s="1"/>
  <c r="BL17" i="2"/>
  <c r="BM17" i="2" s="1"/>
  <c r="H9" i="3"/>
  <c r="H3" i="3"/>
  <c r="BL11" i="2"/>
  <c r="BM11" i="2" s="1"/>
  <c r="BD19" i="2"/>
  <c r="BC20" i="2"/>
  <c r="BD20" i="2" s="1"/>
  <c r="C3" i="3"/>
  <c r="BK20" i="2" l="1"/>
  <c r="H12" i="3" s="1"/>
  <c r="D12" i="3"/>
  <c r="BK19" i="2"/>
  <c r="BL19" i="2" s="1"/>
  <c r="BM19" i="2" s="1"/>
  <c r="D11" i="3"/>
  <c r="H11" i="3" l="1"/>
  <c r="H13" i="3" s="1"/>
  <c r="H14" i="3" s="1"/>
  <c r="H15" i="3" s="1"/>
  <c r="BK21" i="2"/>
  <c r="BL20" i="2"/>
  <c r="BM20" i="2" s="1"/>
  <c r="BL21" i="2" l="1"/>
  <c r="G2" i="2" s="1"/>
  <c r="G1" i="2"/>
  <c r="BM21" i="2" l="1"/>
  <c r="G3" i="2" s="1"/>
</calcChain>
</file>

<file path=xl/comments1.xml><?xml version="1.0" encoding="utf-8"?>
<comments xmlns="http://schemas.openxmlformats.org/spreadsheetml/2006/main">
  <authors>
    <author>lenovo</author>
  </authors>
  <commentList>
    <comment ref="AX11" authorId="0" shapeId="0">
      <text>
        <r>
          <rPr>
            <b/>
            <sz val="9"/>
            <color indexed="81"/>
            <rFont val="Tahoma"/>
            <family val="2"/>
            <charset val="238"/>
          </rPr>
          <t>lenovo:</t>
        </r>
        <r>
          <rPr>
            <sz val="9"/>
            <color indexed="81"/>
            <rFont val="Tahoma"/>
            <family val="2"/>
            <charset val="238"/>
          </rPr>
          <t xml:space="preserve">
2 opcje</t>
        </r>
      </text>
    </comment>
    <comment ref="AM13" authorId="0" shapeId="0">
      <text>
        <r>
          <rPr>
            <b/>
            <sz val="9"/>
            <color indexed="81"/>
            <rFont val="Tahoma"/>
            <family val="2"/>
            <charset val="238"/>
          </rPr>
          <t>lenovo:</t>
        </r>
        <r>
          <rPr>
            <sz val="9"/>
            <color indexed="81"/>
            <rFont val="Tahoma"/>
            <family val="2"/>
            <charset val="238"/>
          </rPr>
          <t xml:space="preserve">
2 opcje</t>
        </r>
      </text>
    </comment>
    <comment ref="AW13" authorId="0" shapeId="0">
      <text>
        <r>
          <rPr>
            <b/>
            <sz val="9"/>
            <color indexed="81"/>
            <rFont val="Tahoma"/>
            <family val="2"/>
            <charset val="238"/>
          </rPr>
          <t>lenovo:</t>
        </r>
        <r>
          <rPr>
            <sz val="9"/>
            <color indexed="81"/>
            <rFont val="Tahoma"/>
            <family val="2"/>
            <charset val="238"/>
          </rPr>
          <t xml:space="preserve">
brak danych</t>
        </r>
      </text>
    </comment>
    <comment ref="AM17" authorId="0" shapeId="0">
      <text>
        <r>
          <rPr>
            <b/>
            <sz val="9"/>
            <color indexed="81"/>
            <rFont val="Tahoma"/>
            <family val="2"/>
            <charset val="238"/>
          </rPr>
          <t>lenovo:</t>
        </r>
        <r>
          <rPr>
            <sz val="9"/>
            <color indexed="81"/>
            <rFont val="Tahoma"/>
            <family val="2"/>
            <charset val="238"/>
          </rPr>
          <t xml:space="preserve">
2 opcje</t>
        </r>
      </text>
    </comment>
    <comment ref="AX18" authorId="0" shapeId="0">
      <text>
        <r>
          <rPr>
            <b/>
            <sz val="9"/>
            <color indexed="81"/>
            <rFont val="Tahoma"/>
            <family val="2"/>
            <charset val="238"/>
          </rPr>
          <t>lenovo:</t>
        </r>
        <r>
          <rPr>
            <sz val="9"/>
            <color indexed="81"/>
            <rFont val="Tahoma"/>
            <family val="2"/>
            <charset val="238"/>
          </rPr>
          <t xml:space="preserve">
wpisany przedział grudzień/styczeń</t>
        </r>
      </text>
    </comment>
    <comment ref="AX19" authorId="0" shapeId="0">
      <text>
        <r>
          <rPr>
            <b/>
            <sz val="9"/>
            <color indexed="81"/>
            <rFont val="Tahoma"/>
            <family val="2"/>
            <charset val="238"/>
          </rPr>
          <t>lenovo:</t>
        </r>
        <r>
          <rPr>
            <sz val="9"/>
            <color indexed="81"/>
            <rFont val="Tahoma"/>
            <family val="2"/>
            <charset val="238"/>
          </rPr>
          <t xml:space="preserve">
wpisany przedział grudzień/styczeń</t>
        </r>
      </text>
    </comment>
  </commentList>
</comments>
</file>

<file path=xl/sharedStrings.xml><?xml version="1.0" encoding="utf-8"?>
<sst xmlns="http://schemas.openxmlformats.org/spreadsheetml/2006/main" count="400" uniqueCount="115">
  <si>
    <t>Nabywca</t>
  </si>
  <si>
    <t>Kod</t>
  </si>
  <si>
    <t>Poczta</t>
  </si>
  <si>
    <t>Miejscowość</t>
  </si>
  <si>
    <t>Ulica</t>
  </si>
  <si>
    <t>Nr posesji</t>
  </si>
  <si>
    <t>Nr lokalu</t>
  </si>
  <si>
    <t>Nr gazomierza</t>
  </si>
  <si>
    <t>Grupa taryfowa</t>
  </si>
  <si>
    <t>Moc zamówiona [kWh/h]</t>
  </si>
  <si>
    <t>Szacowane zużycie        LUTY            [kWh]</t>
  </si>
  <si>
    <t>Szacowane zużycie KWIECIEŃ [kWh]</t>
  </si>
  <si>
    <t>Szacowane zużycie            MAJ           [kWh]</t>
  </si>
  <si>
    <t>Szacowane zużycie CZERWIEC [kWh]</t>
  </si>
  <si>
    <t>Szacowane zużycie          LIPIEC        [kWh]</t>
  </si>
  <si>
    <t>Szacowane zużycie SIERPIEŃ [kWh]</t>
  </si>
  <si>
    <t>Szacowane zużycie WRZESIEŃ [kWh]</t>
  </si>
  <si>
    <t>Szacowane zużycie PAŹDZIERNIK [kWh]</t>
  </si>
  <si>
    <t>Szacowane zużycie LISTOPAD [kWh]</t>
  </si>
  <si>
    <t>Szacowane zużycie GRUDZIEŃ [kWh]</t>
  </si>
  <si>
    <t>Szacowane zużycie MARZEC [kWh]</t>
  </si>
  <si>
    <t>Szacowane roczne zużycie paliwa gazowego [kWh]</t>
  </si>
  <si>
    <t xml:space="preserve">Obecny Sprzedawca </t>
  </si>
  <si>
    <t>OSD</t>
  </si>
  <si>
    <t>Termin obowiązywania umowy</t>
  </si>
  <si>
    <t>Urządzenie odbiorcze</t>
  </si>
  <si>
    <t xml:space="preserve">Nr NIP </t>
  </si>
  <si>
    <t>Akcyza</t>
  </si>
  <si>
    <t>Nr PPG wg OSD</t>
  </si>
  <si>
    <t>Lp.</t>
  </si>
  <si>
    <t>Termin wypowiedzenia</t>
  </si>
  <si>
    <t>Promocja</t>
  </si>
  <si>
    <t>Odbiorca</t>
  </si>
  <si>
    <t>Adresat faktury</t>
  </si>
  <si>
    <t>Wartość netto</t>
  </si>
  <si>
    <t>VAT</t>
  </si>
  <si>
    <t>Cena jednostkowa paliwa netto [zł/kWh]</t>
  </si>
  <si>
    <t>Wartość opłaty dystrybucyjnej stałej</t>
  </si>
  <si>
    <t>Cena jednostkowa opłaty dystrybucyjnej zmiennej netto [zł/kWh]</t>
  </si>
  <si>
    <t>Cena jednostkowa opłaty dystrybucyjnej stałej netto [zł/mc]</t>
  </si>
  <si>
    <t>Wartość opłaty dystrybucyjnej zmiennej</t>
  </si>
  <si>
    <t>Obiekt</t>
  </si>
  <si>
    <t>PPG</t>
  </si>
  <si>
    <t>Razem netto</t>
  </si>
  <si>
    <t>Razem brutto</t>
  </si>
  <si>
    <t>Uwaga:</t>
  </si>
  <si>
    <t>Arkusza ofertowego nie należy samemu, ręcznie wypełniać, dane automatycznie są przenoszone z arkusza nr 1 "Wykaz ppg"</t>
  </si>
  <si>
    <t xml:space="preserve">Uwaga: </t>
  </si>
  <si>
    <t>2. Wykonawca wypełniając wskazane przez Zamawiającego w arkuszu nr 1 pola, automatycznie wypełnia arkusz nr 2 „Arkusz ofertowy”.</t>
  </si>
  <si>
    <t>Gmina Łobżenica</t>
  </si>
  <si>
    <t>89-310</t>
  </si>
  <si>
    <t>Łobżenica</t>
  </si>
  <si>
    <t>Sikorskiego</t>
  </si>
  <si>
    <t>Polska Spółka Gazownictwa Sp. z o.o.</t>
  </si>
  <si>
    <t>Kocioł gazowy co</t>
  </si>
  <si>
    <t xml:space="preserve">89-310 </t>
  </si>
  <si>
    <t xml:space="preserve">ul. Sikorskiego
</t>
  </si>
  <si>
    <t>Kocioł Gazowy</t>
  </si>
  <si>
    <t>Szkoła Podstawowa im. Komisji Edukacji Narodowej</t>
  </si>
  <si>
    <t xml:space="preserve"> Łobżenica</t>
  </si>
  <si>
    <t>ul. Adama Mickiewicza</t>
  </si>
  <si>
    <t xml:space="preserve">Przedszkole Publiczne
</t>
  </si>
  <si>
    <t>ul. Stefana Batorego</t>
  </si>
  <si>
    <t>ul. Sikorskiego</t>
  </si>
  <si>
    <t>764 265 05 59</t>
  </si>
  <si>
    <t>27a</t>
  </si>
  <si>
    <t>ul. Wyrzyska</t>
  </si>
  <si>
    <t>Zakład Gospodarki Komunalnej i Mieszkaniowej w Łobżenicy Sp. Z o. o.</t>
  </si>
  <si>
    <t xml:space="preserve">ul. Złotowska </t>
  </si>
  <si>
    <t>11a</t>
  </si>
  <si>
    <t>30174088</t>
  </si>
  <si>
    <t>Kocioł gazowy co, kuchenka gazowa</t>
  </si>
  <si>
    <t>00000890</t>
  </si>
  <si>
    <t>05640718</t>
  </si>
  <si>
    <t xml:space="preserve">ul. Wyrzyska </t>
  </si>
  <si>
    <t>ul. 600-lecia</t>
  </si>
  <si>
    <t>Złotowska</t>
  </si>
  <si>
    <t>23b</t>
  </si>
  <si>
    <t>00001407</t>
  </si>
  <si>
    <t>14559</t>
  </si>
  <si>
    <t>00000771</t>
  </si>
  <si>
    <t>00043598</t>
  </si>
  <si>
    <t>zw</t>
  </si>
  <si>
    <t>nie dotyczy</t>
  </si>
  <si>
    <t xml:space="preserve">Zakład Gospodarki Komunalnej i Mieszkaniowej w Łobżenicy </t>
  </si>
  <si>
    <t>1. Wprowadzono formuły. Wykonawca wypełnia TYLKO pole zaznaczone kolorem pomarańczowym. Zamawiający wymaga ceny jednolitej dla wszystkich ppg.</t>
  </si>
  <si>
    <t>ARKUSZ OFERTOWY - załącznik do Formularza Ofertowego stanowiacego Załącznik nr 1 do SIWZ</t>
  </si>
  <si>
    <t>Punkt poboru gazu</t>
  </si>
  <si>
    <t>Cena jednostkowa abonamentu w grupie taryfowej W-5.1 w zł/mc</t>
  </si>
  <si>
    <t>Cena jednostkowa abonamentu w grupie taryfowej W-4 w zł/mc</t>
  </si>
  <si>
    <t>Cena jednostkowa abonamentu w grupie taryfowej W-3.6 w zł/mc</t>
  </si>
  <si>
    <t>Wartość abonamentu</t>
  </si>
  <si>
    <t>Cena jednostkowa abonamentu [zł/mc]</t>
  </si>
  <si>
    <t>Ilość godzin w roku 2020 [h]</t>
  </si>
  <si>
    <t>Wyszczególnienie</t>
  </si>
  <si>
    <t>31.12.2019</t>
  </si>
  <si>
    <t>UNIMOT ENERGIA I GAZ sp. z o.o.</t>
  </si>
  <si>
    <t>Szacowane zużycie      STYCZEŃ            [kWh]</t>
  </si>
  <si>
    <t>ul. Ks. L. Raczkowskiego</t>
  </si>
  <si>
    <t>27911837</t>
  </si>
  <si>
    <t>27911809</t>
  </si>
  <si>
    <t>20a</t>
  </si>
  <si>
    <t>Rok umowy 01.01.2022 godz. 6:00 - 01.01.2023 godz. 6:00</t>
  </si>
  <si>
    <t xml:space="preserve">Wartość opłaty abonamentowej </t>
  </si>
  <si>
    <t>Wartość paliwa netto [zł]</t>
  </si>
  <si>
    <t>Wartość opłaty dystrybucyjnej zmiennej [zł]</t>
  </si>
  <si>
    <t>Wartość opłaty dystrybucyjnej stałej [zł]</t>
  </si>
  <si>
    <t>Koszt paliwa gazowego i jego dystrybucji . netto</t>
  </si>
  <si>
    <t>Koszt paliwa gazowego i jego dystrybucji brutto</t>
  </si>
  <si>
    <t>W-4_PO</t>
  </si>
  <si>
    <t>W-5.1_PO</t>
  </si>
  <si>
    <t>W-3.6_PO</t>
  </si>
  <si>
    <t>Wartość oferty netto</t>
  </si>
  <si>
    <t>Wartość oferty brutto</t>
  </si>
  <si>
    <t>Cena jednostkowa paliwa gazowego netto w zł/MWh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</si>
</sst>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164" formatCode="#,##0.00&quot; &quot;[$zł-415];[Red]&quot;-&quot;#,##0.00&quot; &quot;[$zł-415]"/>
    <numFmt numFmtId="165" formatCode="0.00000"/>
  </numFmts>
  <fonts count="19">
    <font>
      <sz val="11"/>
      <color rgb="FF000000"/>
      <name val="Arial1"/>
      <charset val="238"/>
    </font>
    <font>
      <b/>
      <i/>
      <sz val="16"/>
      <color rgb="FF000000"/>
      <name val="Arial1"/>
      <charset val="238"/>
    </font>
    <font>
      <b/>
      <i/>
      <u/>
      <sz val="11"/>
      <color rgb="FF000000"/>
      <name val="Arial1"/>
      <charset val="238"/>
    </font>
    <font>
      <sz val="11"/>
      <color rgb="FF000000"/>
      <name val="Arial1"/>
      <charset val="238"/>
    </font>
    <font>
      <b/>
      <sz val="8"/>
      <color rgb="FF000000"/>
      <name val="Arial Narrow"/>
      <family val="2"/>
      <charset val="238"/>
    </font>
    <font>
      <sz val="7"/>
      <color rgb="FF000000"/>
      <name val="Arial Narrow"/>
      <family val="2"/>
      <charset val="238"/>
    </font>
    <font>
      <sz val="7"/>
      <color indexed="8"/>
      <name val="Arial Narrow"/>
      <family val="2"/>
      <charset val="238"/>
    </font>
    <font>
      <sz val="8"/>
      <color rgb="FF000000"/>
      <name val="Arial Narrow"/>
      <family val="2"/>
      <charset val="238"/>
    </font>
    <font>
      <sz val="11"/>
      <color rgb="FF000000"/>
      <name val="Arial Narrow"/>
      <family val="2"/>
      <charset val="238"/>
    </font>
    <font>
      <b/>
      <sz val="8"/>
      <color rgb="FFFF0000"/>
      <name val="Arial Narrow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8"/>
      <color rgb="FF00000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  <xf numFmtId="44" fontId="3" fillId="0" borderId="0" applyFont="0" applyFill="0" applyBorder="0" applyAlignment="0" applyProtection="0"/>
  </cellStyleXfs>
  <cellXfs count="83">
    <xf numFmtId="0" fontId="0" fillId="0" borderId="0" xfId="0"/>
    <xf numFmtId="0" fontId="4" fillId="0" borderId="1" xfId="0" applyFont="1" applyFill="1" applyBorder="1"/>
    <xf numFmtId="0" fontId="5" fillId="0" borderId="1" xfId="0" applyFont="1" applyFill="1" applyBorder="1" applyAlignment="1">
      <alignment horizontal="center" vertical="top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wrapText="1"/>
    </xf>
    <xf numFmtId="0" fontId="5" fillId="0" borderId="0" xfId="0" applyFont="1" applyFill="1"/>
    <xf numFmtId="0" fontId="7" fillId="0" borderId="1" xfId="0" applyFont="1" applyBorder="1" applyAlignment="1">
      <alignment wrapText="1"/>
    </xf>
    <xf numFmtId="49" fontId="7" fillId="0" borderId="1" xfId="0" applyNumberFormat="1" applyFont="1" applyBorder="1"/>
    <xf numFmtId="0" fontId="7" fillId="0" borderId="1" xfId="0" applyFont="1" applyBorder="1"/>
    <xf numFmtId="44" fontId="7" fillId="0" borderId="1" xfId="5" applyFont="1" applyBorder="1"/>
    <xf numFmtId="44" fontId="7" fillId="0" borderId="1" xfId="0" applyNumberFormat="1" applyFont="1" applyBorder="1"/>
    <xf numFmtId="0" fontId="7" fillId="0" borderId="0" xfId="0" applyFont="1"/>
    <xf numFmtId="44" fontId="4" fillId="0" borderId="1" xfId="0" applyNumberFormat="1" applyFont="1" applyBorder="1"/>
    <xf numFmtId="0" fontId="7" fillId="0" borderId="4" xfId="0" applyFont="1" applyBorder="1"/>
    <xf numFmtId="0" fontId="8" fillId="0" borderId="0" xfId="0" applyFont="1"/>
    <xf numFmtId="0" fontId="9" fillId="0" borderId="0" xfId="0" applyFont="1"/>
    <xf numFmtId="0" fontId="4" fillId="0" borderId="0" xfId="0" applyFont="1"/>
    <xf numFmtId="0" fontId="12" fillId="0" borderId="0" xfId="0" applyFont="1"/>
    <xf numFmtId="0" fontId="12" fillId="0" borderId="1" xfId="0" applyFont="1" applyFill="1" applyBorder="1"/>
    <xf numFmtId="0" fontId="12" fillId="0" borderId="0" xfId="0" applyFont="1" applyFill="1" applyBorder="1"/>
    <xf numFmtId="0" fontId="13" fillId="6" borderId="0" xfId="0" applyFont="1" applyFill="1" applyBorder="1"/>
    <xf numFmtId="0" fontId="12" fillId="6" borderId="0" xfId="0" applyFont="1" applyFill="1" applyBorder="1"/>
    <xf numFmtId="0" fontId="12" fillId="10" borderId="4" xfId="0" applyFont="1" applyFill="1" applyBorder="1" applyAlignment="1">
      <alignment horizontal="center"/>
    </xf>
    <xf numFmtId="0" fontId="12" fillId="9" borderId="0" xfId="0" applyFont="1" applyFill="1"/>
    <xf numFmtId="0" fontId="12" fillId="0" borderId="1" xfId="0" applyFont="1" applyBorder="1"/>
    <xf numFmtId="0" fontId="12" fillId="0" borderId="1" xfId="0" applyFont="1" applyFill="1" applyBorder="1" applyAlignment="1">
      <alignment wrapText="1"/>
    </xf>
    <xf numFmtId="0" fontId="12" fillId="2" borderId="1" xfId="0" applyFont="1" applyFill="1" applyBorder="1"/>
    <xf numFmtId="0" fontId="12" fillId="2" borderId="1" xfId="0" applyFont="1" applyFill="1" applyBorder="1" applyAlignment="1">
      <alignment wrapText="1"/>
    </xf>
    <xf numFmtId="0" fontId="12" fillId="4" borderId="1" xfId="0" applyFont="1" applyFill="1" applyBorder="1"/>
    <xf numFmtId="0" fontId="12" fillId="4" borderId="1" xfId="0" applyFont="1" applyFill="1" applyBorder="1" applyAlignment="1">
      <alignment wrapText="1"/>
    </xf>
    <xf numFmtId="0" fontId="12" fillId="5" borderId="1" xfId="0" applyFont="1" applyFill="1" applyBorder="1" applyAlignment="1">
      <alignment wrapText="1"/>
    </xf>
    <xf numFmtId="0" fontId="12" fillId="5" borderId="1" xfId="0" applyFont="1" applyFill="1" applyBorder="1"/>
    <xf numFmtId="0" fontId="12" fillId="3" borderId="1" xfId="0" applyFont="1" applyFill="1" applyBorder="1"/>
    <xf numFmtId="0" fontId="12" fillId="3" borderId="1" xfId="0" applyFont="1" applyFill="1" applyBorder="1" applyAlignment="1">
      <alignment wrapText="1"/>
    </xf>
    <xf numFmtId="0" fontId="12" fillId="3" borderId="1" xfId="0" applyFont="1" applyFill="1" applyBorder="1" applyAlignment="1">
      <alignment horizontal="center" vertical="top" wrapText="1"/>
    </xf>
    <xf numFmtId="0" fontId="12" fillId="8" borderId="1" xfId="0" applyFont="1" applyFill="1" applyBorder="1" applyAlignment="1">
      <alignment horizontal="center" vertical="top" wrapText="1"/>
    </xf>
    <xf numFmtId="0" fontId="14" fillId="3" borderId="1" xfId="0" applyFont="1" applyFill="1" applyBorder="1" applyAlignment="1">
      <alignment horizont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3" xfId="0" applyNumberFormat="1" applyFont="1" applyFill="1" applyBorder="1" applyAlignment="1">
      <alignment horizontal="center" vertical="center" wrapText="1"/>
    </xf>
    <xf numFmtId="0" fontId="12" fillId="0" borderId="3" xfId="0" applyFont="1" applyBorder="1" applyAlignment="1">
      <alignment wrapText="1"/>
    </xf>
    <xf numFmtId="0" fontId="12" fillId="0" borderId="5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16" fillId="0" borderId="1" xfId="0" applyFont="1" applyFill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6" fillId="7" borderId="1" xfId="0" applyFont="1" applyFill="1" applyBorder="1" applyAlignment="1">
      <alignment horizontal="left" vertical="center"/>
    </xf>
    <xf numFmtId="0" fontId="12" fillId="0" borderId="1" xfId="0" applyFont="1" applyBorder="1" applyAlignment="1">
      <alignment vertical="center"/>
    </xf>
    <xf numFmtId="0" fontId="12" fillId="8" borderId="1" xfId="0" applyFont="1" applyFill="1" applyBorder="1"/>
    <xf numFmtId="0" fontId="16" fillId="0" borderId="1" xfId="0" applyFont="1" applyFill="1" applyBorder="1" applyAlignment="1">
      <alignment vertical="center"/>
    </xf>
    <xf numFmtId="0" fontId="16" fillId="0" borderId="1" xfId="0" applyFont="1" applyFill="1" applyBorder="1" applyAlignment="1">
      <alignment horizontal="center" vertical="center"/>
    </xf>
    <xf numFmtId="49" fontId="16" fillId="0" borderId="1" xfId="0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vertical="center"/>
    </xf>
    <xf numFmtId="1" fontId="12" fillId="0" borderId="1" xfId="0" applyNumberFormat="1" applyFont="1" applyBorder="1" applyAlignment="1">
      <alignment vertical="center"/>
    </xf>
    <xf numFmtId="0" fontId="15" fillId="7" borderId="1" xfId="0" applyFont="1" applyFill="1" applyBorder="1" applyAlignment="1">
      <alignment horizontal="right" vertical="center"/>
    </xf>
    <xf numFmtId="165" fontId="12" fillId="0" borderId="1" xfId="0" applyNumberFormat="1" applyFont="1" applyFill="1" applyBorder="1"/>
    <xf numFmtId="44" fontId="12" fillId="0" borderId="1" xfId="5" applyFont="1" applyBorder="1"/>
    <xf numFmtId="44" fontId="12" fillId="0" borderId="5" xfId="5" applyFont="1" applyBorder="1"/>
    <xf numFmtId="44" fontId="12" fillId="0" borderId="1" xfId="0" applyNumberFormat="1" applyFont="1" applyBorder="1"/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right" vertical="center"/>
    </xf>
    <xf numFmtId="0" fontId="16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2" fillId="0" borderId="5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1" fontId="12" fillId="0" borderId="0" xfId="0" applyNumberFormat="1" applyFont="1"/>
    <xf numFmtId="44" fontId="12" fillId="0" borderId="0" xfId="0" applyNumberFormat="1" applyFont="1"/>
    <xf numFmtId="44" fontId="17" fillId="0" borderId="1" xfId="5" applyFont="1" applyBorder="1" applyAlignment="1">
      <alignment horizontal="center"/>
    </xf>
    <xf numFmtId="0" fontId="12" fillId="0" borderId="0" xfId="0" applyFont="1" applyBorder="1"/>
    <xf numFmtId="0" fontId="18" fillId="0" borderId="0" xfId="0" applyFont="1"/>
    <xf numFmtId="0" fontId="18" fillId="0" borderId="1" xfId="0" applyFont="1" applyFill="1" applyBorder="1"/>
    <xf numFmtId="0" fontId="18" fillId="6" borderId="1" xfId="0" applyFont="1" applyFill="1" applyBorder="1"/>
    <xf numFmtId="0" fontId="12" fillId="10" borderId="4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2" fillId="9" borderId="4" xfId="0" applyFont="1" applyFill="1" applyBorder="1" applyAlignment="1">
      <alignment horizontal="center"/>
    </xf>
    <xf numFmtId="0" fontId="12" fillId="9" borderId="0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/>
    <xf numFmtId="0" fontId="18" fillId="0" borderId="1" xfId="0" applyFont="1" applyFill="1" applyBorder="1" applyAlignment="1">
      <alignment horizontal="center"/>
    </xf>
    <xf numFmtId="44" fontId="18" fillId="0" borderId="1" xfId="5" applyFont="1" applyFill="1" applyBorder="1" applyAlignment="1">
      <alignment horizontal="center"/>
    </xf>
    <xf numFmtId="0" fontId="12" fillId="0" borderId="0" xfId="0" applyFont="1" applyFill="1"/>
  </cellXfs>
  <cellStyles count="6">
    <cellStyle name="Heading" xfId="1"/>
    <cellStyle name="Heading1" xfId="2"/>
    <cellStyle name="Normalny" xfId="0" builtinId="0" customBuiltin="1"/>
    <cellStyle name="Result" xfId="3"/>
    <cellStyle name="Result2" xfId="4"/>
    <cellStyle name="Walutowy" xfId="5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M23"/>
  <sheetViews>
    <sheetView tabSelected="1" zoomScale="110" zoomScaleNormal="110" workbookViewId="0">
      <selection activeCell="J3" sqref="J3"/>
    </sheetView>
  </sheetViews>
  <sheetFormatPr defaultColWidth="9" defaultRowHeight="11.25"/>
  <cols>
    <col min="1" max="1" width="3" style="17" customWidth="1"/>
    <col min="2" max="2" width="50.5" style="17" customWidth="1"/>
    <col min="3" max="3" width="7.625" style="17" customWidth="1"/>
    <col min="4" max="4" width="10.375" style="17" customWidth="1"/>
    <col min="5" max="5" width="8.625" style="17" bestFit="1" customWidth="1"/>
    <col min="6" max="6" width="13.5" style="17" bestFit="1" customWidth="1"/>
    <col min="7" max="7" width="5.25" style="17" customWidth="1"/>
    <col min="8" max="8" width="4.625" style="17" customWidth="1"/>
    <col min="9" max="9" width="9.5" style="17" customWidth="1"/>
    <col min="10" max="10" width="48.125" style="17" customWidth="1"/>
    <col min="11" max="13" width="9" style="17"/>
    <col min="14" max="14" width="12.25" style="17" customWidth="1"/>
    <col min="15" max="15" width="5.25" style="17" customWidth="1"/>
    <col min="16" max="16" width="4.625" style="17" customWidth="1"/>
    <col min="17" max="17" width="45.75" style="17" customWidth="1"/>
    <col min="18" max="20" width="9" style="17"/>
    <col min="21" max="21" width="12.25" style="17" customWidth="1"/>
    <col min="22" max="22" width="5.25" style="17" customWidth="1"/>
    <col min="23" max="23" width="4.625" style="17" customWidth="1"/>
    <col min="24" max="24" width="21.25" style="17" customWidth="1"/>
    <col min="25" max="25" width="25" style="17" bestFit="1" customWidth="1"/>
    <col min="26" max="26" width="12" style="17" customWidth="1"/>
    <col min="27" max="27" width="11" style="17" customWidth="1"/>
    <col min="28" max="28" width="10.75" style="17" customWidth="1"/>
    <col min="29" max="29" width="49.5" style="17" customWidth="1"/>
    <col min="30" max="30" width="6" style="17" customWidth="1"/>
    <col min="31" max="32" width="9" style="17"/>
    <col min="33" max="33" width="14.25" style="17" bestFit="1" customWidth="1"/>
    <col min="34" max="34" width="5.375" style="17" customWidth="1"/>
    <col min="35" max="35" width="22.875" style="17" bestFit="1" customWidth="1"/>
    <col min="36" max="36" width="12.75" style="17" customWidth="1"/>
    <col min="37" max="37" width="10.125" style="17" customWidth="1"/>
    <col min="38" max="38" width="9" style="17"/>
    <col min="39" max="47" width="9.125" style="17" bestFit="1" customWidth="1"/>
    <col min="48" max="48" width="11" style="17" customWidth="1"/>
    <col min="49" max="50" width="9.125" style="17" bestFit="1" customWidth="1"/>
    <col min="51" max="51" width="9.875" style="17" bestFit="1" customWidth="1"/>
    <col min="52" max="52" width="6.5" style="17" customWidth="1"/>
    <col min="53" max="54" width="9.125" style="17" bestFit="1" customWidth="1"/>
    <col min="55" max="55" width="9.25" style="17" bestFit="1" customWidth="1"/>
    <col min="56" max="58" width="11" style="17" customWidth="1"/>
    <col min="59" max="59" width="9.75" style="17" customWidth="1"/>
    <col min="60" max="60" width="12.125" style="17" customWidth="1"/>
    <col min="61" max="61" width="10.125" style="17" customWidth="1"/>
    <col min="62" max="63" width="10" style="17" customWidth="1"/>
    <col min="64" max="64" width="14.75" style="17" bestFit="1" customWidth="1"/>
    <col min="65" max="65" width="16" style="17" bestFit="1" customWidth="1"/>
    <col min="66" max="16384" width="9" style="17"/>
  </cols>
  <sheetData>
    <row r="1" spans="1:65" s="69" customFormat="1" ht="15">
      <c r="A1" s="79"/>
      <c r="B1" s="70" t="s">
        <v>114</v>
      </c>
      <c r="C1" s="71"/>
      <c r="D1" s="78"/>
      <c r="E1" s="80" t="s">
        <v>112</v>
      </c>
      <c r="F1" s="80"/>
      <c r="G1" s="81">
        <f>BK21</f>
        <v>82593.276860000013</v>
      </c>
      <c r="H1" s="81"/>
      <c r="I1" s="81"/>
      <c r="J1" s="79"/>
    </row>
    <row r="2" spans="1:65" s="69" customFormat="1" ht="15">
      <c r="A2" s="79"/>
      <c r="B2" s="70" t="s">
        <v>88</v>
      </c>
      <c r="C2" s="71"/>
      <c r="D2" s="78"/>
      <c r="E2" s="80" t="s">
        <v>35</v>
      </c>
      <c r="F2" s="80"/>
      <c r="G2" s="81">
        <f>BL21</f>
        <v>18996.453677800004</v>
      </c>
      <c r="H2" s="81"/>
      <c r="I2" s="81"/>
      <c r="J2" s="79"/>
    </row>
    <row r="3" spans="1:65" s="69" customFormat="1" ht="15">
      <c r="A3" s="79"/>
      <c r="B3" s="70" t="s">
        <v>89</v>
      </c>
      <c r="C3" s="71"/>
      <c r="D3" s="78"/>
      <c r="E3" s="80" t="s">
        <v>113</v>
      </c>
      <c r="F3" s="80"/>
      <c r="G3" s="81">
        <f>BM21</f>
        <v>101589.73053780002</v>
      </c>
      <c r="H3" s="81"/>
      <c r="I3" s="81"/>
      <c r="J3" s="79"/>
    </row>
    <row r="4" spans="1:65" s="69" customFormat="1" ht="15">
      <c r="A4" s="79"/>
      <c r="B4" s="70" t="s">
        <v>90</v>
      </c>
      <c r="C4" s="71"/>
      <c r="D4" s="78"/>
      <c r="E4" s="79"/>
      <c r="F4" s="79"/>
      <c r="G4" s="79"/>
      <c r="H4" s="79"/>
      <c r="I4" s="79"/>
      <c r="J4" s="79"/>
    </row>
    <row r="5" spans="1:65">
      <c r="A5" s="82"/>
      <c r="B5" s="19"/>
      <c r="C5" s="19"/>
      <c r="D5" s="82"/>
      <c r="E5" s="82"/>
      <c r="F5" s="82"/>
      <c r="G5" s="82"/>
      <c r="H5" s="82"/>
      <c r="I5" s="82"/>
      <c r="J5" s="82"/>
    </row>
    <row r="6" spans="1:65">
      <c r="B6" s="20" t="s">
        <v>47</v>
      </c>
      <c r="C6" s="21"/>
      <c r="D6" s="21"/>
      <c r="E6" s="21"/>
      <c r="F6" s="21"/>
      <c r="G6" s="21"/>
      <c r="H6" s="21"/>
      <c r="I6" s="21"/>
    </row>
    <row r="7" spans="1:65">
      <c r="B7" s="20" t="s">
        <v>85</v>
      </c>
      <c r="C7" s="21"/>
      <c r="D7" s="21"/>
      <c r="E7" s="21"/>
      <c r="F7" s="21"/>
      <c r="G7" s="21"/>
      <c r="H7" s="21"/>
      <c r="I7" s="21"/>
    </row>
    <row r="8" spans="1:65">
      <c r="B8" s="20" t="s">
        <v>48</v>
      </c>
      <c r="C8" s="21"/>
      <c r="D8" s="21"/>
      <c r="E8" s="21"/>
      <c r="F8" s="21"/>
      <c r="G8" s="21"/>
      <c r="H8" s="21"/>
      <c r="I8" s="21"/>
    </row>
    <row r="9" spans="1:65">
      <c r="A9" s="72" t="s">
        <v>94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22"/>
      <c r="AN9" s="74" t="s">
        <v>102</v>
      </c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5"/>
      <c r="BL9" s="23"/>
      <c r="BM9" s="23"/>
    </row>
    <row r="10" spans="1:65" ht="67.5">
      <c r="A10" s="24" t="s">
        <v>29</v>
      </c>
      <c r="B10" s="18" t="s">
        <v>0</v>
      </c>
      <c r="C10" s="18" t="s">
        <v>1</v>
      </c>
      <c r="D10" s="18" t="s">
        <v>2</v>
      </c>
      <c r="E10" s="18" t="s">
        <v>3</v>
      </c>
      <c r="F10" s="18" t="s">
        <v>4</v>
      </c>
      <c r="G10" s="25" t="s">
        <v>5</v>
      </c>
      <c r="H10" s="25" t="s">
        <v>6</v>
      </c>
      <c r="I10" s="25" t="s">
        <v>26</v>
      </c>
      <c r="J10" s="26" t="s">
        <v>32</v>
      </c>
      <c r="K10" s="26" t="s">
        <v>1</v>
      </c>
      <c r="L10" s="26" t="s">
        <v>2</v>
      </c>
      <c r="M10" s="26" t="s">
        <v>3</v>
      </c>
      <c r="N10" s="26" t="s">
        <v>4</v>
      </c>
      <c r="O10" s="27" t="s">
        <v>5</v>
      </c>
      <c r="P10" s="27" t="s">
        <v>6</v>
      </c>
      <c r="Q10" s="28" t="s">
        <v>33</v>
      </c>
      <c r="R10" s="28" t="s">
        <v>1</v>
      </c>
      <c r="S10" s="28" t="s">
        <v>2</v>
      </c>
      <c r="T10" s="28" t="s">
        <v>3</v>
      </c>
      <c r="U10" s="28" t="s">
        <v>4</v>
      </c>
      <c r="V10" s="29" t="s">
        <v>5</v>
      </c>
      <c r="W10" s="29" t="s">
        <v>6</v>
      </c>
      <c r="X10" s="30" t="s">
        <v>22</v>
      </c>
      <c r="Y10" s="31" t="s">
        <v>23</v>
      </c>
      <c r="Z10" s="30" t="s">
        <v>24</v>
      </c>
      <c r="AA10" s="30" t="s">
        <v>31</v>
      </c>
      <c r="AB10" s="30" t="s">
        <v>30</v>
      </c>
      <c r="AC10" s="32" t="s">
        <v>87</v>
      </c>
      <c r="AD10" s="32" t="s">
        <v>1</v>
      </c>
      <c r="AE10" s="32" t="s">
        <v>2</v>
      </c>
      <c r="AF10" s="32" t="s">
        <v>3</v>
      </c>
      <c r="AG10" s="32" t="s">
        <v>4</v>
      </c>
      <c r="AH10" s="33" t="s">
        <v>5</v>
      </c>
      <c r="AI10" s="32" t="s">
        <v>25</v>
      </c>
      <c r="AJ10" s="32" t="s">
        <v>28</v>
      </c>
      <c r="AK10" s="32" t="s">
        <v>7</v>
      </c>
      <c r="AL10" s="32" t="s">
        <v>27</v>
      </c>
      <c r="AM10" s="34" t="s">
        <v>97</v>
      </c>
      <c r="AN10" s="34" t="s">
        <v>10</v>
      </c>
      <c r="AO10" s="34" t="s">
        <v>20</v>
      </c>
      <c r="AP10" s="34" t="s">
        <v>11</v>
      </c>
      <c r="AQ10" s="34" t="s">
        <v>12</v>
      </c>
      <c r="AR10" s="34" t="s">
        <v>13</v>
      </c>
      <c r="AS10" s="34" t="s">
        <v>14</v>
      </c>
      <c r="AT10" s="34" t="s">
        <v>15</v>
      </c>
      <c r="AU10" s="34" t="s">
        <v>16</v>
      </c>
      <c r="AV10" s="34" t="s">
        <v>17</v>
      </c>
      <c r="AW10" s="34" t="s">
        <v>18</v>
      </c>
      <c r="AX10" s="34" t="s">
        <v>19</v>
      </c>
      <c r="AY10" s="35" t="s">
        <v>21</v>
      </c>
      <c r="AZ10" s="33" t="s">
        <v>8</v>
      </c>
      <c r="BA10" s="36" t="s">
        <v>9</v>
      </c>
      <c r="BB10" s="37" t="s">
        <v>93</v>
      </c>
      <c r="BC10" s="38" t="s">
        <v>36</v>
      </c>
      <c r="BD10" s="37" t="s">
        <v>34</v>
      </c>
      <c r="BE10" s="37" t="s">
        <v>92</v>
      </c>
      <c r="BF10" s="37" t="s">
        <v>91</v>
      </c>
      <c r="BG10" s="38" t="s">
        <v>39</v>
      </c>
      <c r="BH10" s="39" t="s">
        <v>37</v>
      </c>
      <c r="BI10" s="38" t="s">
        <v>38</v>
      </c>
      <c r="BJ10" s="40" t="s">
        <v>40</v>
      </c>
      <c r="BK10" s="41" t="s">
        <v>107</v>
      </c>
      <c r="BL10" s="24" t="s">
        <v>35</v>
      </c>
      <c r="BM10" s="41" t="s">
        <v>108</v>
      </c>
    </row>
    <row r="11" spans="1:65" ht="11.25" customHeight="1">
      <c r="A11" s="24">
        <v>1</v>
      </c>
      <c r="B11" s="42" t="s">
        <v>49</v>
      </c>
      <c r="C11" s="42" t="s">
        <v>50</v>
      </c>
      <c r="D11" s="42" t="s">
        <v>51</v>
      </c>
      <c r="E11" s="42" t="s">
        <v>51</v>
      </c>
      <c r="F11" s="42" t="s">
        <v>63</v>
      </c>
      <c r="G11" s="42">
        <v>7</v>
      </c>
      <c r="H11" s="43"/>
      <c r="I11" s="43">
        <v>7642630261</v>
      </c>
      <c r="J11" s="44" t="s">
        <v>49</v>
      </c>
      <c r="K11" s="44" t="s">
        <v>50</v>
      </c>
      <c r="L11" s="44" t="s">
        <v>51</v>
      </c>
      <c r="M11" s="44" t="s">
        <v>51</v>
      </c>
      <c r="N11" s="44" t="s">
        <v>52</v>
      </c>
      <c r="O11" s="44">
        <v>7</v>
      </c>
      <c r="P11" s="43"/>
      <c r="Q11" s="42" t="s">
        <v>49</v>
      </c>
      <c r="R11" s="42" t="s">
        <v>50</v>
      </c>
      <c r="S11" s="42" t="s">
        <v>51</v>
      </c>
      <c r="T11" s="42" t="s">
        <v>51</v>
      </c>
      <c r="U11" s="42" t="s">
        <v>52</v>
      </c>
      <c r="V11" s="42">
        <v>7</v>
      </c>
      <c r="W11" s="24"/>
      <c r="X11" s="24" t="s">
        <v>96</v>
      </c>
      <c r="Y11" s="45" t="s">
        <v>53</v>
      </c>
      <c r="Z11" s="46" t="s">
        <v>95</v>
      </c>
      <c r="AA11" s="24" t="s">
        <v>83</v>
      </c>
      <c r="AB11" s="24" t="s">
        <v>83</v>
      </c>
      <c r="AC11" s="42" t="s">
        <v>49</v>
      </c>
      <c r="AD11" s="47" t="s">
        <v>55</v>
      </c>
      <c r="AE11" s="47" t="s">
        <v>51</v>
      </c>
      <c r="AF11" s="47" t="s">
        <v>51</v>
      </c>
      <c r="AG11" s="47" t="s">
        <v>56</v>
      </c>
      <c r="AH11" s="48">
        <v>7</v>
      </c>
      <c r="AI11" s="47" t="s">
        <v>54</v>
      </c>
      <c r="AJ11" s="48">
        <v>1305067024</v>
      </c>
      <c r="AK11" s="49" t="s">
        <v>78</v>
      </c>
      <c r="AL11" s="45" t="s">
        <v>82</v>
      </c>
      <c r="AM11" s="50">
        <v>34997</v>
      </c>
      <c r="AN11" s="50">
        <v>33046</v>
      </c>
      <c r="AO11" s="50">
        <v>35762</v>
      </c>
      <c r="AP11" s="50">
        <v>23674</v>
      </c>
      <c r="AQ11" s="50">
        <v>12625</v>
      </c>
      <c r="AR11" s="47">
        <v>0</v>
      </c>
      <c r="AS11" s="45">
        <v>0</v>
      </c>
      <c r="AT11" s="45">
        <v>0</v>
      </c>
      <c r="AU11" s="45">
        <v>1695</v>
      </c>
      <c r="AV11" s="50">
        <v>18747</v>
      </c>
      <c r="AW11" s="50">
        <v>33620</v>
      </c>
      <c r="AX11" s="47">
        <v>41153</v>
      </c>
      <c r="AY11" s="51">
        <f>SUM(AM11:AX11)</f>
        <v>235319</v>
      </c>
      <c r="AZ11" s="52" t="s">
        <v>109</v>
      </c>
      <c r="BA11" s="45"/>
      <c r="BB11" s="24"/>
      <c r="BC11" s="53">
        <f>C1/1000</f>
        <v>0</v>
      </c>
      <c r="BD11" s="54">
        <f>BC11*AY11</f>
        <v>0</v>
      </c>
      <c r="BE11" s="54">
        <f>C3</f>
        <v>0</v>
      </c>
      <c r="BF11" s="54">
        <f>BE11*12</f>
        <v>0</v>
      </c>
      <c r="BG11" s="24">
        <v>164.06</v>
      </c>
      <c r="BH11" s="54">
        <f>BG11*12</f>
        <v>1968.72</v>
      </c>
      <c r="BI11" s="41">
        <v>3.1530000000000002E-2</v>
      </c>
      <c r="BJ11" s="55">
        <f t="shared" ref="BJ11:BJ20" si="0">BI11*AY11</f>
        <v>7419.6080700000002</v>
      </c>
      <c r="BK11" s="54">
        <f>BJ11+BH11+BF11+BD11</f>
        <v>9388.3280699999996</v>
      </c>
      <c r="BL11" s="56">
        <f>BK11*0.23</f>
        <v>2159.3154561000001</v>
      </c>
      <c r="BM11" s="56">
        <f>BK11+BL11</f>
        <v>11547.643526100001</v>
      </c>
    </row>
    <row r="12" spans="1:65" ht="11.25" customHeight="1">
      <c r="A12" s="24">
        <f>A11+1</f>
        <v>2</v>
      </c>
      <c r="B12" s="42" t="s">
        <v>49</v>
      </c>
      <c r="C12" s="42" t="s">
        <v>50</v>
      </c>
      <c r="D12" s="42" t="s">
        <v>51</v>
      </c>
      <c r="E12" s="42" t="s">
        <v>51</v>
      </c>
      <c r="F12" s="42" t="s">
        <v>63</v>
      </c>
      <c r="G12" s="42">
        <v>7</v>
      </c>
      <c r="H12" s="43"/>
      <c r="I12" s="43">
        <v>7642630261</v>
      </c>
      <c r="J12" s="57" t="s">
        <v>58</v>
      </c>
      <c r="K12" s="42" t="s">
        <v>50</v>
      </c>
      <c r="L12" s="42" t="s">
        <v>59</v>
      </c>
      <c r="M12" s="42" t="s">
        <v>59</v>
      </c>
      <c r="N12" s="42" t="s">
        <v>52</v>
      </c>
      <c r="O12" s="42">
        <v>3</v>
      </c>
      <c r="P12" s="43"/>
      <c r="Q12" s="57" t="s">
        <v>58</v>
      </c>
      <c r="R12" s="42" t="s">
        <v>50</v>
      </c>
      <c r="S12" s="42" t="s">
        <v>59</v>
      </c>
      <c r="T12" s="42" t="s">
        <v>59</v>
      </c>
      <c r="U12" s="42" t="s">
        <v>52</v>
      </c>
      <c r="V12" s="42">
        <v>3</v>
      </c>
      <c r="W12" s="24"/>
      <c r="X12" s="24" t="s">
        <v>96</v>
      </c>
      <c r="Y12" s="45" t="s">
        <v>53</v>
      </c>
      <c r="Z12" s="46" t="s">
        <v>95</v>
      </c>
      <c r="AA12" s="24" t="s">
        <v>83</v>
      </c>
      <c r="AB12" s="24" t="s">
        <v>83</v>
      </c>
      <c r="AC12" s="57" t="s">
        <v>58</v>
      </c>
      <c r="AD12" s="47" t="s">
        <v>50</v>
      </c>
      <c r="AE12" s="47" t="s">
        <v>51</v>
      </c>
      <c r="AF12" s="47" t="s">
        <v>51</v>
      </c>
      <c r="AG12" s="47" t="s">
        <v>60</v>
      </c>
      <c r="AH12" s="58" t="s">
        <v>101</v>
      </c>
      <c r="AI12" s="47" t="s">
        <v>57</v>
      </c>
      <c r="AJ12" s="48">
        <v>1309901503</v>
      </c>
      <c r="AK12" s="49" t="s">
        <v>79</v>
      </c>
      <c r="AL12" s="45" t="s">
        <v>82</v>
      </c>
      <c r="AM12" s="47">
        <v>156440</v>
      </c>
      <c r="AN12" s="47">
        <v>128675</v>
      </c>
      <c r="AO12" s="47">
        <v>94089</v>
      </c>
      <c r="AP12" s="47">
        <v>74431</v>
      </c>
      <c r="AQ12" s="47">
        <v>29438</v>
      </c>
      <c r="AR12" s="45">
        <v>3139</v>
      </c>
      <c r="AS12" s="45">
        <v>2382</v>
      </c>
      <c r="AT12" s="45">
        <v>2372</v>
      </c>
      <c r="AU12" s="47">
        <v>28931</v>
      </c>
      <c r="AV12" s="47">
        <v>67353</v>
      </c>
      <c r="AW12" s="47">
        <v>107765</v>
      </c>
      <c r="AX12" s="47">
        <v>107207</v>
      </c>
      <c r="AY12" s="51">
        <f t="shared" ref="AY12:AY20" si="1">SUM(AM12:AX12)</f>
        <v>802222</v>
      </c>
      <c r="AZ12" s="52" t="s">
        <v>110</v>
      </c>
      <c r="BA12" s="45">
        <v>439</v>
      </c>
      <c r="BB12" s="24">
        <v>8760</v>
      </c>
      <c r="BC12" s="53">
        <f>BC11</f>
        <v>0</v>
      </c>
      <c r="BD12" s="54">
        <f t="shared" ref="BD12:BD20" si="2">BC12*AY12</f>
        <v>0</v>
      </c>
      <c r="BE12" s="54">
        <f>C2</f>
        <v>0</v>
      </c>
      <c r="BF12" s="54">
        <f t="shared" ref="BF12:BF20" si="3">BE12*12</f>
        <v>0</v>
      </c>
      <c r="BG12" s="24">
        <v>4.6800000000000001E-3</v>
      </c>
      <c r="BH12" s="54">
        <f>BA12*BB12*BG12</f>
        <v>17997.5952</v>
      </c>
      <c r="BI12" s="24">
        <v>1.916E-2</v>
      </c>
      <c r="BJ12" s="55">
        <f t="shared" si="0"/>
        <v>15370.57352</v>
      </c>
      <c r="BK12" s="54">
        <f t="shared" ref="BK12:BK20" si="4">BJ12+BH12+BF12+BD12</f>
        <v>33368.168720000001</v>
      </c>
      <c r="BL12" s="56">
        <f t="shared" ref="BL12:BL21" si="5">BK12*0.23</f>
        <v>7674.6788056000005</v>
      </c>
      <c r="BM12" s="56">
        <f t="shared" ref="BM12:BM21" si="6">BK12+BL12</f>
        <v>41042.847525600002</v>
      </c>
    </row>
    <row r="13" spans="1:65" ht="11.25" customHeight="1">
      <c r="A13" s="24">
        <f t="shared" ref="A13:A20" si="7">A12+1</f>
        <v>3</v>
      </c>
      <c r="B13" s="42" t="s">
        <v>49</v>
      </c>
      <c r="C13" s="42" t="s">
        <v>50</v>
      </c>
      <c r="D13" s="42" t="s">
        <v>51</v>
      </c>
      <c r="E13" s="42" t="s">
        <v>51</v>
      </c>
      <c r="F13" s="42" t="s">
        <v>63</v>
      </c>
      <c r="G13" s="42">
        <v>7</v>
      </c>
      <c r="H13" s="43"/>
      <c r="I13" s="43">
        <v>7642630261</v>
      </c>
      <c r="J13" s="42" t="s">
        <v>61</v>
      </c>
      <c r="K13" s="42" t="s">
        <v>50</v>
      </c>
      <c r="L13" s="42" t="s">
        <v>51</v>
      </c>
      <c r="M13" s="42" t="s">
        <v>51</v>
      </c>
      <c r="N13" s="57" t="s">
        <v>62</v>
      </c>
      <c r="O13" s="42">
        <v>5</v>
      </c>
      <c r="P13" s="43"/>
      <c r="Q13" s="42" t="s">
        <v>61</v>
      </c>
      <c r="R13" s="42" t="s">
        <v>50</v>
      </c>
      <c r="S13" s="42" t="s">
        <v>51</v>
      </c>
      <c r="T13" s="42" t="s">
        <v>51</v>
      </c>
      <c r="U13" s="57" t="s">
        <v>62</v>
      </c>
      <c r="V13" s="42">
        <v>5</v>
      </c>
      <c r="W13" s="24"/>
      <c r="X13" s="24" t="s">
        <v>96</v>
      </c>
      <c r="Y13" s="45" t="s">
        <v>53</v>
      </c>
      <c r="Z13" s="46" t="s">
        <v>95</v>
      </c>
      <c r="AA13" s="24" t="s">
        <v>83</v>
      </c>
      <c r="AB13" s="24" t="s">
        <v>83</v>
      </c>
      <c r="AC13" s="42" t="s">
        <v>61</v>
      </c>
      <c r="AD13" s="47" t="s">
        <v>50</v>
      </c>
      <c r="AE13" s="47" t="s">
        <v>51</v>
      </c>
      <c r="AF13" s="47" t="s">
        <v>51</v>
      </c>
      <c r="AG13" s="47" t="s">
        <v>62</v>
      </c>
      <c r="AH13" s="48">
        <v>5</v>
      </c>
      <c r="AI13" s="47" t="s">
        <v>57</v>
      </c>
      <c r="AJ13" s="48">
        <v>1305067025</v>
      </c>
      <c r="AK13" s="49" t="s">
        <v>80</v>
      </c>
      <c r="AL13" s="45" t="s">
        <v>82</v>
      </c>
      <c r="AM13" s="47">
        <v>3765</v>
      </c>
      <c r="AN13" s="47">
        <v>1936</v>
      </c>
      <c r="AO13" s="47">
        <v>1081</v>
      </c>
      <c r="AP13" s="47">
        <v>2321</v>
      </c>
      <c r="AQ13" s="47">
        <v>3700</v>
      </c>
      <c r="AR13" s="45">
        <v>2800</v>
      </c>
      <c r="AS13" s="45">
        <v>3500</v>
      </c>
      <c r="AT13" s="45">
        <v>3500</v>
      </c>
      <c r="AU13" s="45">
        <v>2800</v>
      </c>
      <c r="AV13" s="47">
        <v>2896</v>
      </c>
      <c r="AW13" s="47">
        <v>3883</v>
      </c>
      <c r="AX13" s="47">
        <v>3841</v>
      </c>
      <c r="AY13" s="51">
        <f t="shared" si="1"/>
        <v>36023</v>
      </c>
      <c r="AZ13" s="59" t="s">
        <v>111</v>
      </c>
      <c r="BA13" s="45"/>
      <c r="BB13" s="24"/>
      <c r="BC13" s="53">
        <f t="shared" ref="BC13:BC20" si="8">BC12</f>
        <v>0</v>
      </c>
      <c r="BD13" s="54">
        <f t="shared" si="2"/>
        <v>0</v>
      </c>
      <c r="BE13" s="54">
        <f>C4</f>
        <v>0</v>
      </c>
      <c r="BF13" s="54">
        <f t="shared" si="3"/>
        <v>0</v>
      </c>
      <c r="BG13" s="24">
        <v>29.63</v>
      </c>
      <c r="BH13" s="54">
        <f>BG13*12</f>
        <v>355.56</v>
      </c>
      <c r="BI13" s="24">
        <v>3.3009999999999998E-2</v>
      </c>
      <c r="BJ13" s="55">
        <f t="shared" si="0"/>
        <v>1189.11923</v>
      </c>
      <c r="BK13" s="54">
        <f t="shared" si="4"/>
        <v>1544.67923</v>
      </c>
      <c r="BL13" s="56">
        <f t="shared" si="5"/>
        <v>355.27622289999999</v>
      </c>
      <c r="BM13" s="56">
        <f t="shared" si="6"/>
        <v>1899.9554529</v>
      </c>
    </row>
    <row r="14" spans="1:65" ht="11.25" customHeight="1">
      <c r="A14" s="24">
        <f t="shared" si="7"/>
        <v>4</v>
      </c>
      <c r="B14" s="42" t="s">
        <v>49</v>
      </c>
      <c r="C14" s="42" t="s">
        <v>50</v>
      </c>
      <c r="D14" s="42" t="s">
        <v>51</v>
      </c>
      <c r="E14" s="42" t="s">
        <v>51</v>
      </c>
      <c r="F14" s="42" t="s">
        <v>63</v>
      </c>
      <c r="G14" s="42">
        <v>7</v>
      </c>
      <c r="H14" s="43"/>
      <c r="I14" s="43">
        <v>7642630261</v>
      </c>
      <c r="J14" s="57" t="s">
        <v>58</v>
      </c>
      <c r="K14" s="42" t="s">
        <v>50</v>
      </c>
      <c r="L14" s="42" t="s">
        <v>59</v>
      </c>
      <c r="M14" s="42" t="s">
        <v>59</v>
      </c>
      <c r="N14" s="42" t="s">
        <v>52</v>
      </c>
      <c r="O14" s="42">
        <v>3</v>
      </c>
      <c r="P14" s="43"/>
      <c r="Q14" s="57" t="s">
        <v>58</v>
      </c>
      <c r="R14" s="42" t="s">
        <v>50</v>
      </c>
      <c r="S14" s="42" t="s">
        <v>59</v>
      </c>
      <c r="T14" s="42" t="s">
        <v>59</v>
      </c>
      <c r="U14" s="42" t="s">
        <v>52</v>
      </c>
      <c r="V14" s="42">
        <v>3</v>
      </c>
      <c r="W14" s="24"/>
      <c r="X14" s="24" t="s">
        <v>96</v>
      </c>
      <c r="Y14" s="45" t="s">
        <v>53</v>
      </c>
      <c r="Z14" s="46" t="s">
        <v>95</v>
      </c>
      <c r="AA14" s="24" t="s">
        <v>83</v>
      </c>
      <c r="AB14" s="24" t="s">
        <v>83</v>
      </c>
      <c r="AC14" s="57" t="s">
        <v>58</v>
      </c>
      <c r="AD14" s="47" t="s">
        <v>50</v>
      </c>
      <c r="AE14" s="47" t="s">
        <v>51</v>
      </c>
      <c r="AF14" s="47" t="s">
        <v>51</v>
      </c>
      <c r="AG14" s="47" t="s">
        <v>63</v>
      </c>
      <c r="AH14" s="48">
        <v>3</v>
      </c>
      <c r="AI14" s="47" t="s">
        <v>54</v>
      </c>
      <c r="AJ14" s="48">
        <v>1309902429</v>
      </c>
      <c r="AK14" s="49" t="s">
        <v>81</v>
      </c>
      <c r="AL14" s="45" t="s">
        <v>82</v>
      </c>
      <c r="AM14" s="50">
        <v>56361</v>
      </c>
      <c r="AN14" s="50">
        <v>37966</v>
      </c>
      <c r="AO14" s="50">
        <v>35357</v>
      </c>
      <c r="AP14" s="50">
        <v>24864</v>
      </c>
      <c r="AQ14" s="50">
        <v>5711</v>
      </c>
      <c r="AR14" s="50">
        <v>103</v>
      </c>
      <c r="AS14" s="50">
        <v>11</v>
      </c>
      <c r="AT14" s="50">
        <v>23</v>
      </c>
      <c r="AU14" s="50">
        <v>5699</v>
      </c>
      <c r="AV14" s="50">
        <v>25265</v>
      </c>
      <c r="AW14" s="50">
        <v>39079</v>
      </c>
      <c r="AX14" s="50">
        <v>4853</v>
      </c>
      <c r="AY14" s="51">
        <f t="shared" si="1"/>
        <v>235292</v>
      </c>
      <c r="AZ14" s="52" t="s">
        <v>110</v>
      </c>
      <c r="BA14" s="45">
        <v>296</v>
      </c>
      <c r="BB14" s="24">
        <v>8760</v>
      </c>
      <c r="BC14" s="53">
        <f t="shared" si="8"/>
        <v>0</v>
      </c>
      <c r="BD14" s="54">
        <f t="shared" si="2"/>
        <v>0</v>
      </c>
      <c r="BE14" s="54">
        <f>BE12</f>
        <v>0</v>
      </c>
      <c r="BF14" s="54">
        <f t="shared" si="3"/>
        <v>0</v>
      </c>
      <c r="BG14" s="24">
        <v>4.6800000000000001E-3</v>
      </c>
      <c r="BH14" s="54">
        <f>BA14*BB14*BG14</f>
        <v>12135.052799999999</v>
      </c>
      <c r="BI14" s="24">
        <v>1.916E-2</v>
      </c>
      <c r="BJ14" s="55">
        <f t="shared" si="0"/>
        <v>4508.1947200000004</v>
      </c>
      <c r="BK14" s="54">
        <f t="shared" si="4"/>
        <v>16643.247520000001</v>
      </c>
      <c r="BL14" s="56">
        <f t="shared" si="5"/>
        <v>3827.9469296000002</v>
      </c>
      <c r="BM14" s="56">
        <f t="shared" si="6"/>
        <v>20471.1944496</v>
      </c>
    </row>
    <row r="15" spans="1:65" ht="11.25" customHeight="1">
      <c r="A15" s="24">
        <v>5</v>
      </c>
      <c r="B15" s="42" t="s">
        <v>49</v>
      </c>
      <c r="C15" s="42" t="s">
        <v>50</v>
      </c>
      <c r="D15" s="42" t="s">
        <v>51</v>
      </c>
      <c r="E15" s="42" t="s">
        <v>51</v>
      </c>
      <c r="F15" s="42" t="s">
        <v>63</v>
      </c>
      <c r="G15" s="42">
        <v>7</v>
      </c>
      <c r="H15" s="43"/>
      <c r="I15" s="43">
        <v>7642630261</v>
      </c>
      <c r="J15" s="42" t="s">
        <v>49</v>
      </c>
      <c r="K15" s="42" t="s">
        <v>50</v>
      </c>
      <c r="L15" s="42" t="s">
        <v>51</v>
      </c>
      <c r="M15" s="42" t="s">
        <v>51</v>
      </c>
      <c r="N15" s="42" t="s">
        <v>52</v>
      </c>
      <c r="O15" s="42">
        <v>7</v>
      </c>
      <c r="P15" s="43"/>
      <c r="Q15" s="42" t="s">
        <v>49</v>
      </c>
      <c r="R15" s="42" t="s">
        <v>50</v>
      </c>
      <c r="S15" s="42" t="s">
        <v>51</v>
      </c>
      <c r="T15" s="42" t="s">
        <v>51</v>
      </c>
      <c r="U15" s="42" t="s">
        <v>52</v>
      </c>
      <c r="V15" s="42">
        <v>7</v>
      </c>
      <c r="W15" s="24"/>
      <c r="X15" s="24" t="s">
        <v>96</v>
      </c>
      <c r="Y15" s="45" t="s">
        <v>53</v>
      </c>
      <c r="Z15" s="46" t="s">
        <v>95</v>
      </c>
      <c r="AA15" s="24" t="s">
        <v>83</v>
      </c>
      <c r="AB15" s="24" t="s">
        <v>83</v>
      </c>
      <c r="AC15" s="42" t="s">
        <v>49</v>
      </c>
      <c r="AD15" s="47" t="s">
        <v>55</v>
      </c>
      <c r="AE15" s="47" t="s">
        <v>51</v>
      </c>
      <c r="AF15" s="47" t="s">
        <v>51</v>
      </c>
      <c r="AG15" s="47" t="s">
        <v>98</v>
      </c>
      <c r="AH15" s="48">
        <v>2</v>
      </c>
      <c r="AI15" s="47" t="s">
        <v>54</v>
      </c>
      <c r="AJ15" s="48">
        <v>1305069051</v>
      </c>
      <c r="AK15" s="49" t="s">
        <v>99</v>
      </c>
      <c r="AL15" s="45" t="s">
        <v>82</v>
      </c>
      <c r="AM15" s="50">
        <v>2678</v>
      </c>
      <c r="AN15" s="50">
        <v>2576</v>
      </c>
      <c r="AO15" s="50">
        <v>1904</v>
      </c>
      <c r="AP15" s="50">
        <v>1792</v>
      </c>
      <c r="AQ15" s="50">
        <v>1120</v>
      </c>
      <c r="AR15" s="50">
        <v>896</v>
      </c>
      <c r="AS15" s="50">
        <v>896</v>
      </c>
      <c r="AT15" s="50">
        <v>1120</v>
      </c>
      <c r="AU15" s="50">
        <v>1904</v>
      </c>
      <c r="AV15" s="50">
        <v>2128</v>
      </c>
      <c r="AW15" s="50">
        <v>2688</v>
      </c>
      <c r="AX15" s="50">
        <v>2688</v>
      </c>
      <c r="AY15" s="51">
        <f t="shared" si="1"/>
        <v>22390</v>
      </c>
      <c r="AZ15" s="59" t="s">
        <v>111</v>
      </c>
      <c r="BA15" s="45"/>
      <c r="BB15" s="24"/>
      <c r="BC15" s="53">
        <f t="shared" si="8"/>
        <v>0</v>
      </c>
      <c r="BD15" s="54">
        <f t="shared" ref="BD15:BD16" si="9">BC15*AY15</f>
        <v>0</v>
      </c>
      <c r="BE15" s="54">
        <f>BE13</f>
        <v>0</v>
      </c>
      <c r="BF15" s="54">
        <f t="shared" ref="BF15:BF16" si="10">BE15*12</f>
        <v>0</v>
      </c>
      <c r="BG15" s="24">
        <v>29.63</v>
      </c>
      <c r="BH15" s="54">
        <f t="shared" ref="BH15:BH20" si="11">BG15*12</f>
        <v>355.56</v>
      </c>
      <c r="BI15" s="24">
        <v>3.3009999999999998E-2</v>
      </c>
      <c r="BJ15" s="55">
        <f t="shared" ref="BJ15:BJ16" si="12">BI15*AY15</f>
        <v>739.09389999999996</v>
      </c>
      <c r="BK15" s="54">
        <f t="shared" ref="BK15:BK16" si="13">BJ15+BH15+BF15+BD15</f>
        <v>1094.6539</v>
      </c>
      <c r="BL15" s="56">
        <f t="shared" si="5"/>
        <v>251.770397</v>
      </c>
      <c r="BM15" s="56">
        <f t="shared" si="6"/>
        <v>1346.424297</v>
      </c>
    </row>
    <row r="16" spans="1:65" ht="11.25" customHeight="1">
      <c r="A16" s="24">
        <v>5</v>
      </c>
      <c r="B16" s="42" t="s">
        <v>49</v>
      </c>
      <c r="C16" s="42" t="s">
        <v>50</v>
      </c>
      <c r="D16" s="42" t="s">
        <v>51</v>
      </c>
      <c r="E16" s="42" t="s">
        <v>51</v>
      </c>
      <c r="F16" s="42" t="s">
        <v>63</v>
      </c>
      <c r="G16" s="42">
        <v>7</v>
      </c>
      <c r="H16" s="43"/>
      <c r="I16" s="43">
        <v>7642630261</v>
      </c>
      <c r="J16" s="42" t="s">
        <v>49</v>
      </c>
      <c r="K16" s="42" t="s">
        <v>50</v>
      </c>
      <c r="L16" s="42" t="s">
        <v>51</v>
      </c>
      <c r="M16" s="42" t="s">
        <v>51</v>
      </c>
      <c r="N16" s="42" t="s">
        <v>52</v>
      </c>
      <c r="O16" s="42">
        <v>7</v>
      </c>
      <c r="P16" s="43"/>
      <c r="Q16" s="42" t="s">
        <v>49</v>
      </c>
      <c r="R16" s="42" t="s">
        <v>50</v>
      </c>
      <c r="S16" s="42" t="s">
        <v>51</v>
      </c>
      <c r="T16" s="42" t="s">
        <v>51</v>
      </c>
      <c r="U16" s="42" t="s">
        <v>52</v>
      </c>
      <c r="V16" s="42">
        <v>7</v>
      </c>
      <c r="W16" s="24"/>
      <c r="X16" s="24" t="s">
        <v>96</v>
      </c>
      <c r="Y16" s="45" t="s">
        <v>53</v>
      </c>
      <c r="Z16" s="46" t="s">
        <v>95</v>
      </c>
      <c r="AA16" s="24" t="s">
        <v>83</v>
      </c>
      <c r="AB16" s="24" t="s">
        <v>83</v>
      </c>
      <c r="AC16" s="42" t="s">
        <v>49</v>
      </c>
      <c r="AD16" s="47" t="s">
        <v>55</v>
      </c>
      <c r="AE16" s="47" t="s">
        <v>51</v>
      </c>
      <c r="AF16" s="47" t="s">
        <v>51</v>
      </c>
      <c r="AG16" s="47" t="s">
        <v>98</v>
      </c>
      <c r="AH16" s="48">
        <v>2</v>
      </c>
      <c r="AI16" s="47" t="s">
        <v>54</v>
      </c>
      <c r="AJ16" s="48">
        <v>1305069052</v>
      </c>
      <c r="AK16" s="49" t="s">
        <v>100</v>
      </c>
      <c r="AL16" s="45" t="s">
        <v>82</v>
      </c>
      <c r="AM16" s="50">
        <v>3000</v>
      </c>
      <c r="AN16" s="50">
        <v>2000</v>
      </c>
      <c r="AO16" s="50">
        <v>1904</v>
      </c>
      <c r="AP16" s="50">
        <v>1792</v>
      </c>
      <c r="AQ16" s="50">
        <v>1120</v>
      </c>
      <c r="AR16" s="50">
        <v>896</v>
      </c>
      <c r="AS16" s="50">
        <v>896</v>
      </c>
      <c r="AT16" s="50">
        <v>1120</v>
      </c>
      <c r="AU16" s="50">
        <v>1904</v>
      </c>
      <c r="AV16" s="50">
        <v>2128</v>
      </c>
      <c r="AW16" s="50">
        <v>2000</v>
      </c>
      <c r="AX16" s="50">
        <v>3467</v>
      </c>
      <c r="AY16" s="51">
        <f t="shared" si="1"/>
        <v>22227</v>
      </c>
      <c r="AZ16" s="59" t="s">
        <v>111</v>
      </c>
      <c r="BA16" s="45"/>
      <c r="BB16" s="24"/>
      <c r="BC16" s="53">
        <f t="shared" si="8"/>
        <v>0</v>
      </c>
      <c r="BD16" s="54">
        <f t="shared" si="9"/>
        <v>0</v>
      </c>
      <c r="BE16" s="54">
        <f t="shared" ref="BE16" si="14">BE15</f>
        <v>0</v>
      </c>
      <c r="BF16" s="54">
        <f t="shared" si="10"/>
        <v>0</v>
      </c>
      <c r="BG16" s="24">
        <v>29.63</v>
      </c>
      <c r="BH16" s="54">
        <f t="shared" si="11"/>
        <v>355.56</v>
      </c>
      <c r="BI16" s="24">
        <v>3.3009999999999998E-2</v>
      </c>
      <c r="BJ16" s="55">
        <f t="shared" si="12"/>
        <v>733.71326999999997</v>
      </c>
      <c r="BK16" s="54">
        <f t="shared" si="13"/>
        <v>1089.2732699999999</v>
      </c>
      <c r="BL16" s="56">
        <f t="shared" si="5"/>
        <v>250.53285209999999</v>
      </c>
      <c r="BM16" s="56">
        <f t="shared" si="6"/>
        <v>1339.8061220999998</v>
      </c>
    </row>
    <row r="17" spans="1:65" ht="11.25" customHeight="1">
      <c r="A17" s="24">
        <f>A14+1</f>
        <v>5</v>
      </c>
      <c r="B17" s="60" t="s">
        <v>67</v>
      </c>
      <c r="C17" s="47" t="s">
        <v>50</v>
      </c>
      <c r="D17" s="47" t="s">
        <v>51</v>
      </c>
      <c r="E17" s="47" t="s">
        <v>51</v>
      </c>
      <c r="F17" s="47" t="s">
        <v>66</v>
      </c>
      <c r="G17" s="47" t="s">
        <v>65</v>
      </c>
      <c r="H17" s="45"/>
      <c r="I17" s="45" t="s">
        <v>64</v>
      </c>
      <c r="J17" s="60" t="s">
        <v>67</v>
      </c>
      <c r="K17" s="47" t="s">
        <v>50</v>
      </c>
      <c r="L17" s="47" t="s">
        <v>59</v>
      </c>
      <c r="M17" s="47" t="s">
        <v>59</v>
      </c>
      <c r="N17" s="47" t="s">
        <v>66</v>
      </c>
      <c r="O17" s="47" t="s">
        <v>65</v>
      </c>
      <c r="P17" s="45"/>
      <c r="Q17" s="60" t="s">
        <v>67</v>
      </c>
      <c r="R17" s="47" t="s">
        <v>50</v>
      </c>
      <c r="S17" s="47" t="s">
        <v>59</v>
      </c>
      <c r="T17" s="47" t="s">
        <v>59</v>
      </c>
      <c r="U17" s="47" t="s">
        <v>66</v>
      </c>
      <c r="V17" s="47" t="s">
        <v>65</v>
      </c>
      <c r="W17" s="24"/>
      <c r="X17" s="24" t="s">
        <v>96</v>
      </c>
      <c r="Y17" s="45" t="s">
        <v>53</v>
      </c>
      <c r="Z17" s="46" t="s">
        <v>95</v>
      </c>
      <c r="AA17" s="24" t="s">
        <v>83</v>
      </c>
      <c r="AB17" s="24" t="s">
        <v>83</v>
      </c>
      <c r="AC17" s="60" t="s">
        <v>84</v>
      </c>
      <c r="AD17" s="47" t="s">
        <v>50</v>
      </c>
      <c r="AE17" s="47" t="s">
        <v>51</v>
      </c>
      <c r="AF17" s="47" t="s">
        <v>51</v>
      </c>
      <c r="AG17" s="47" t="s">
        <v>68</v>
      </c>
      <c r="AH17" s="48" t="s">
        <v>69</v>
      </c>
      <c r="AI17" s="47" t="s">
        <v>54</v>
      </c>
      <c r="AJ17" s="48">
        <v>1305067018</v>
      </c>
      <c r="AK17" s="49" t="s">
        <v>70</v>
      </c>
      <c r="AL17" s="61" t="s">
        <v>82</v>
      </c>
      <c r="AM17" s="47">
        <v>35683</v>
      </c>
      <c r="AN17" s="47">
        <v>22287</v>
      </c>
      <c r="AO17" s="47">
        <v>22213</v>
      </c>
      <c r="AP17" s="47">
        <v>12052</v>
      </c>
      <c r="AQ17" s="47">
        <v>5942</v>
      </c>
      <c r="AR17" s="47">
        <v>2223</v>
      </c>
      <c r="AS17" s="47">
        <v>0</v>
      </c>
      <c r="AT17" s="47">
        <v>412</v>
      </c>
      <c r="AU17" s="47">
        <v>0</v>
      </c>
      <c r="AV17" s="47">
        <v>17157</v>
      </c>
      <c r="AW17" s="47">
        <v>21805</v>
      </c>
      <c r="AX17" s="47">
        <v>31572</v>
      </c>
      <c r="AY17" s="51">
        <f t="shared" si="1"/>
        <v>171346</v>
      </c>
      <c r="AZ17" s="52" t="s">
        <v>109</v>
      </c>
      <c r="BA17" s="45"/>
      <c r="BB17" s="24"/>
      <c r="BC17" s="53">
        <f>BC14</f>
        <v>0</v>
      </c>
      <c r="BD17" s="54">
        <f t="shared" si="2"/>
        <v>0</v>
      </c>
      <c r="BE17" s="54">
        <f>BE11</f>
        <v>0</v>
      </c>
      <c r="BF17" s="54">
        <f t="shared" si="3"/>
        <v>0</v>
      </c>
      <c r="BG17" s="24">
        <v>164.06</v>
      </c>
      <c r="BH17" s="54">
        <f t="shared" si="11"/>
        <v>1968.72</v>
      </c>
      <c r="BI17" s="41">
        <v>3.1530000000000002E-2</v>
      </c>
      <c r="BJ17" s="55">
        <f t="shared" si="0"/>
        <v>5402.5393800000002</v>
      </c>
      <c r="BK17" s="54">
        <f t="shared" si="4"/>
        <v>7371.2593800000004</v>
      </c>
      <c r="BL17" s="56">
        <f t="shared" si="5"/>
        <v>1695.3896574000003</v>
      </c>
      <c r="BM17" s="56">
        <f t="shared" si="6"/>
        <v>9066.6490374000005</v>
      </c>
    </row>
    <row r="18" spans="1:65" ht="11.25" customHeight="1">
      <c r="A18" s="24">
        <f t="shared" si="7"/>
        <v>6</v>
      </c>
      <c r="B18" s="60" t="s">
        <v>67</v>
      </c>
      <c r="C18" s="47" t="s">
        <v>50</v>
      </c>
      <c r="D18" s="47" t="s">
        <v>51</v>
      </c>
      <c r="E18" s="47" t="s">
        <v>51</v>
      </c>
      <c r="F18" s="47" t="s">
        <v>66</v>
      </c>
      <c r="G18" s="47" t="s">
        <v>65</v>
      </c>
      <c r="H18" s="45"/>
      <c r="I18" s="45" t="s">
        <v>64</v>
      </c>
      <c r="J18" s="60" t="s">
        <v>67</v>
      </c>
      <c r="K18" s="47" t="s">
        <v>50</v>
      </c>
      <c r="L18" s="47" t="s">
        <v>59</v>
      </c>
      <c r="M18" s="47" t="s">
        <v>59</v>
      </c>
      <c r="N18" s="47" t="s">
        <v>66</v>
      </c>
      <c r="O18" s="47" t="s">
        <v>65</v>
      </c>
      <c r="P18" s="45"/>
      <c r="Q18" s="60" t="s">
        <v>67</v>
      </c>
      <c r="R18" s="47" t="s">
        <v>50</v>
      </c>
      <c r="S18" s="47" t="s">
        <v>59</v>
      </c>
      <c r="T18" s="47" t="s">
        <v>59</v>
      </c>
      <c r="U18" s="47" t="s">
        <v>66</v>
      </c>
      <c r="V18" s="47" t="s">
        <v>65</v>
      </c>
      <c r="W18" s="24"/>
      <c r="X18" s="24" t="s">
        <v>96</v>
      </c>
      <c r="Y18" s="45" t="s">
        <v>53</v>
      </c>
      <c r="Z18" s="46" t="s">
        <v>95</v>
      </c>
      <c r="AA18" s="24" t="s">
        <v>83</v>
      </c>
      <c r="AB18" s="24" t="s">
        <v>83</v>
      </c>
      <c r="AC18" s="60" t="s">
        <v>84</v>
      </c>
      <c r="AD18" s="47" t="s">
        <v>50</v>
      </c>
      <c r="AE18" s="47" t="s">
        <v>51</v>
      </c>
      <c r="AF18" s="47" t="s">
        <v>51</v>
      </c>
      <c r="AG18" s="47" t="s">
        <v>74</v>
      </c>
      <c r="AH18" s="48" t="s">
        <v>65</v>
      </c>
      <c r="AI18" s="47" t="s">
        <v>71</v>
      </c>
      <c r="AJ18" s="48">
        <v>1305067020</v>
      </c>
      <c r="AK18" s="48">
        <v>144226</v>
      </c>
      <c r="AL18" s="61" t="s">
        <v>82</v>
      </c>
      <c r="AM18" s="50">
        <v>17118</v>
      </c>
      <c r="AN18" s="50">
        <v>13121</v>
      </c>
      <c r="AO18" s="50">
        <v>10772</v>
      </c>
      <c r="AP18" s="50">
        <v>7667</v>
      </c>
      <c r="AQ18" s="50">
        <v>4857</v>
      </c>
      <c r="AR18" s="50">
        <v>108</v>
      </c>
      <c r="AS18" s="45">
        <v>161</v>
      </c>
      <c r="AT18" s="45">
        <v>367</v>
      </c>
      <c r="AU18" s="50">
        <v>0</v>
      </c>
      <c r="AV18" s="50">
        <v>7586</v>
      </c>
      <c r="AW18" s="50">
        <v>10121</v>
      </c>
      <c r="AX18" s="47">
        <v>19072</v>
      </c>
      <c r="AY18" s="51">
        <f t="shared" si="1"/>
        <v>90950</v>
      </c>
      <c r="AZ18" s="59" t="s">
        <v>111</v>
      </c>
      <c r="BA18" s="45"/>
      <c r="BB18" s="24"/>
      <c r="BC18" s="53">
        <f t="shared" si="8"/>
        <v>0</v>
      </c>
      <c r="BD18" s="54">
        <f t="shared" si="2"/>
        <v>0</v>
      </c>
      <c r="BE18" s="54">
        <f>BE13</f>
        <v>0</v>
      </c>
      <c r="BF18" s="54">
        <f t="shared" si="3"/>
        <v>0</v>
      </c>
      <c r="BG18" s="24">
        <v>29.63</v>
      </c>
      <c r="BH18" s="54">
        <f t="shared" si="11"/>
        <v>355.56</v>
      </c>
      <c r="BI18" s="24">
        <v>3.3009999999999998E-2</v>
      </c>
      <c r="BJ18" s="55">
        <f t="shared" si="0"/>
        <v>3002.2594999999997</v>
      </c>
      <c r="BK18" s="54">
        <f t="shared" si="4"/>
        <v>3357.8194999999996</v>
      </c>
      <c r="BL18" s="56">
        <f t="shared" si="5"/>
        <v>772.29848499999991</v>
      </c>
      <c r="BM18" s="56">
        <f t="shared" si="6"/>
        <v>4130.1179849999999</v>
      </c>
    </row>
    <row r="19" spans="1:65" ht="11.25" customHeight="1">
      <c r="A19" s="24">
        <f t="shared" si="7"/>
        <v>7</v>
      </c>
      <c r="B19" s="60" t="s">
        <v>67</v>
      </c>
      <c r="C19" s="47" t="s">
        <v>50</v>
      </c>
      <c r="D19" s="47" t="s">
        <v>51</v>
      </c>
      <c r="E19" s="47" t="s">
        <v>51</v>
      </c>
      <c r="F19" s="47" t="s">
        <v>66</v>
      </c>
      <c r="G19" s="47" t="s">
        <v>65</v>
      </c>
      <c r="H19" s="45"/>
      <c r="I19" s="45" t="s">
        <v>64</v>
      </c>
      <c r="J19" s="60" t="s">
        <v>67</v>
      </c>
      <c r="K19" s="47" t="s">
        <v>50</v>
      </c>
      <c r="L19" s="47" t="s">
        <v>59</v>
      </c>
      <c r="M19" s="47" t="s">
        <v>59</v>
      </c>
      <c r="N19" s="47" t="s">
        <v>66</v>
      </c>
      <c r="O19" s="47" t="s">
        <v>65</v>
      </c>
      <c r="P19" s="45"/>
      <c r="Q19" s="60" t="s">
        <v>67</v>
      </c>
      <c r="R19" s="47" t="s">
        <v>50</v>
      </c>
      <c r="S19" s="47" t="s">
        <v>59</v>
      </c>
      <c r="T19" s="47" t="s">
        <v>59</v>
      </c>
      <c r="U19" s="47" t="s">
        <v>66</v>
      </c>
      <c r="V19" s="47" t="s">
        <v>65</v>
      </c>
      <c r="W19" s="24"/>
      <c r="X19" s="24" t="s">
        <v>96</v>
      </c>
      <c r="Y19" s="45" t="s">
        <v>53</v>
      </c>
      <c r="Z19" s="46" t="s">
        <v>95</v>
      </c>
      <c r="AA19" s="24" t="s">
        <v>83</v>
      </c>
      <c r="AB19" s="24" t="s">
        <v>83</v>
      </c>
      <c r="AC19" s="60" t="s">
        <v>84</v>
      </c>
      <c r="AD19" s="47" t="s">
        <v>50</v>
      </c>
      <c r="AE19" s="47" t="s">
        <v>51</v>
      </c>
      <c r="AF19" s="47" t="s">
        <v>51</v>
      </c>
      <c r="AG19" s="47" t="s">
        <v>75</v>
      </c>
      <c r="AH19" s="48">
        <v>1</v>
      </c>
      <c r="AI19" s="45" t="s">
        <v>54</v>
      </c>
      <c r="AJ19" s="62">
        <v>1305067021</v>
      </c>
      <c r="AK19" s="62" t="s">
        <v>72</v>
      </c>
      <c r="AL19" s="61" t="s">
        <v>82</v>
      </c>
      <c r="AM19" s="50">
        <v>15276</v>
      </c>
      <c r="AN19" s="50">
        <v>10273</v>
      </c>
      <c r="AO19" s="45">
        <v>6507</v>
      </c>
      <c r="AP19" s="45">
        <v>6302</v>
      </c>
      <c r="AQ19" s="45">
        <v>3777</v>
      </c>
      <c r="AR19" s="45">
        <v>0</v>
      </c>
      <c r="AS19" s="50">
        <v>252</v>
      </c>
      <c r="AT19" s="45">
        <v>619</v>
      </c>
      <c r="AU19" s="45">
        <v>0</v>
      </c>
      <c r="AV19" s="63">
        <v>3640</v>
      </c>
      <c r="AW19" s="64">
        <v>8222</v>
      </c>
      <c r="AX19" s="47">
        <v>11540</v>
      </c>
      <c r="AY19" s="51">
        <f t="shared" si="1"/>
        <v>66408</v>
      </c>
      <c r="AZ19" s="59" t="s">
        <v>111</v>
      </c>
      <c r="BA19" s="45"/>
      <c r="BB19" s="24"/>
      <c r="BC19" s="53">
        <f t="shared" si="8"/>
        <v>0</v>
      </c>
      <c r="BD19" s="54">
        <f t="shared" si="2"/>
        <v>0</v>
      </c>
      <c r="BE19" s="54">
        <f>BE18</f>
        <v>0</v>
      </c>
      <c r="BF19" s="54">
        <f t="shared" si="3"/>
        <v>0</v>
      </c>
      <c r="BG19" s="24">
        <v>29.63</v>
      </c>
      <c r="BH19" s="54">
        <f t="shared" si="11"/>
        <v>355.56</v>
      </c>
      <c r="BI19" s="24">
        <v>3.3009999999999998E-2</v>
      </c>
      <c r="BJ19" s="55">
        <f t="shared" si="0"/>
        <v>2192.12808</v>
      </c>
      <c r="BK19" s="54">
        <f t="shared" si="4"/>
        <v>2547.6880799999999</v>
      </c>
      <c r="BL19" s="56">
        <f t="shared" si="5"/>
        <v>585.96825839999997</v>
      </c>
      <c r="BM19" s="56">
        <f t="shared" si="6"/>
        <v>3133.6563384000001</v>
      </c>
    </row>
    <row r="20" spans="1:65" ht="11.25" customHeight="1">
      <c r="A20" s="24">
        <f t="shared" si="7"/>
        <v>8</v>
      </c>
      <c r="B20" s="60" t="s">
        <v>67</v>
      </c>
      <c r="C20" s="47" t="s">
        <v>50</v>
      </c>
      <c r="D20" s="47" t="s">
        <v>51</v>
      </c>
      <c r="E20" s="47" t="s">
        <v>51</v>
      </c>
      <c r="F20" s="47" t="s">
        <v>66</v>
      </c>
      <c r="G20" s="47" t="s">
        <v>65</v>
      </c>
      <c r="H20" s="45"/>
      <c r="I20" s="45" t="s">
        <v>64</v>
      </c>
      <c r="J20" s="60" t="s">
        <v>67</v>
      </c>
      <c r="K20" s="47" t="s">
        <v>50</v>
      </c>
      <c r="L20" s="47" t="s">
        <v>59</v>
      </c>
      <c r="M20" s="47" t="s">
        <v>59</v>
      </c>
      <c r="N20" s="47" t="s">
        <v>66</v>
      </c>
      <c r="O20" s="47" t="s">
        <v>65</v>
      </c>
      <c r="P20" s="45"/>
      <c r="Q20" s="60" t="s">
        <v>67</v>
      </c>
      <c r="R20" s="47" t="s">
        <v>50</v>
      </c>
      <c r="S20" s="47" t="s">
        <v>59</v>
      </c>
      <c r="T20" s="47" t="s">
        <v>59</v>
      </c>
      <c r="U20" s="47" t="s">
        <v>66</v>
      </c>
      <c r="V20" s="47" t="s">
        <v>65</v>
      </c>
      <c r="W20" s="24"/>
      <c r="X20" s="24" t="s">
        <v>96</v>
      </c>
      <c r="Y20" s="45" t="s">
        <v>53</v>
      </c>
      <c r="Z20" s="46" t="s">
        <v>95</v>
      </c>
      <c r="AA20" s="24" t="s">
        <v>83</v>
      </c>
      <c r="AB20" s="24" t="s">
        <v>83</v>
      </c>
      <c r="AC20" s="60" t="s">
        <v>84</v>
      </c>
      <c r="AD20" s="47" t="s">
        <v>50</v>
      </c>
      <c r="AE20" s="47" t="s">
        <v>51</v>
      </c>
      <c r="AF20" s="47" t="s">
        <v>51</v>
      </c>
      <c r="AG20" s="47" t="s">
        <v>76</v>
      </c>
      <c r="AH20" s="48" t="s">
        <v>77</v>
      </c>
      <c r="AI20" s="45" t="s">
        <v>54</v>
      </c>
      <c r="AJ20" s="62">
        <v>1305067033</v>
      </c>
      <c r="AK20" s="62" t="s">
        <v>73</v>
      </c>
      <c r="AL20" s="61" t="s">
        <v>82</v>
      </c>
      <c r="AM20" s="50">
        <v>34047</v>
      </c>
      <c r="AN20" s="50">
        <v>4994</v>
      </c>
      <c r="AO20" s="50">
        <v>19681</v>
      </c>
      <c r="AP20" s="50">
        <v>11342</v>
      </c>
      <c r="AQ20" s="50">
        <v>4872</v>
      </c>
      <c r="AR20" s="45">
        <v>0</v>
      </c>
      <c r="AS20" s="45">
        <v>0</v>
      </c>
      <c r="AT20" s="50">
        <v>206</v>
      </c>
      <c r="AU20" s="45">
        <v>1771</v>
      </c>
      <c r="AV20" s="50">
        <v>14423</v>
      </c>
      <c r="AW20" s="45">
        <v>17791</v>
      </c>
      <c r="AX20" s="50">
        <v>24696</v>
      </c>
      <c r="AY20" s="51">
        <f t="shared" si="1"/>
        <v>133823</v>
      </c>
      <c r="AZ20" s="52" t="s">
        <v>109</v>
      </c>
      <c r="BA20" s="45"/>
      <c r="BB20" s="24"/>
      <c r="BC20" s="53">
        <f t="shared" si="8"/>
        <v>0</v>
      </c>
      <c r="BD20" s="54">
        <f t="shared" si="2"/>
        <v>0</v>
      </c>
      <c r="BE20" s="54">
        <f>BE11</f>
        <v>0</v>
      </c>
      <c r="BF20" s="54">
        <f t="shared" si="3"/>
        <v>0</v>
      </c>
      <c r="BG20" s="24">
        <v>164.06</v>
      </c>
      <c r="BH20" s="54">
        <f t="shared" si="11"/>
        <v>1968.72</v>
      </c>
      <c r="BI20" s="41">
        <v>3.1530000000000002E-2</v>
      </c>
      <c r="BJ20" s="55">
        <f t="shared" si="0"/>
        <v>4219.4391900000001</v>
      </c>
      <c r="BK20" s="54">
        <f t="shared" si="4"/>
        <v>6188.1591900000003</v>
      </c>
      <c r="BL20" s="56">
        <f t="shared" si="5"/>
        <v>1423.2766137000001</v>
      </c>
      <c r="BM20" s="56">
        <f t="shared" si="6"/>
        <v>7611.4358037000002</v>
      </c>
    </row>
    <row r="21" spans="1:65">
      <c r="AY21" s="65">
        <f>SUM(AY11:AY20)</f>
        <v>1816000</v>
      </c>
      <c r="BD21" s="66"/>
      <c r="BE21" s="66"/>
      <c r="BF21" s="66"/>
      <c r="BI21" s="73"/>
      <c r="BJ21" s="73"/>
      <c r="BK21" s="67">
        <f>SUM(BK11:BK20)</f>
        <v>82593.276860000013</v>
      </c>
      <c r="BL21" s="54">
        <f t="shared" si="5"/>
        <v>18996.453677800004</v>
      </c>
      <c r="BM21" s="54">
        <f t="shared" si="6"/>
        <v>101589.73053780002</v>
      </c>
    </row>
    <row r="22" spans="1:65">
      <c r="BI22" s="68"/>
      <c r="BJ22" s="68"/>
    </row>
    <row r="23" spans="1:65" ht="12.75" customHeight="1"/>
  </sheetData>
  <mergeCells count="9">
    <mergeCell ref="A9:AL9"/>
    <mergeCell ref="BI21:BJ21"/>
    <mergeCell ref="AN9:BK9"/>
    <mergeCell ref="E2:F2"/>
    <mergeCell ref="E1:F1"/>
    <mergeCell ref="E3:F3"/>
    <mergeCell ref="G1:I1"/>
    <mergeCell ref="G2:I2"/>
    <mergeCell ref="G3:I3"/>
  </mergeCells>
  <pageMargins left="0" right="0" top="0.39370078740157477" bottom="0.39370078740157477" header="0" footer="0"/>
  <pageSetup paperSize="9" orientation="portrait" r:id="rId1"/>
  <headerFooter>
    <oddHeader>&amp;C&amp;A</oddHeader>
    <oddFooter>&amp;CStrona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61"/>
  <sheetViews>
    <sheetView topLeftCell="A2" zoomScale="120" zoomScaleNormal="120" workbookViewId="0">
      <selection activeCell="D19" sqref="D19"/>
    </sheetView>
  </sheetViews>
  <sheetFormatPr defaultColWidth="9" defaultRowHeight="12.75"/>
  <cols>
    <col min="1" max="1" width="17.625" style="11" customWidth="1"/>
    <col min="2" max="2" width="10.625" style="11" customWidth="1"/>
    <col min="3" max="3" width="6.875" style="11" customWidth="1"/>
    <col min="4" max="4" width="9.125" style="11" customWidth="1"/>
    <col min="5" max="5" width="9.375" style="11" customWidth="1"/>
    <col min="6" max="6" width="10.5" style="11" customWidth="1"/>
    <col min="7" max="7" width="9.375" style="11" customWidth="1"/>
    <col min="8" max="8" width="10.375" style="11" customWidth="1"/>
    <col min="9" max="16384" width="9" style="11"/>
  </cols>
  <sheetData>
    <row r="1" spans="1:8">
      <c r="A1" s="16" t="s">
        <v>86</v>
      </c>
    </row>
    <row r="2" spans="1:8" s="5" customFormat="1" ht="56.25">
      <c r="A2" s="1" t="s">
        <v>41</v>
      </c>
      <c r="B2" s="1" t="s">
        <v>42</v>
      </c>
      <c r="C2" s="2" t="s">
        <v>21</v>
      </c>
      <c r="D2" s="3" t="s">
        <v>104</v>
      </c>
      <c r="E2" s="3" t="s">
        <v>103</v>
      </c>
      <c r="F2" s="4" t="s">
        <v>106</v>
      </c>
      <c r="G2" s="4" t="s">
        <v>105</v>
      </c>
      <c r="H2" s="3" t="s">
        <v>34</v>
      </c>
    </row>
    <row r="3" spans="1:8" ht="22.9" customHeight="1">
      <c r="A3" s="6" t="str">
        <f>'Wykaz ppg'!AC11</f>
        <v>Gmina Łobżenica</v>
      </c>
      <c r="B3" s="7">
        <f>'Wykaz ppg'!AJ11</f>
        <v>1305067024</v>
      </c>
      <c r="C3" s="8">
        <f>'Wykaz ppg'!AY11</f>
        <v>235319</v>
      </c>
      <c r="D3" s="9">
        <f>'Wykaz ppg'!BD11</f>
        <v>0</v>
      </c>
      <c r="E3" s="10">
        <f>'Wykaz ppg'!BF11</f>
        <v>0</v>
      </c>
      <c r="F3" s="9">
        <f>'Wykaz ppg'!BH11</f>
        <v>1968.72</v>
      </c>
      <c r="G3" s="9">
        <f>'Wykaz ppg'!BJ11</f>
        <v>7419.6080700000002</v>
      </c>
      <c r="H3" s="10">
        <f>'Wykaz ppg'!BK11</f>
        <v>9388.3280699999996</v>
      </c>
    </row>
    <row r="4" spans="1:8" ht="22.9" customHeight="1">
      <c r="A4" s="6" t="str">
        <f>'Wykaz ppg'!AC12</f>
        <v>Szkoła Podstawowa im. Komisji Edukacji Narodowej</v>
      </c>
      <c r="B4" s="7">
        <f>'Wykaz ppg'!AJ12</f>
        <v>1309901503</v>
      </c>
      <c r="C4" s="8">
        <f>'Wykaz ppg'!AY12</f>
        <v>802222</v>
      </c>
      <c r="D4" s="9">
        <f>'Wykaz ppg'!BD12</f>
        <v>0</v>
      </c>
      <c r="E4" s="10">
        <f>'Wykaz ppg'!BF12</f>
        <v>0</v>
      </c>
      <c r="F4" s="9">
        <f>'Wykaz ppg'!BH12</f>
        <v>17997.5952</v>
      </c>
      <c r="G4" s="9">
        <f>'Wykaz ppg'!BJ12</f>
        <v>15370.57352</v>
      </c>
      <c r="H4" s="10">
        <f>'Wykaz ppg'!BK12</f>
        <v>33368.168720000001</v>
      </c>
    </row>
    <row r="5" spans="1:8" ht="22.9" customHeight="1">
      <c r="A5" s="6" t="str">
        <f>'Wykaz ppg'!AC13</f>
        <v xml:space="preserve">Przedszkole Publiczne
</v>
      </c>
      <c r="B5" s="7">
        <f>'Wykaz ppg'!AJ13</f>
        <v>1305067025</v>
      </c>
      <c r="C5" s="8">
        <f>'Wykaz ppg'!AY13</f>
        <v>36023</v>
      </c>
      <c r="D5" s="9">
        <f>'Wykaz ppg'!BD13</f>
        <v>0</v>
      </c>
      <c r="E5" s="10">
        <f>'Wykaz ppg'!BF13</f>
        <v>0</v>
      </c>
      <c r="F5" s="9">
        <f>'Wykaz ppg'!BH13</f>
        <v>355.56</v>
      </c>
      <c r="G5" s="9">
        <f>'Wykaz ppg'!BJ13</f>
        <v>1189.11923</v>
      </c>
      <c r="H5" s="10">
        <f>'Wykaz ppg'!BK13</f>
        <v>1544.67923</v>
      </c>
    </row>
    <row r="6" spans="1:8" ht="22.9" customHeight="1">
      <c r="A6" s="6" t="str">
        <f>'Wykaz ppg'!AC14</f>
        <v>Szkoła Podstawowa im. Komisji Edukacji Narodowej</v>
      </c>
      <c r="B6" s="7">
        <f>'Wykaz ppg'!AJ14</f>
        <v>1309902429</v>
      </c>
      <c r="C6" s="8">
        <f>'Wykaz ppg'!AY14</f>
        <v>235292</v>
      </c>
      <c r="D6" s="9">
        <f>'Wykaz ppg'!BD14</f>
        <v>0</v>
      </c>
      <c r="E6" s="10">
        <f>'Wykaz ppg'!BF14</f>
        <v>0</v>
      </c>
      <c r="F6" s="9">
        <f>'Wykaz ppg'!BH14</f>
        <v>12135.052799999999</v>
      </c>
      <c r="G6" s="9">
        <f>'Wykaz ppg'!BJ14</f>
        <v>4508.1947200000004</v>
      </c>
      <c r="H6" s="10">
        <f>'Wykaz ppg'!BK14</f>
        <v>16643.247520000001</v>
      </c>
    </row>
    <row r="7" spans="1:8" ht="22.9" customHeight="1">
      <c r="A7" s="6" t="str">
        <f>'Wykaz ppg'!AC15</f>
        <v>Gmina Łobżenica</v>
      </c>
      <c r="B7" s="7">
        <f>'Wykaz ppg'!AJ15</f>
        <v>1305069051</v>
      </c>
      <c r="C7" s="8">
        <f>'Wykaz ppg'!AY15</f>
        <v>22390</v>
      </c>
      <c r="D7" s="9">
        <f>'Wykaz ppg'!BD15</f>
        <v>0</v>
      </c>
      <c r="E7" s="10">
        <f>'Wykaz ppg'!BF15</f>
        <v>0</v>
      </c>
      <c r="F7" s="9">
        <f>'Wykaz ppg'!BH15</f>
        <v>355.56</v>
      </c>
      <c r="G7" s="9">
        <f>'Wykaz ppg'!BJ15</f>
        <v>739.09389999999996</v>
      </c>
      <c r="H7" s="10">
        <f>'Wykaz ppg'!BK15</f>
        <v>1094.6539</v>
      </c>
    </row>
    <row r="8" spans="1:8" ht="22.9" customHeight="1">
      <c r="A8" s="6" t="str">
        <f>'Wykaz ppg'!AC16</f>
        <v>Gmina Łobżenica</v>
      </c>
      <c r="B8" s="7">
        <f>'Wykaz ppg'!AJ16</f>
        <v>1305069052</v>
      </c>
      <c r="C8" s="8">
        <f>'Wykaz ppg'!AY16</f>
        <v>22227</v>
      </c>
      <c r="D8" s="9">
        <f>'Wykaz ppg'!BD16</f>
        <v>0</v>
      </c>
      <c r="E8" s="10">
        <f>'Wykaz ppg'!BF16</f>
        <v>0</v>
      </c>
      <c r="F8" s="9">
        <f>'Wykaz ppg'!BH16</f>
        <v>355.56</v>
      </c>
      <c r="G8" s="9">
        <f>'Wykaz ppg'!BJ16</f>
        <v>733.71326999999997</v>
      </c>
      <c r="H8" s="10">
        <f>'Wykaz ppg'!BK16</f>
        <v>1089.2732699999999</v>
      </c>
    </row>
    <row r="9" spans="1:8" ht="22.9" customHeight="1">
      <c r="A9" s="6" t="str">
        <f>'Wykaz ppg'!AC17</f>
        <v xml:space="preserve">Zakład Gospodarki Komunalnej i Mieszkaniowej w Łobżenicy </v>
      </c>
      <c r="B9" s="7">
        <f>'Wykaz ppg'!AJ17</f>
        <v>1305067018</v>
      </c>
      <c r="C9" s="8">
        <f>'Wykaz ppg'!AY17</f>
        <v>171346</v>
      </c>
      <c r="D9" s="9">
        <f>'Wykaz ppg'!BD17</f>
        <v>0</v>
      </c>
      <c r="E9" s="10">
        <f>'Wykaz ppg'!BF17</f>
        <v>0</v>
      </c>
      <c r="F9" s="9">
        <f>'Wykaz ppg'!BH17</f>
        <v>1968.72</v>
      </c>
      <c r="G9" s="9">
        <f>'Wykaz ppg'!BJ17</f>
        <v>5402.5393800000002</v>
      </c>
      <c r="H9" s="10">
        <f>'Wykaz ppg'!BK17</f>
        <v>7371.2593800000004</v>
      </c>
    </row>
    <row r="10" spans="1:8" ht="22.9" customHeight="1">
      <c r="A10" s="6" t="str">
        <f>'Wykaz ppg'!AC18</f>
        <v xml:space="preserve">Zakład Gospodarki Komunalnej i Mieszkaniowej w Łobżenicy </v>
      </c>
      <c r="B10" s="7">
        <f>'Wykaz ppg'!AJ18</f>
        <v>1305067020</v>
      </c>
      <c r="C10" s="8">
        <f>'Wykaz ppg'!AY18</f>
        <v>90950</v>
      </c>
      <c r="D10" s="9">
        <f>'Wykaz ppg'!BD18</f>
        <v>0</v>
      </c>
      <c r="E10" s="10">
        <f>'Wykaz ppg'!BF18</f>
        <v>0</v>
      </c>
      <c r="F10" s="9">
        <f>'Wykaz ppg'!BH18</f>
        <v>355.56</v>
      </c>
      <c r="G10" s="9">
        <f>'Wykaz ppg'!BJ18</f>
        <v>3002.2594999999997</v>
      </c>
      <c r="H10" s="10">
        <f>'Wykaz ppg'!BK18</f>
        <v>3357.8194999999996</v>
      </c>
    </row>
    <row r="11" spans="1:8" ht="22.9" customHeight="1">
      <c r="A11" s="6" t="str">
        <f>'Wykaz ppg'!AC19</f>
        <v xml:space="preserve">Zakład Gospodarki Komunalnej i Mieszkaniowej w Łobżenicy </v>
      </c>
      <c r="B11" s="7">
        <f>'Wykaz ppg'!AJ19</f>
        <v>1305067021</v>
      </c>
      <c r="C11" s="8">
        <f>'Wykaz ppg'!AY19</f>
        <v>66408</v>
      </c>
      <c r="D11" s="9">
        <f>'Wykaz ppg'!BD19</f>
        <v>0</v>
      </c>
      <c r="E11" s="10">
        <f>'Wykaz ppg'!BF19</f>
        <v>0</v>
      </c>
      <c r="F11" s="9">
        <f>'Wykaz ppg'!BH19</f>
        <v>355.56</v>
      </c>
      <c r="G11" s="9">
        <f>'Wykaz ppg'!BJ19</f>
        <v>2192.12808</v>
      </c>
      <c r="H11" s="10">
        <f>'Wykaz ppg'!BK19</f>
        <v>2547.6880799999999</v>
      </c>
    </row>
    <row r="12" spans="1:8" ht="22.9" customHeight="1">
      <c r="A12" s="6" t="str">
        <f>'Wykaz ppg'!AC20</f>
        <v xml:space="preserve">Zakład Gospodarki Komunalnej i Mieszkaniowej w Łobżenicy </v>
      </c>
      <c r="B12" s="7">
        <f>'Wykaz ppg'!AJ20</f>
        <v>1305067033</v>
      </c>
      <c r="C12" s="8">
        <f>'Wykaz ppg'!AY20</f>
        <v>133823</v>
      </c>
      <c r="D12" s="9">
        <f>'Wykaz ppg'!BD20</f>
        <v>0</v>
      </c>
      <c r="E12" s="10">
        <f>'Wykaz ppg'!BF20</f>
        <v>0</v>
      </c>
      <c r="F12" s="9">
        <f>'Wykaz ppg'!BH20</f>
        <v>1968.72</v>
      </c>
      <c r="G12" s="9">
        <f>'Wykaz ppg'!BJ20</f>
        <v>4219.4391900000001</v>
      </c>
      <c r="H12" s="10">
        <f>'Wykaz ppg'!BK20</f>
        <v>6188.1591900000003</v>
      </c>
    </row>
    <row r="13" spans="1:8">
      <c r="A13" s="76" t="s">
        <v>43</v>
      </c>
      <c r="B13" s="76"/>
      <c r="C13" s="76"/>
      <c r="D13" s="76"/>
      <c r="E13" s="76"/>
      <c r="F13" s="76"/>
      <c r="G13" s="76"/>
      <c r="H13" s="12">
        <f>SUM(H3:H12)</f>
        <v>82593.276860000013</v>
      </c>
    </row>
    <row r="14" spans="1:8">
      <c r="A14" s="77" t="s">
        <v>35</v>
      </c>
      <c r="B14" s="77"/>
      <c r="C14" s="77"/>
      <c r="D14" s="77"/>
      <c r="E14" s="77"/>
      <c r="F14" s="77"/>
      <c r="G14" s="77"/>
      <c r="H14" s="12">
        <f>H13*0.23</f>
        <v>18996.453677800004</v>
      </c>
    </row>
    <row r="15" spans="1:8">
      <c r="A15" s="77" t="s">
        <v>44</v>
      </c>
      <c r="B15" s="77"/>
      <c r="C15" s="77"/>
      <c r="D15" s="77"/>
      <c r="E15" s="77"/>
      <c r="F15" s="77"/>
      <c r="G15" s="77"/>
      <c r="H15" s="12">
        <f>H13+H14</f>
        <v>101589.73053780002</v>
      </c>
    </row>
    <row r="19" spans="1:8">
      <c r="G19" s="13"/>
      <c r="H19" s="13"/>
    </row>
    <row r="20" spans="1:8" ht="16.5">
      <c r="E20" s="14"/>
      <c r="F20" s="14"/>
    </row>
    <row r="21" spans="1:8" ht="14.25" customHeight="1">
      <c r="E21" s="14"/>
      <c r="F21" s="14"/>
    </row>
    <row r="23" spans="1:8">
      <c r="A23" s="15" t="s">
        <v>45</v>
      </c>
    </row>
    <row r="24" spans="1:8">
      <c r="A24" s="15" t="s">
        <v>46</v>
      </c>
    </row>
    <row r="29" spans="1:8" ht="14.25" customHeight="1"/>
    <row r="37" ht="14.25" customHeight="1"/>
    <row r="45" ht="14.25" customHeight="1"/>
    <row r="53" ht="14.25" customHeight="1"/>
    <row r="61" ht="14.25" customHeight="1"/>
  </sheetData>
  <mergeCells count="3">
    <mergeCell ref="A13:G13"/>
    <mergeCell ref="A14:G14"/>
    <mergeCell ref="A15:G15"/>
  </mergeCells>
  <pageMargins left="0.25" right="0.25" top="0.75" bottom="0.75" header="0.3" footer="0.3"/>
  <pageSetup paperSize="9" scale="9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148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Wykaz ppg</vt:lpstr>
      <vt:lpstr>Arkusz ofertowy - do oferty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Jacek Walski</dc:creator>
  <cp:lastModifiedBy>Jacek Walski</cp:lastModifiedBy>
  <cp:revision>147</cp:revision>
  <cp:lastPrinted>2017-09-11T08:29:14Z</cp:lastPrinted>
  <dcterms:created xsi:type="dcterms:W3CDTF">2016-09-26T13:43:19Z</dcterms:created>
  <dcterms:modified xsi:type="dcterms:W3CDTF">2021-11-10T19:03:03Z</dcterms:modified>
</cp:coreProperties>
</file>