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Kłomnice\Gaz\2024\GAZ do SWZ\"/>
    </mc:Choice>
  </mc:AlternateContent>
  <xr:revisionPtr revIDLastSave="0" documentId="8_{29C5447A-9835-4926-A48C-FF37224E187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g - kalkulator " sheetId="2" r:id="rId1"/>
    <sheet name="Ceny" sheetId="3" r:id="rId2"/>
    <sheet name="wykaz ppe " sheetId="4" r:id="rId3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S15" i="2" l="1"/>
  <c r="BS18" i="2" s="1"/>
  <c r="BS14" i="2"/>
  <c r="BS17" i="2" s="1"/>
  <c r="BQ15" i="2"/>
  <c r="BQ18" i="2" s="1"/>
  <c r="BQ14" i="2"/>
  <c r="BQ17" i="2"/>
  <c r="BP17" i="2"/>
  <c r="BP16" i="2"/>
  <c r="BO15" i="2"/>
  <c r="BO14" i="2"/>
  <c r="BO18" i="2"/>
  <c r="BO17" i="2"/>
  <c r="BN17" i="2"/>
  <c r="BN16" i="2"/>
  <c r="BM14" i="2"/>
  <c r="BM16" i="2" s="1"/>
  <c r="BM15" i="2"/>
  <c r="BM18" i="2" s="1"/>
  <c r="BK15" i="2"/>
  <c r="BK14" i="2"/>
  <c r="BK17" i="2" s="1"/>
  <c r="BL17" i="2" s="1"/>
  <c r="BK18" i="2"/>
  <c r="BL15" i="2"/>
  <c r="BK16" i="2"/>
  <c r="BI15" i="2"/>
  <c r="BI14" i="2"/>
  <c r="BI17" i="2" s="1"/>
  <c r="BE14" i="2"/>
  <c r="BE15" i="2" s="1"/>
  <c r="BE16" i="2" s="1"/>
  <c r="BE17" i="2" s="1"/>
  <c r="BE18" i="2" s="1"/>
  <c r="BD14" i="2"/>
  <c r="BD15" i="2" s="1"/>
  <c r="BD16" i="2" s="1"/>
  <c r="BD17" i="2" s="1"/>
  <c r="BD18" i="2" s="1"/>
  <c r="BI18" i="2"/>
  <c r="AU18" i="2"/>
  <c r="J6" i="4" s="1"/>
  <c r="AU17" i="2"/>
  <c r="AU16" i="2"/>
  <c r="K6" i="4"/>
  <c r="H6" i="4"/>
  <c r="G6" i="4"/>
  <c r="F6" i="4"/>
  <c r="E6" i="4"/>
  <c r="D6" i="4"/>
  <c r="C6" i="4"/>
  <c r="B6" i="4"/>
  <c r="A6" i="4"/>
  <c r="K5" i="4"/>
  <c r="H5" i="4"/>
  <c r="G5" i="4"/>
  <c r="F5" i="4"/>
  <c r="E5" i="4"/>
  <c r="D5" i="4"/>
  <c r="C5" i="4"/>
  <c r="B5" i="4"/>
  <c r="A5" i="4"/>
  <c r="K4" i="4"/>
  <c r="J4" i="4"/>
  <c r="H4" i="4"/>
  <c r="G4" i="4"/>
  <c r="F4" i="4"/>
  <c r="E4" i="4"/>
  <c r="D4" i="4"/>
  <c r="C4" i="4"/>
  <c r="B4" i="4"/>
  <c r="K3" i="4"/>
  <c r="J3" i="4"/>
  <c r="H3" i="4"/>
  <c r="G3" i="4"/>
  <c r="F3" i="4"/>
  <c r="E3" i="4"/>
  <c r="D3" i="4"/>
  <c r="C3" i="4"/>
  <c r="B3" i="4"/>
  <c r="A2" i="4"/>
  <c r="K2" i="4"/>
  <c r="J2" i="4"/>
  <c r="H2" i="4"/>
  <c r="G2" i="4"/>
  <c r="F2" i="4"/>
  <c r="E2" i="4"/>
  <c r="D2" i="4"/>
  <c r="C2" i="4"/>
  <c r="B2" i="4"/>
  <c r="AT18" i="2"/>
  <c r="I6" i="4" s="1"/>
  <c r="AT16" i="2"/>
  <c r="AT15" i="2"/>
  <c r="I3" i="4" s="1"/>
  <c r="J5" i="4"/>
  <c r="AS18" i="2"/>
  <c r="AS16" i="2"/>
  <c r="AS15" i="2"/>
  <c r="AT14" i="2"/>
  <c r="I2" i="4" s="1"/>
  <c r="BS16" i="2" l="1"/>
  <c r="BQ16" i="2"/>
  <c r="BR16" i="2" s="1"/>
  <c r="BO16" i="2"/>
  <c r="BP14" i="2"/>
  <c r="BN14" i="2"/>
  <c r="BM17" i="2"/>
  <c r="BI16" i="2"/>
  <c r="BJ16" i="2" s="1"/>
  <c r="BB18" i="2"/>
  <c r="AT17" i="2"/>
  <c r="I5" i="4" s="1"/>
  <c r="BR15" i="2"/>
  <c r="I4" i="4"/>
  <c r="AS17" i="2"/>
  <c r="BC18" i="2"/>
  <c r="BJ17" i="2"/>
  <c r="BJ15" i="2"/>
  <c r="BL18" i="2"/>
  <c r="BC15" i="2"/>
  <c r="BC16" i="2"/>
  <c r="BB15" i="2"/>
  <c r="BB16" i="2"/>
  <c r="BL16" i="2"/>
  <c r="BT15" i="2"/>
  <c r="BT16" i="2"/>
  <c r="BT18" i="2"/>
  <c r="BR18" i="2"/>
  <c r="BP18" i="2"/>
  <c r="BN18" i="2"/>
  <c r="BJ18" i="2"/>
  <c r="BR17" i="2" l="1"/>
  <c r="BC17" i="2"/>
  <c r="BT17" i="2"/>
  <c r="BB17" i="2"/>
  <c r="BP15" i="2"/>
  <c r="BN15" i="2"/>
  <c r="BG18" i="2"/>
  <c r="BF18" i="2"/>
  <c r="BH18" i="2" s="1"/>
  <c r="BU18" i="2" s="1"/>
  <c r="BV18" i="2" s="1"/>
  <c r="BW18" i="2" s="1"/>
  <c r="BG16" i="2"/>
  <c r="BF16" i="2"/>
  <c r="BG15" i="2"/>
  <c r="BF15" i="2"/>
  <c r="BG17" i="2" l="1"/>
  <c r="BF17" i="2"/>
  <c r="BH16" i="2"/>
  <c r="BU16" i="2" s="1"/>
  <c r="BV16" i="2" s="1"/>
  <c r="BW16" i="2" s="1"/>
  <c r="BH15" i="2"/>
  <c r="BU15" i="2" s="1"/>
  <c r="BV15" i="2" s="1"/>
  <c r="BW15" i="2" s="1"/>
  <c r="BL14" i="2"/>
  <c r="BJ14" i="2"/>
  <c r="BH17" i="2" l="1"/>
  <c r="BU17" i="2" s="1"/>
  <c r="BV17" i="2" s="1"/>
  <c r="BW17" i="2" s="1"/>
  <c r="AS14" i="2"/>
  <c r="AT19" i="2" s="1"/>
  <c r="AT20" i="2" s="1"/>
  <c r="BT14" i="2" l="1"/>
  <c r="BR14" i="2"/>
  <c r="BB14" i="2" l="1"/>
  <c r="BF14" i="2" s="1"/>
  <c r="BC14" i="2"/>
  <c r="BG14" i="2" s="1"/>
  <c r="BH14" i="2" l="1"/>
  <c r="BU14" i="2" s="1"/>
  <c r="BU19" i="2" s="1"/>
  <c r="C7" i="2" s="1"/>
  <c r="A15" i="2"/>
  <c r="A16" i="2" l="1"/>
  <c r="A4" i="4" s="1"/>
  <c r="A3" i="4"/>
  <c r="BV14" i="2"/>
  <c r="BV19" i="2" s="1"/>
  <c r="C8" i="2" s="1"/>
  <c r="BW14" i="2" l="1"/>
  <c r="BW19" i="2" s="1"/>
  <c r="C9" i="2" s="1"/>
</calcChain>
</file>

<file path=xl/sharedStrings.xml><?xml version="1.0" encoding="utf-8"?>
<sst xmlns="http://schemas.openxmlformats.org/spreadsheetml/2006/main" count="267" uniqueCount="128">
  <si>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</si>
  <si>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</si>
  <si>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</si>
  <si>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</si>
  <si>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</si>
  <si>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</si>
  <si>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</si>
  <si>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</si>
  <si>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</si>
  <si>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</si>
  <si>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</si>
  <si>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</si>
  <si>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</si>
  <si>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</si>
  <si>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</si>
  <si>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</si>
  <si>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</si>
  <si>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</si>
  <si>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</si>
  <si>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</si>
  <si>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</si>
  <si>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</si>
  <si>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</si>
  <si>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</si>
  <si>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</si>
  <si>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</si>
  <si>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</si>
  <si>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</si>
  <si>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</si>
  <si>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</si>
  <si>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</si>
  <si>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</si>
  <si>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</si>
  <si>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</si>
  <si>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</si>
  <si>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</si>
  <si>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</si>
  <si>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</si>
  <si>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</si>
  <si>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</si>
  <si>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</si>
  <si>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</si>
  <si>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</si>
  <si>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</si>
  <si>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</si>
  <si>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</si>
  <si>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</si>
  <si>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</si>
  <si>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</si>
  <si>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</si>
  <si>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</si>
  <si>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</si>
  <si>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</si>
  <si>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</si>
  <si>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</si>
  <si>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</si>
  <si>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</si>
  <si>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</si>
  <si>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</si>
  <si>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</si>
  <si>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</si>
  <si>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paliwa gazowego dla obiektów niechronionych [zł/kWh]</t>
  </si>
  <si>
    <t>dla obiektów chronionych  [zł/mc]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</si>
  <si>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</si>
  <si>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</si>
  <si>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</si>
  <si>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</si>
  <si>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</si>
  <si>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</si>
  <si>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</si>
  <si>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</si>
  <si>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 xml:space="preserve">Cena jednostkowa paliwa gazowego dla obiektów objętych ochroną </t>
  </si>
  <si>
    <t>dla obiektów niechronionych w zł/mc</t>
  </si>
  <si>
    <t>Dla odbiorcy chronionego wg 17.3.6. Dla obszaru taryfowego zabrzańskiego w taryfie 11 PSG</t>
  </si>
  <si>
    <t>Dla odbiorcy niechronionego wg 6.1.6. Dla obszaru taryfowego zabrzańskiego w taryfie 11 PSG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</si>
  <si>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</si>
  <si>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</si>
  <si>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</si>
  <si>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</si>
  <si>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</si>
  <si>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</si>
  <si>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</si>
  <si>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</si>
  <si>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W-3.9</t>
  </si>
  <si>
    <t>Cena jednostkowa opłaty dystrybucyjnej zmiennej netto w obiekcie niechronionym [zł/kWh]</t>
  </si>
  <si>
    <t>Olsztyn</t>
  </si>
  <si>
    <t>Szkolna</t>
  </si>
  <si>
    <t>Gminny Ośrodek Kultury</t>
  </si>
  <si>
    <t>PGNiG Obrót Detaliczny sp. z o.o.</t>
  </si>
  <si>
    <t>PSG</t>
  </si>
  <si>
    <t>W-2.1</t>
  </si>
  <si>
    <t>W-3.6</t>
  </si>
  <si>
    <t>W-4</t>
  </si>
  <si>
    <t>W-5.1</t>
  </si>
  <si>
    <t>W-1.1</t>
  </si>
  <si>
    <t>Szacowane zuzycie w roku 2024.</t>
  </si>
  <si>
    <t>Gmina Kłomnice</t>
  </si>
  <si>
    <t>42-270</t>
  </si>
  <si>
    <t>Kłomnice</t>
  </si>
  <si>
    <t>Strażacka</t>
  </si>
  <si>
    <t>20</t>
  </si>
  <si>
    <t>9492138802</t>
  </si>
  <si>
    <t>Przedszkole w Kłomnicach</t>
  </si>
  <si>
    <t>Sądowa</t>
  </si>
  <si>
    <t>1</t>
  </si>
  <si>
    <t>Zespół Szkół w Kłomnicach</t>
  </si>
  <si>
    <t>Zespół Szkół im. Jana Kochanowskiego w Witkowicach</t>
  </si>
  <si>
    <t>Witkowice</t>
  </si>
  <si>
    <t>Częstochowska</t>
  </si>
  <si>
    <t>22</t>
  </si>
  <si>
    <t>96</t>
  </si>
  <si>
    <t>9491705185</t>
  </si>
  <si>
    <t>01.01.2024 godz. 06:00</t>
  </si>
  <si>
    <t>Urząd Gminy Kłomnice</t>
  </si>
  <si>
    <t>8018590365500000026432</t>
  </si>
  <si>
    <t>00000941</t>
  </si>
  <si>
    <t>31462941</t>
  </si>
  <si>
    <t>01035240</t>
  </si>
  <si>
    <t>Obszar dystrybucyjny</t>
  </si>
  <si>
    <t>ZA</t>
  </si>
  <si>
    <t>176</t>
  </si>
  <si>
    <t>252</t>
  </si>
  <si>
    <t>131</t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</si>
  <si>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C4, C5 należy wpisać cenę jednostkową za 1 kWh zachowując format ceny.
W komórkach E5, F5, 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  należy wpisać cenę abonamentu w zł/mc dla obiektów niechronionych.</t>
    </r>
  </si>
  <si>
    <t>8018590365500007163987</t>
  </si>
  <si>
    <t>8018590365500000011186</t>
  </si>
  <si>
    <t>8018590365500013445176</t>
  </si>
  <si>
    <t>8018590365500007625157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</si>
</sst>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3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rgb="FF000000"/>
      <name val="Arial Narrow"/>
      <family val="2"/>
      <charset val="238"/>
    </font>
    <font>
      <sz val="9"/>
      <name val="Calibri"/>
      <family val="2"/>
      <charset val="238"/>
      <scheme val="minor"/>
    </font>
    <font>
      <sz val="9"/>
      <color rgb="FF000000"/>
      <name val="Arial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5" fontId="6" fillId="8" borderId="1" xfId="0" applyNumberFormat="1" applyFont="1" applyFill="1" applyBorder="1"/>
    <xf numFmtId="44" fontId="6" fillId="0" borderId="1" xfId="5" applyFont="1" applyBorder="1" applyAlignment="1">
      <alignment horizontal="center"/>
    </xf>
    <xf numFmtId="0" fontId="6" fillId="7" borderId="1" xfId="0" applyFont="1" applyFill="1" applyBorder="1" applyAlignment="1">
      <alignment wrapText="1"/>
    </xf>
    <xf numFmtId="165" fontId="6" fillId="7" borderId="1" xfId="0" applyNumberFormat="1" applyFont="1" applyFill="1" applyBorder="1"/>
    <xf numFmtId="44" fontId="6" fillId="6" borderId="1" xfId="5" applyFont="1" applyFill="1" applyBorder="1"/>
    <xf numFmtId="44" fontId="6" fillId="0" borderId="0" xfId="5" applyFont="1" applyFill="1" applyBorder="1"/>
    <xf numFmtId="0" fontId="6" fillId="0" borderId="2" xfId="0" applyFont="1" applyBorder="1"/>
    <xf numFmtId="44" fontId="6" fillId="0" borderId="10" xfId="5" applyFont="1" applyBorder="1"/>
    <xf numFmtId="0" fontId="6" fillId="0" borderId="3" xfId="0" applyFont="1" applyBorder="1"/>
    <xf numFmtId="44" fontId="6" fillId="0" borderId="6" xfId="5" applyFont="1" applyBorder="1"/>
    <xf numFmtId="0" fontId="6" fillId="0" borderId="4" xfId="0" applyFont="1" applyBorder="1"/>
    <xf numFmtId="44" fontId="6" fillId="0" borderId="5" xfId="5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4" fontId="8" fillId="0" borderId="1" xfId="5" applyFont="1" applyFill="1" applyBorder="1"/>
    <xf numFmtId="44" fontId="6" fillId="0" borderId="1" xfId="5" applyFont="1" applyFill="1" applyBorder="1"/>
    <xf numFmtId="44" fontId="6" fillId="0" borderId="0" xfId="5" applyFont="1" applyFill="1" applyBorder="1" applyAlignment="1">
      <alignment horizontal="center"/>
    </xf>
    <xf numFmtId="0" fontId="6" fillId="8" borderId="1" xfId="0" applyFont="1" applyFill="1" applyBorder="1" applyAlignment="1">
      <alignment wrapText="1"/>
    </xf>
    <xf numFmtId="44" fontId="6" fillId="7" borderId="13" xfId="5" applyFont="1" applyFill="1" applyBorder="1" applyAlignment="1">
      <alignment horizontal="center" wrapText="1"/>
    </xf>
    <xf numFmtId="44" fontId="6" fillId="6" borderId="1" xfId="5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44" fontId="6" fillId="7" borderId="1" xfId="5" applyFont="1" applyFill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6" fillId="6" borderId="1" xfId="0" applyFont="1" applyFill="1" applyBorder="1" applyAlignment="1">
      <alignment wrapText="1"/>
    </xf>
    <xf numFmtId="44" fontId="6" fillId="0" borderId="0" xfId="0" applyNumberFormat="1" applyFont="1"/>
    <xf numFmtId="0" fontId="10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/>
    <xf numFmtId="49" fontId="6" fillId="0" borderId="1" xfId="0" applyNumberFormat="1" applyFont="1" applyBorder="1"/>
    <xf numFmtId="0" fontId="8" fillId="0" borderId="1" xfId="0" applyFont="1" applyBorder="1"/>
    <xf numFmtId="0" fontId="11" fillId="0" borderId="1" xfId="0" applyFont="1" applyBorder="1" applyAlignment="1">
      <alignment horizontal="right" vertical="center"/>
    </xf>
    <xf numFmtId="2" fontId="6" fillId="0" borderId="1" xfId="0" applyNumberFormat="1" applyFont="1" applyBorder="1"/>
    <xf numFmtId="44" fontId="11" fillId="0" borderId="1" xfId="0" applyNumberFormat="1" applyFont="1" applyBorder="1" applyAlignment="1">
      <alignment horizontal="right" vertical="center"/>
    </xf>
    <xf numFmtId="44" fontId="6" fillId="0" borderId="1" xfId="0" applyNumberFormat="1" applyFont="1" applyBorder="1"/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/>
    </xf>
    <xf numFmtId="44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9" borderId="1" xfId="0" applyFont="1" applyFill="1" applyBorder="1" applyAlignment="1">
      <alignment horizontal="justify" vertical="center"/>
    </xf>
    <xf numFmtId="0" fontId="10" fillId="9" borderId="1" xfId="0" applyFont="1" applyFill="1" applyBorder="1" applyAlignment="1">
      <alignment horizontal="justify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1" fillId="5" borderId="1" xfId="0" applyFont="1" applyFill="1" applyBorder="1" applyAlignment="1">
      <alignment horizontal="right" vertical="center"/>
    </xf>
    <xf numFmtId="44" fontId="11" fillId="5" borderId="1" xfId="0" applyNumberFormat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49" fontId="8" fillId="0" borderId="1" xfId="0" applyNumberFormat="1" applyFont="1" applyFill="1" applyBorder="1"/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W20"/>
  <sheetViews>
    <sheetView tabSelected="1" topLeftCell="X10" zoomScale="70" zoomScaleNormal="70" workbookViewId="0">
      <selection activeCell="AA18" sqref="AA18:AC18"/>
    </sheetView>
  </sheetViews>
  <sheetFormatPr defaultColWidth="9" defaultRowHeight="13"/>
  <cols>
    <col min="1" max="1" width="3" style="1" customWidth="1"/>
    <col min="2" max="2" width="50.25" style="1" customWidth="1"/>
    <col min="3" max="3" width="12.83203125" style="1" customWidth="1"/>
    <col min="4" max="4" width="12.33203125" style="1" customWidth="1"/>
    <col min="5" max="5" width="9" style="1"/>
    <col min="6" max="6" width="12.58203125" style="1" customWidth="1"/>
    <col min="7" max="7" width="10.75" style="3" customWidth="1"/>
    <col min="8" max="8" width="9.08203125" style="1" customWidth="1"/>
    <col min="9" max="9" width="18.25" style="1" customWidth="1"/>
    <col min="10" max="10" width="23.5" style="1" customWidth="1"/>
    <col min="11" max="13" width="9" style="1"/>
    <col min="14" max="14" width="12.25" style="1" customWidth="1"/>
    <col min="15" max="15" width="5.25" style="3" customWidth="1"/>
    <col min="16" max="16" width="4.58203125" style="1" customWidth="1"/>
    <col min="17" max="17" width="33.75" style="1" customWidth="1"/>
    <col min="18" max="18" width="21.33203125" style="1" customWidth="1"/>
    <col min="19" max="20" width="7.83203125" style="1" customWidth="1"/>
    <col min="21" max="21" width="15.75" style="1" customWidth="1"/>
    <col min="22" max="23" width="11" style="1" customWidth="1"/>
    <col min="24" max="24" width="22.58203125" style="1" customWidth="1"/>
    <col min="25" max="25" width="6" style="1" customWidth="1"/>
    <col min="26" max="27" width="9" style="1"/>
    <col min="28" max="28" width="12.58203125" style="1" customWidth="1"/>
    <col min="29" max="29" width="5.33203125" style="3" customWidth="1"/>
    <col min="30" max="30" width="5.75" style="1" customWidth="1"/>
    <col min="31" max="31" width="23.75" style="1" customWidth="1"/>
    <col min="32" max="32" width="14.08203125" style="1" customWidth="1"/>
    <col min="33" max="42" width="9.4140625" style="1" customWidth="1"/>
    <col min="43" max="46" width="9" style="1"/>
    <col min="47" max="48" width="7.58203125" style="1" customWidth="1"/>
    <col min="49" max="51" width="9" style="1"/>
    <col min="52" max="52" width="12.33203125" style="1" customWidth="1"/>
    <col min="53" max="53" width="12.5" style="1" customWidth="1"/>
    <col min="54" max="55" width="9" style="1"/>
    <col min="56" max="56" width="12.08203125" style="1" customWidth="1"/>
    <col min="57" max="57" width="11.75" style="1" customWidth="1"/>
    <col min="58" max="58" width="12.25" style="1" customWidth="1"/>
    <col min="59" max="59" width="12.5" style="1" customWidth="1"/>
    <col min="60" max="60" width="13.83203125" style="1" customWidth="1"/>
    <col min="61" max="61" width="12.75" style="1" customWidth="1"/>
    <col min="62" max="62" width="12" style="1" customWidth="1"/>
    <col min="63" max="63" width="12.83203125" style="1" customWidth="1"/>
    <col min="64" max="64" width="13.5" style="1" customWidth="1"/>
    <col min="65" max="65" width="16.4140625" style="1" customWidth="1"/>
    <col min="66" max="66" width="14.08203125" style="1" customWidth="1"/>
    <col min="67" max="67" width="12.08203125" style="1" customWidth="1"/>
    <col min="68" max="68" width="11.33203125" style="1" customWidth="1"/>
    <col min="69" max="69" width="14.08203125" style="1" customWidth="1"/>
    <col min="70" max="70" width="12.58203125" style="1" customWidth="1"/>
    <col min="71" max="71" width="12.5" style="1" customWidth="1"/>
    <col min="72" max="72" width="10.75" style="1" customWidth="1"/>
    <col min="73" max="73" width="13.4140625" style="1" customWidth="1"/>
    <col min="74" max="74" width="11.4140625" style="1" customWidth="1"/>
    <col min="75" max="75" width="12" style="1" customWidth="1"/>
    <col min="76" max="16384" width="9" style="1"/>
  </cols>
  <sheetData>
    <row r="2" spans="1:75">
      <c r="B2" s="2" t="s">
        <v>48</v>
      </c>
      <c r="C2" s="2" t="s">
        <v>49</v>
      </c>
      <c r="D2" s="2" t="s">
        <v>50</v>
      </c>
      <c r="G2" s="1"/>
    </row>
    <row r="3" spans="1:75">
      <c r="B3" s="4" t="s">
        <v>85</v>
      </c>
      <c r="C3" s="4"/>
      <c r="D3" s="5"/>
      <c r="G3" s="1"/>
    </row>
    <row r="4" spans="1:75" ht="36" customHeight="1">
      <c r="B4" s="39" t="s">
        <v>61</v>
      </c>
      <c r="C4" s="6"/>
      <c r="D4" s="41" t="s">
        <v>70</v>
      </c>
      <c r="E4" s="7" t="s">
        <v>91</v>
      </c>
      <c r="F4" s="7" t="s">
        <v>93</v>
      </c>
      <c r="G4" s="38"/>
      <c r="H4" s="38"/>
      <c r="I4" s="38"/>
      <c r="J4" s="38"/>
      <c r="K4" s="38"/>
      <c r="L4" s="38"/>
      <c r="M4" s="38"/>
      <c r="N4" s="38"/>
    </row>
    <row r="5" spans="1:75" ht="40.5" customHeight="1">
      <c r="B5" s="8" t="s">
        <v>71</v>
      </c>
      <c r="C5" s="9"/>
      <c r="D5" s="40" t="s">
        <v>62</v>
      </c>
      <c r="E5" s="10"/>
      <c r="F5" s="10"/>
      <c r="G5" s="11"/>
      <c r="H5" s="11"/>
      <c r="I5" s="11"/>
    </row>
    <row r="6" spans="1:75" ht="40.5" customHeight="1">
      <c r="B6" s="72"/>
      <c r="C6" s="72"/>
      <c r="D6" s="43" t="s">
        <v>72</v>
      </c>
      <c r="E6" s="10"/>
      <c r="F6" s="10"/>
      <c r="G6" s="11"/>
      <c r="H6" s="11"/>
      <c r="I6" s="11"/>
    </row>
    <row r="7" spans="1:75">
      <c r="B7" s="12" t="s">
        <v>51</v>
      </c>
      <c r="C7" s="13">
        <f>BU19</f>
        <v>54842.457761600002</v>
      </c>
      <c r="G7" s="1"/>
    </row>
    <row r="8" spans="1:75">
      <c r="B8" s="14" t="s">
        <v>31</v>
      </c>
      <c r="C8" s="15">
        <f>BV19</f>
        <v>12613.765285168</v>
      </c>
      <c r="G8" s="1"/>
    </row>
    <row r="9" spans="1:75" ht="13.5" thickBot="1">
      <c r="B9" s="16" t="s">
        <v>52</v>
      </c>
      <c r="C9" s="17">
        <f>BW19</f>
        <v>67456.223046768006</v>
      </c>
      <c r="G9" s="1"/>
    </row>
    <row r="10" spans="1:75" ht="78" customHeight="1">
      <c r="B10" s="76" t="s">
        <v>123</v>
      </c>
      <c r="C10" s="77"/>
      <c r="D10" s="77"/>
      <c r="E10" s="77"/>
      <c r="F10" s="77"/>
      <c r="G10" s="77"/>
      <c r="H10" s="77"/>
      <c r="I10" s="77"/>
    </row>
    <row r="12" spans="1:75">
      <c r="A12" s="18"/>
      <c r="B12" s="79" t="s">
        <v>0</v>
      </c>
      <c r="C12" s="79"/>
      <c r="D12" s="79"/>
      <c r="E12" s="79"/>
      <c r="F12" s="79"/>
      <c r="G12" s="79"/>
      <c r="H12" s="79"/>
      <c r="I12" s="79"/>
      <c r="J12" s="78" t="s">
        <v>42</v>
      </c>
      <c r="K12" s="78"/>
      <c r="L12" s="78"/>
      <c r="M12" s="78"/>
      <c r="N12" s="78"/>
      <c r="O12" s="78"/>
      <c r="P12" s="78"/>
      <c r="Q12" s="79" t="s">
        <v>45</v>
      </c>
      <c r="R12" s="79"/>
      <c r="S12" s="79"/>
      <c r="T12" s="79"/>
      <c r="U12" s="79"/>
      <c r="V12" s="79"/>
      <c r="W12" s="79"/>
      <c r="X12" s="78" t="s">
        <v>46</v>
      </c>
      <c r="Y12" s="78"/>
      <c r="Z12" s="78"/>
      <c r="AA12" s="78"/>
      <c r="AB12" s="78"/>
      <c r="AC12" s="78"/>
      <c r="AD12" s="78"/>
      <c r="AE12" s="78"/>
      <c r="AF12" s="78"/>
      <c r="AG12" s="78" t="s">
        <v>95</v>
      </c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3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5"/>
    </row>
    <row r="13" spans="1:75" ht="130">
      <c r="A13" s="18" t="s">
        <v>28</v>
      </c>
      <c r="B13" s="18" t="s">
        <v>0</v>
      </c>
      <c r="C13" s="18" t="s">
        <v>1</v>
      </c>
      <c r="D13" s="18" t="s">
        <v>2</v>
      </c>
      <c r="E13" s="18" t="s">
        <v>3</v>
      </c>
      <c r="F13" s="18" t="s">
        <v>4</v>
      </c>
      <c r="G13" s="19" t="s">
        <v>5</v>
      </c>
      <c r="H13" s="20" t="s">
        <v>6</v>
      </c>
      <c r="I13" s="20" t="s">
        <v>25</v>
      </c>
      <c r="J13" s="21" t="s">
        <v>41</v>
      </c>
      <c r="K13" s="21" t="s">
        <v>1</v>
      </c>
      <c r="L13" s="21" t="s">
        <v>2</v>
      </c>
      <c r="M13" s="21" t="s">
        <v>3</v>
      </c>
      <c r="N13" s="21" t="s">
        <v>4</v>
      </c>
      <c r="O13" s="22" t="s">
        <v>5</v>
      </c>
      <c r="P13" s="23" t="s">
        <v>6</v>
      </c>
      <c r="Q13" s="24" t="s">
        <v>22</v>
      </c>
      <c r="R13" s="25" t="s">
        <v>23</v>
      </c>
      <c r="S13" s="25" t="s">
        <v>40</v>
      </c>
      <c r="T13" s="25" t="s">
        <v>43</v>
      </c>
      <c r="U13" s="24" t="s">
        <v>24</v>
      </c>
      <c r="V13" s="24" t="s">
        <v>34</v>
      </c>
      <c r="W13" s="24" t="s">
        <v>35</v>
      </c>
      <c r="X13" s="26" t="s">
        <v>7</v>
      </c>
      <c r="Y13" s="26" t="s">
        <v>1</v>
      </c>
      <c r="Z13" s="26" t="s">
        <v>2</v>
      </c>
      <c r="AA13" s="26" t="s">
        <v>3</v>
      </c>
      <c r="AB13" s="26" t="s">
        <v>4</v>
      </c>
      <c r="AC13" s="27" t="s">
        <v>5</v>
      </c>
      <c r="AD13" s="28" t="s">
        <v>6</v>
      </c>
      <c r="AE13" s="26" t="s">
        <v>26</v>
      </c>
      <c r="AF13" s="26" t="s">
        <v>36</v>
      </c>
      <c r="AG13" s="29" t="s">
        <v>10</v>
      </c>
      <c r="AH13" s="29" t="s">
        <v>11</v>
      </c>
      <c r="AI13" s="29" t="s">
        <v>21</v>
      </c>
      <c r="AJ13" s="29" t="s">
        <v>12</v>
      </c>
      <c r="AK13" s="29" t="s">
        <v>13</v>
      </c>
      <c r="AL13" s="29" t="s">
        <v>14</v>
      </c>
      <c r="AM13" s="29" t="s">
        <v>15</v>
      </c>
      <c r="AN13" s="29" t="s">
        <v>16</v>
      </c>
      <c r="AO13" s="29" t="s">
        <v>17</v>
      </c>
      <c r="AP13" s="29" t="s">
        <v>18</v>
      </c>
      <c r="AQ13" s="29" t="s">
        <v>19</v>
      </c>
      <c r="AR13" s="29" t="s">
        <v>20</v>
      </c>
      <c r="AS13" s="29" t="s">
        <v>37</v>
      </c>
      <c r="AT13" s="29" t="s">
        <v>60</v>
      </c>
      <c r="AU13" s="28" t="s">
        <v>8</v>
      </c>
      <c r="AV13" s="28" t="s">
        <v>118</v>
      </c>
      <c r="AW13" s="30" t="s">
        <v>9</v>
      </c>
      <c r="AX13" s="31" t="s">
        <v>38</v>
      </c>
      <c r="AY13" s="31" t="s">
        <v>47</v>
      </c>
      <c r="AZ13" s="31" t="s">
        <v>53</v>
      </c>
      <c r="BA13" s="31" t="s">
        <v>54</v>
      </c>
      <c r="BB13" s="32" t="s">
        <v>55</v>
      </c>
      <c r="BC13" s="32" t="s">
        <v>56</v>
      </c>
      <c r="BD13" s="31" t="s">
        <v>57</v>
      </c>
      <c r="BE13" s="31" t="s">
        <v>58</v>
      </c>
      <c r="BF13" s="33" t="s">
        <v>67</v>
      </c>
      <c r="BG13" s="33" t="s">
        <v>68</v>
      </c>
      <c r="BH13" s="33" t="s">
        <v>69</v>
      </c>
      <c r="BI13" s="31" t="s">
        <v>64</v>
      </c>
      <c r="BJ13" s="33" t="s">
        <v>65</v>
      </c>
      <c r="BK13" s="31" t="s">
        <v>63</v>
      </c>
      <c r="BL13" s="33" t="s">
        <v>66</v>
      </c>
      <c r="BM13" s="31" t="s">
        <v>75</v>
      </c>
      <c r="BN13" s="47" t="s">
        <v>76</v>
      </c>
      <c r="BO13" s="31" t="s">
        <v>77</v>
      </c>
      <c r="BP13" s="47" t="s">
        <v>78</v>
      </c>
      <c r="BQ13" s="31" t="s">
        <v>84</v>
      </c>
      <c r="BR13" s="47" t="s">
        <v>79</v>
      </c>
      <c r="BS13" s="31" t="s">
        <v>80</v>
      </c>
      <c r="BT13" s="42" t="s">
        <v>81</v>
      </c>
      <c r="BU13" s="31" t="s">
        <v>29</v>
      </c>
      <c r="BV13" s="34" t="s">
        <v>82</v>
      </c>
      <c r="BW13" s="35" t="s">
        <v>30</v>
      </c>
    </row>
    <row r="14" spans="1:75" ht="13.5" customHeight="1">
      <c r="A14" s="18">
        <v>1</v>
      </c>
      <c r="B14" s="50" t="s">
        <v>96</v>
      </c>
      <c r="C14" s="50" t="s">
        <v>97</v>
      </c>
      <c r="D14" s="50" t="s">
        <v>98</v>
      </c>
      <c r="E14" s="50" t="s">
        <v>98</v>
      </c>
      <c r="F14" s="51" t="s">
        <v>99</v>
      </c>
      <c r="G14" s="52" t="s">
        <v>100</v>
      </c>
      <c r="H14" s="52"/>
      <c r="I14" s="51" t="s">
        <v>101</v>
      </c>
      <c r="J14" s="52" t="s">
        <v>96</v>
      </c>
      <c r="K14" s="50" t="s">
        <v>97</v>
      </c>
      <c r="L14" s="50" t="s">
        <v>98</v>
      </c>
      <c r="M14" s="52" t="s">
        <v>98</v>
      </c>
      <c r="N14" s="50" t="s">
        <v>99</v>
      </c>
      <c r="O14" s="52" t="s">
        <v>100</v>
      </c>
      <c r="P14" s="18"/>
      <c r="Q14" s="18" t="s">
        <v>88</v>
      </c>
      <c r="R14" s="53" t="s">
        <v>89</v>
      </c>
      <c r="S14" s="18" t="s">
        <v>27</v>
      </c>
      <c r="T14" s="18" t="s">
        <v>59</v>
      </c>
      <c r="U14" s="18" t="s">
        <v>112</v>
      </c>
      <c r="V14" s="18" t="s">
        <v>39</v>
      </c>
      <c r="W14" s="18" t="s">
        <v>44</v>
      </c>
      <c r="X14" s="52" t="s">
        <v>113</v>
      </c>
      <c r="Y14" s="50" t="s">
        <v>97</v>
      </c>
      <c r="Z14" s="50" t="s">
        <v>98</v>
      </c>
      <c r="AA14" s="52" t="s">
        <v>98</v>
      </c>
      <c r="AB14" s="50" t="s">
        <v>99</v>
      </c>
      <c r="AC14" s="52" t="s">
        <v>100</v>
      </c>
      <c r="AD14" s="52"/>
      <c r="AE14" s="54" t="s">
        <v>114</v>
      </c>
      <c r="AF14" s="53"/>
      <c r="AG14" s="52">
        <v>79783</v>
      </c>
      <c r="AH14" s="52">
        <v>62522</v>
      </c>
      <c r="AI14" s="52">
        <v>59177</v>
      </c>
      <c r="AJ14" s="52">
        <v>45466</v>
      </c>
      <c r="AK14" s="52">
        <v>1254</v>
      </c>
      <c r="AL14" s="52">
        <v>0</v>
      </c>
      <c r="AM14" s="52">
        <v>0</v>
      </c>
      <c r="AN14" s="52">
        <v>0</v>
      </c>
      <c r="AO14" s="52">
        <v>0</v>
      </c>
      <c r="AP14" s="52">
        <v>22872</v>
      </c>
      <c r="AQ14" s="52">
        <v>34765</v>
      </c>
      <c r="AR14" s="52">
        <v>47839</v>
      </c>
      <c r="AS14" s="18">
        <f>SUM(AG14:AR14)</f>
        <v>353678</v>
      </c>
      <c r="AT14" s="18">
        <f t="shared" ref="AT14:AT18" si="0">SUM(AG14:AR14)</f>
        <v>353678</v>
      </c>
      <c r="AU14" s="70" t="s">
        <v>93</v>
      </c>
      <c r="AV14" s="55" t="s">
        <v>119</v>
      </c>
      <c r="AW14" s="52" t="s">
        <v>120</v>
      </c>
      <c r="AX14" s="54">
        <v>8784</v>
      </c>
      <c r="AY14" s="18">
        <v>12</v>
      </c>
      <c r="AZ14" s="56">
        <v>63</v>
      </c>
      <c r="BA14" s="56">
        <v>37</v>
      </c>
      <c r="BB14" s="56">
        <f>AZ14*AT14/100</f>
        <v>222817.14</v>
      </c>
      <c r="BC14" s="56">
        <f>AT14*BA14/100</f>
        <v>130860.86</v>
      </c>
      <c r="BD14" s="57">
        <f>C4</f>
        <v>0</v>
      </c>
      <c r="BE14" s="57">
        <f>C5</f>
        <v>0</v>
      </c>
      <c r="BF14" s="36">
        <f>BB14*BD14</f>
        <v>0</v>
      </c>
      <c r="BG14" s="36">
        <f>BC14*BE14</f>
        <v>0</v>
      </c>
      <c r="BH14" s="36">
        <f>SUM(BF14:BG14)</f>
        <v>0</v>
      </c>
      <c r="BI14" s="71">
        <f>F6</f>
        <v>0</v>
      </c>
      <c r="BJ14" s="37">
        <f>BI14*AY14*AZ14/100</f>
        <v>0</v>
      </c>
      <c r="BK14" s="71">
        <f>F5</f>
        <v>0</v>
      </c>
      <c r="BL14" s="37">
        <f>BK14*AY14*BA14/100</f>
        <v>0</v>
      </c>
      <c r="BM14" s="70">
        <f>Ceny!D8</f>
        <v>7.43E-3</v>
      </c>
      <c r="BN14" s="37">
        <f>BM14*AZ14/100*AX14*AW14</f>
        <v>7236.5965055999995</v>
      </c>
      <c r="BO14" s="70">
        <f>Ceny!B8</f>
        <v>6.1199999999999996E-3</v>
      </c>
      <c r="BP14" s="37">
        <f>BO14*BA14/100*AX14*AW14</f>
        <v>3500.7261695999996</v>
      </c>
      <c r="BQ14" s="70">
        <f>Ceny!E8</f>
        <v>2.1360000000000001E-2</v>
      </c>
      <c r="BR14" s="37">
        <f>BQ14*AT14*AZ14/100</f>
        <v>4759.3741104000001</v>
      </c>
      <c r="BS14" s="70">
        <f>Ceny!C8</f>
        <v>1.7600000000000001E-2</v>
      </c>
      <c r="BT14" s="37">
        <f>BS14*AT14*BA14/100</f>
        <v>2303.151136</v>
      </c>
      <c r="BU14" s="58">
        <f>BH14+BJ14+BL14+BN14+BR14+BT14+BP14</f>
        <v>17799.847921599998</v>
      </c>
      <c r="BV14" s="58">
        <f>BU14*0.23</f>
        <v>4093.9650219679997</v>
      </c>
      <c r="BW14" s="58">
        <f>BV14+BU14</f>
        <v>21893.812943567998</v>
      </c>
    </row>
    <row r="15" spans="1:75" ht="13.5" customHeight="1">
      <c r="A15" s="18">
        <f>A14+1</f>
        <v>2</v>
      </c>
      <c r="B15" s="50" t="s">
        <v>96</v>
      </c>
      <c r="C15" s="50" t="s">
        <v>97</v>
      </c>
      <c r="D15" s="50" t="s">
        <v>98</v>
      </c>
      <c r="E15" s="50" t="s">
        <v>98</v>
      </c>
      <c r="F15" s="51" t="s">
        <v>99</v>
      </c>
      <c r="G15" s="52" t="s">
        <v>100</v>
      </c>
      <c r="H15" s="52"/>
      <c r="I15" s="51" t="s">
        <v>101</v>
      </c>
      <c r="J15" s="52" t="s">
        <v>102</v>
      </c>
      <c r="K15" s="50" t="s">
        <v>97</v>
      </c>
      <c r="L15" s="50" t="s">
        <v>98</v>
      </c>
      <c r="M15" s="52" t="s">
        <v>98</v>
      </c>
      <c r="N15" s="50" t="s">
        <v>103</v>
      </c>
      <c r="O15" s="52" t="s">
        <v>104</v>
      </c>
      <c r="P15" s="18"/>
      <c r="Q15" s="18" t="s">
        <v>88</v>
      </c>
      <c r="R15" s="53" t="s">
        <v>89</v>
      </c>
      <c r="S15" s="18" t="s">
        <v>27</v>
      </c>
      <c r="T15" s="18" t="s">
        <v>59</v>
      </c>
      <c r="U15" s="18" t="s">
        <v>112</v>
      </c>
      <c r="V15" s="18" t="s">
        <v>39</v>
      </c>
      <c r="W15" s="18" t="s">
        <v>44</v>
      </c>
      <c r="X15" s="52" t="s">
        <v>102</v>
      </c>
      <c r="Y15" s="50" t="s">
        <v>97</v>
      </c>
      <c r="Z15" s="50" t="s">
        <v>98</v>
      </c>
      <c r="AA15" s="52" t="s">
        <v>98</v>
      </c>
      <c r="AB15" s="50" t="s">
        <v>103</v>
      </c>
      <c r="AC15" s="52" t="s">
        <v>104</v>
      </c>
      <c r="AD15" s="52"/>
      <c r="AE15" s="81" t="s">
        <v>124</v>
      </c>
      <c r="AF15" s="53" t="s">
        <v>115</v>
      </c>
      <c r="AG15" s="52">
        <v>7398</v>
      </c>
      <c r="AH15" s="52">
        <v>7080</v>
      </c>
      <c r="AI15" s="52">
        <v>8168</v>
      </c>
      <c r="AJ15" s="52">
        <v>4499</v>
      </c>
      <c r="AK15" s="52">
        <v>3142</v>
      </c>
      <c r="AL15" s="52">
        <v>3040</v>
      </c>
      <c r="AM15" s="52">
        <v>425</v>
      </c>
      <c r="AN15" s="52">
        <v>402</v>
      </c>
      <c r="AO15" s="52">
        <v>277</v>
      </c>
      <c r="AP15" s="52">
        <v>4415</v>
      </c>
      <c r="AQ15" s="52">
        <v>5232</v>
      </c>
      <c r="AR15" s="52">
        <v>5406</v>
      </c>
      <c r="AS15" s="18">
        <f t="shared" ref="AS15:AS18" si="1">SUM(AG15:AR15)</f>
        <v>49484</v>
      </c>
      <c r="AT15" s="18">
        <f t="shared" si="0"/>
        <v>49484</v>
      </c>
      <c r="AU15" s="70" t="s">
        <v>91</v>
      </c>
      <c r="AV15" s="55" t="s">
        <v>119</v>
      </c>
      <c r="AW15" s="52"/>
      <c r="AX15" s="54">
        <v>8784</v>
      </c>
      <c r="AY15" s="18">
        <v>12</v>
      </c>
      <c r="AZ15" s="56">
        <v>0</v>
      </c>
      <c r="BA15" s="56">
        <v>100</v>
      </c>
      <c r="BB15" s="56">
        <f>AZ15*AT15/100</f>
        <v>0</v>
      </c>
      <c r="BC15" s="56">
        <f>AT15*BA15/100</f>
        <v>49484</v>
      </c>
      <c r="BD15" s="57">
        <f>BD14</f>
        <v>0</v>
      </c>
      <c r="BE15" s="57">
        <f>BE14</f>
        <v>0</v>
      </c>
      <c r="BF15" s="36">
        <f t="shared" ref="BF15:BF18" si="2">BB15*BD15</f>
        <v>0</v>
      </c>
      <c r="BG15" s="36">
        <f t="shared" ref="BG15:BG18" si="3">BC15*BE15</f>
        <v>0</v>
      </c>
      <c r="BH15" s="36">
        <f t="shared" ref="BH15:BH18" si="4">SUM(BF15:BG15)</f>
        <v>0</v>
      </c>
      <c r="BI15" s="71">
        <f>E6</f>
        <v>0</v>
      </c>
      <c r="BJ15" s="37">
        <f t="shared" ref="BJ15:BJ18" si="5">BI15*AY15*AZ15/100</f>
        <v>0</v>
      </c>
      <c r="BK15" s="71">
        <f>E5</f>
        <v>0</v>
      </c>
      <c r="BL15" s="37">
        <f t="shared" ref="BL15:BL18" si="6">BK15*AY15*BA15/100</f>
        <v>0</v>
      </c>
      <c r="BM15" s="70">
        <f>Ceny!D5</f>
        <v>28.42</v>
      </c>
      <c r="BN15" s="37">
        <f t="shared" ref="BN15:BN18" si="7">BM15*AY15*AZ15/100</f>
        <v>0</v>
      </c>
      <c r="BO15" s="70">
        <f>Ceny!B5</f>
        <v>23.42</v>
      </c>
      <c r="BP15" s="37">
        <f>BO15*AY15*BA15/100</f>
        <v>281.04000000000002</v>
      </c>
      <c r="BQ15" s="70">
        <f>Ceny!E5</f>
        <v>4.8050000000000002E-2</v>
      </c>
      <c r="BR15" s="37">
        <f>BQ15*AT15*AZ15/100</f>
        <v>0</v>
      </c>
      <c r="BS15" s="70">
        <f>Ceny!C5</f>
        <v>3.9600000000000003E-2</v>
      </c>
      <c r="BT15" s="37">
        <f>BS15*AT15*BA15/100</f>
        <v>1959.5664000000002</v>
      </c>
      <c r="BU15" s="58">
        <f t="shared" ref="BU15:BU18" si="8">BH15+BJ15+BL15+BN15+BR15+BT15+BP15</f>
        <v>2240.6064000000001</v>
      </c>
      <c r="BV15" s="58">
        <f t="shared" ref="BV15:BV18" si="9">BU15*0.23</f>
        <v>515.339472</v>
      </c>
      <c r="BW15" s="58">
        <f t="shared" ref="BW15:BW18" si="10">BV15+BU15</f>
        <v>2755.9458720000002</v>
      </c>
    </row>
    <row r="16" spans="1:75" ht="13.5" customHeight="1">
      <c r="A16" s="18">
        <f t="shared" ref="A16" si="11">A15+1</f>
        <v>3</v>
      </c>
      <c r="B16" s="50" t="s">
        <v>96</v>
      </c>
      <c r="C16" s="50" t="s">
        <v>97</v>
      </c>
      <c r="D16" s="50" t="s">
        <v>98</v>
      </c>
      <c r="E16" s="50" t="s">
        <v>98</v>
      </c>
      <c r="F16" s="51" t="s">
        <v>99</v>
      </c>
      <c r="G16" s="52" t="s">
        <v>100</v>
      </c>
      <c r="H16" s="52"/>
      <c r="I16" s="51" t="s">
        <v>101</v>
      </c>
      <c r="J16" s="50" t="s">
        <v>105</v>
      </c>
      <c r="K16" s="50" t="s">
        <v>97</v>
      </c>
      <c r="L16" s="50" t="s">
        <v>98</v>
      </c>
      <c r="M16" s="50" t="s">
        <v>98</v>
      </c>
      <c r="N16" s="59" t="s">
        <v>86</v>
      </c>
      <c r="O16" s="52" t="s">
        <v>104</v>
      </c>
      <c r="P16" s="18"/>
      <c r="Q16" s="18" t="s">
        <v>88</v>
      </c>
      <c r="R16" s="53" t="s">
        <v>89</v>
      </c>
      <c r="S16" s="18" t="s">
        <v>27</v>
      </c>
      <c r="T16" s="18" t="s">
        <v>59</v>
      </c>
      <c r="U16" s="18" t="s">
        <v>112</v>
      </c>
      <c r="V16" s="18" t="s">
        <v>39</v>
      </c>
      <c r="W16" s="18" t="s">
        <v>44</v>
      </c>
      <c r="X16" s="52" t="s">
        <v>105</v>
      </c>
      <c r="Y16" s="50" t="s">
        <v>97</v>
      </c>
      <c r="Z16" s="50" t="s">
        <v>98</v>
      </c>
      <c r="AA16" s="52" t="s">
        <v>98</v>
      </c>
      <c r="AB16" s="52" t="s">
        <v>86</v>
      </c>
      <c r="AC16" s="52" t="s">
        <v>104</v>
      </c>
      <c r="AD16" s="52"/>
      <c r="AE16" s="81" t="s">
        <v>125</v>
      </c>
      <c r="AF16" s="53"/>
      <c r="AG16" s="52">
        <v>36560</v>
      </c>
      <c r="AH16" s="52">
        <v>70255</v>
      </c>
      <c r="AI16" s="52">
        <v>65257</v>
      </c>
      <c r="AJ16" s="52">
        <v>46327</v>
      </c>
      <c r="AK16" s="52">
        <v>8446</v>
      </c>
      <c r="AL16" s="52">
        <v>3674</v>
      </c>
      <c r="AM16" s="52">
        <v>11</v>
      </c>
      <c r="AN16" s="52">
        <v>56</v>
      </c>
      <c r="AO16" s="52">
        <v>10842</v>
      </c>
      <c r="AP16" s="52">
        <v>26901</v>
      </c>
      <c r="AQ16" s="52">
        <v>45222</v>
      </c>
      <c r="AR16" s="52">
        <v>73773</v>
      </c>
      <c r="AS16" s="18">
        <f t="shared" si="1"/>
        <v>387324</v>
      </c>
      <c r="AT16" s="18">
        <f t="shared" si="0"/>
        <v>387324</v>
      </c>
      <c r="AU16" s="60" t="str">
        <f>AU14</f>
        <v>W-5.1</v>
      </c>
      <c r="AV16" s="60" t="s">
        <v>119</v>
      </c>
      <c r="AW16" s="52" t="s">
        <v>121</v>
      </c>
      <c r="AX16" s="54">
        <v>8784</v>
      </c>
      <c r="AY16" s="18">
        <v>12</v>
      </c>
      <c r="AZ16" s="56">
        <v>0</v>
      </c>
      <c r="BA16" s="56">
        <v>100</v>
      </c>
      <c r="BB16" s="56">
        <f>AZ16*AT16/100</f>
        <v>0</v>
      </c>
      <c r="BC16" s="56">
        <f>AT16*BA16/100</f>
        <v>387324</v>
      </c>
      <c r="BD16" s="61">
        <f>BD15</f>
        <v>0</v>
      </c>
      <c r="BE16" s="57">
        <f t="shared" ref="BE16:BE18" si="12">BE15</f>
        <v>0</v>
      </c>
      <c r="BF16" s="36">
        <f t="shared" si="2"/>
        <v>0</v>
      </c>
      <c r="BG16" s="36">
        <f t="shared" si="3"/>
        <v>0</v>
      </c>
      <c r="BH16" s="36">
        <f t="shared" si="4"/>
        <v>0</v>
      </c>
      <c r="BI16" s="60">
        <f>BI14</f>
        <v>0</v>
      </c>
      <c r="BJ16" s="37">
        <f t="shared" si="5"/>
        <v>0</v>
      </c>
      <c r="BK16" s="60">
        <f>BK14</f>
        <v>0</v>
      </c>
      <c r="BL16" s="37">
        <f t="shared" si="6"/>
        <v>0</v>
      </c>
      <c r="BM16" s="60">
        <f>BM14</f>
        <v>7.43E-3</v>
      </c>
      <c r="BN16" s="37">
        <f t="shared" ref="BN16:BN17" si="13">BM16*AZ16/100*AX16*AW16</f>
        <v>0</v>
      </c>
      <c r="BO16" s="60">
        <f>BO14</f>
        <v>6.1199999999999996E-3</v>
      </c>
      <c r="BP16" s="37">
        <f>BO16*BA16/100*AX16*AW16</f>
        <v>13547.03616</v>
      </c>
      <c r="BQ16" s="60">
        <f>BQ14</f>
        <v>2.1360000000000001E-2</v>
      </c>
      <c r="BR16" s="37">
        <f>BQ16*AT16*AZ16/100</f>
        <v>0</v>
      </c>
      <c r="BS16" s="60">
        <f>BS14</f>
        <v>1.7600000000000001E-2</v>
      </c>
      <c r="BT16" s="37">
        <f>BS16*AT16*BA16/100</f>
        <v>6816.9024000000009</v>
      </c>
      <c r="BU16" s="58">
        <f t="shared" si="8"/>
        <v>20363.938560000002</v>
      </c>
      <c r="BV16" s="58">
        <f t="shared" si="9"/>
        <v>4683.7058688000006</v>
      </c>
      <c r="BW16" s="58">
        <f t="shared" si="10"/>
        <v>25047.644428800002</v>
      </c>
    </row>
    <row r="17" spans="1:75" ht="13.5" customHeight="1">
      <c r="A17" s="18">
        <v>4</v>
      </c>
      <c r="B17" s="50" t="s">
        <v>96</v>
      </c>
      <c r="C17" s="50" t="s">
        <v>97</v>
      </c>
      <c r="D17" s="50" t="s">
        <v>98</v>
      </c>
      <c r="E17" s="50" t="s">
        <v>98</v>
      </c>
      <c r="F17" s="51" t="s">
        <v>99</v>
      </c>
      <c r="G17" s="52" t="s">
        <v>100</v>
      </c>
      <c r="H17" s="52"/>
      <c r="I17" s="51" t="s">
        <v>101</v>
      </c>
      <c r="J17" s="50" t="s">
        <v>106</v>
      </c>
      <c r="K17" s="50" t="s">
        <v>97</v>
      </c>
      <c r="L17" s="50" t="s">
        <v>98</v>
      </c>
      <c r="M17" s="50" t="s">
        <v>107</v>
      </c>
      <c r="N17" s="59" t="s">
        <v>108</v>
      </c>
      <c r="O17" s="52" t="s">
        <v>109</v>
      </c>
      <c r="P17" s="18"/>
      <c r="Q17" s="18" t="s">
        <v>88</v>
      </c>
      <c r="R17" s="53" t="s">
        <v>89</v>
      </c>
      <c r="S17" s="18" t="s">
        <v>27</v>
      </c>
      <c r="T17" s="18" t="s">
        <v>59</v>
      </c>
      <c r="U17" s="18" t="s">
        <v>112</v>
      </c>
      <c r="V17" s="18" t="s">
        <v>39</v>
      </c>
      <c r="W17" s="18" t="s">
        <v>44</v>
      </c>
      <c r="X17" s="52" t="s">
        <v>106</v>
      </c>
      <c r="Y17" s="50" t="s">
        <v>97</v>
      </c>
      <c r="Z17" s="50" t="s">
        <v>98</v>
      </c>
      <c r="AA17" s="52" t="s">
        <v>107</v>
      </c>
      <c r="AB17" s="52" t="s">
        <v>108</v>
      </c>
      <c r="AC17" s="52" t="s">
        <v>109</v>
      </c>
      <c r="AD17" s="52"/>
      <c r="AE17" s="81" t="s">
        <v>126</v>
      </c>
      <c r="AF17" s="53" t="s">
        <v>116</v>
      </c>
      <c r="AG17" s="52">
        <v>22454</v>
      </c>
      <c r="AH17" s="52">
        <v>42288</v>
      </c>
      <c r="AI17" s="52">
        <v>40848</v>
      </c>
      <c r="AJ17" s="52">
        <v>30270</v>
      </c>
      <c r="AK17" s="52">
        <v>12097</v>
      </c>
      <c r="AL17" s="52">
        <v>8093</v>
      </c>
      <c r="AM17" s="52">
        <v>8020</v>
      </c>
      <c r="AN17" s="52">
        <v>5981</v>
      </c>
      <c r="AO17" s="52">
        <v>15477</v>
      </c>
      <c r="AP17" s="52">
        <v>18420</v>
      </c>
      <c r="AQ17" s="52">
        <v>36378</v>
      </c>
      <c r="AR17" s="52">
        <v>49392</v>
      </c>
      <c r="AS17" s="18">
        <f t="shared" si="1"/>
        <v>289718</v>
      </c>
      <c r="AT17" s="18">
        <f t="shared" si="0"/>
        <v>289718</v>
      </c>
      <c r="AU17" s="60" t="str">
        <f>AU14</f>
        <v>W-5.1</v>
      </c>
      <c r="AV17" s="60" t="s">
        <v>119</v>
      </c>
      <c r="AW17" s="52" t="s">
        <v>122</v>
      </c>
      <c r="AX17" s="18">
        <v>8784</v>
      </c>
      <c r="AY17" s="18">
        <v>12</v>
      </c>
      <c r="AZ17" s="56">
        <v>0</v>
      </c>
      <c r="BA17" s="56">
        <v>100</v>
      </c>
      <c r="BB17" s="56">
        <f>AZ17*AT17/100</f>
        <v>0</v>
      </c>
      <c r="BC17" s="56">
        <f>AT17*BA17/100</f>
        <v>289718</v>
      </c>
      <c r="BD17" s="61">
        <f>BD16</f>
        <v>0</v>
      </c>
      <c r="BE17" s="57">
        <f t="shared" si="12"/>
        <v>0</v>
      </c>
      <c r="BF17" s="36">
        <f t="shared" si="2"/>
        <v>0</v>
      </c>
      <c r="BG17" s="36">
        <f t="shared" si="3"/>
        <v>0</v>
      </c>
      <c r="BH17" s="36">
        <f t="shared" si="4"/>
        <v>0</v>
      </c>
      <c r="BI17" s="60">
        <f>BI14</f>
        <v>0</v>
      </c>
      <c r="BJ17" s="37">
        <f t="shared" si="5"/>
        <v>0</v>
      </c>
      <c r="BK17" s="60">
        <f>BK14</f>
        <v>0</v>
      </c>
      <c r="BL17" s="37">
        <f t="shared" si="6"/>
        <v>0</v>
      </c>
      <c r="BM17" s="60">
        <f>BM14</f>
        <v>7.43E-3</v>
      </c>
      <c r="BN17" s="37">
        <f t="shared" si="13"/>
        <v>0</v>
      </c>
      <c r="BO17" s="60">
        <f>BO14</f>
        <v>6.1199999999999996E-3</v>
      </c>
      <c r="BP17" s="37">
        <f>BO17*BA17/100*AX17*AW17</f>
        <v>7042.3084799999997</v>
      </c>
      <c r="BQ17" s="60">
        <f>BQ14</f>
        <v>2.1360000000000001E-2</v>
      </c>
      <c r="BR17" s="37">
        <f>BQ17*AT17*AZ17/100</f>
        <v>0</v>
      </c>
      <c r="BS17" s="60">
        <f>BS14</f>
        <v>1.7600000000000001E-2</v>
      </c>
      <c r="BT17" s="37">
        <f>BS17*AT17*BA17/100</f>
        <v>5099.0367999999999</v>
      </c>
      <c r="BU17" s="58">
        <f t="shared" si="8"/>
        <v>12141.34528</v>
      </c>
      <c r="BV17" s="58">
        <f t="shared" si="9"/>
        <v>2792.5094144</v>
      </c>
      <c r="BW17" s="58">
        <f t="shared" si="10"/>
        <v>14933.854694399999</v>
      </c>
    </row>
    <row r="18" spans="1:75" ht="13.5" customHeight="1">
      <c r="A18" s="18">
        <v>5</v>
      </c>
      <c r="B18" s="50" t="s">
        <v>87</v>
      </c>
      <c r="C18" s="50" t="s">
        <v>97</v>
      </c>
      <c r="D18" s="50" t="s">
        <v>98</v>
      </c>
      <c r="E18" s="50" t="s">
        <v>98</v>
      </c>
      <c r="F18" s="51" t="s">
        <v>108</v>
      </c>
      <c r="G18" s="52" t="s">
        <v>110</v>
      </c>
      <c r="H18" s="52"/>
      <c r="I18" s="51" t="s">
        <v>111</v>
      </c>
      <c r="J18" s="50" t="s">
        <v>87</v>
      </c>
      <c r="K18" s="50" t="s">
        <v>97</v>
      </c>
      <c r="L18" s="50" t="s">
        <v>98</v>
      </c>
      <c r="M18" s="50" t="s">
        <v>98</v>
      </c>
      <c r="N18" s="59" t="s">
        <v>108</v>
      </c>
      <c r="O18" s="52" t="s">
        <v>110</v>
      </c>
      <c r="P18" s="18"/>
      <c r="Q18" s="18" t="s">
        <v>88</v>
      </c>
      <c r="R18" s="53" t="s">
        <v>89</v>
      </c>
      <c r="S18" s="18" t="s">
        <v>27</v>
      </c>
      <c r="T18" s="18" t="s">
        <v>59</v>
      </c>
      <c r="U18" s="18" t="s">
        <v>112</v>
      </c>
      <c r="V18" s="18" t="s">
        <v>39</v>
      </c>
      <c r="W18" s="18" t="s">
        <v>44</v>
      </c>
      <c r="X18" s="52" t="s">
        <v>87</v>
      </c>
      <c r="Y18" s="50" t="s">
        <v>97</v>
      </c>
      <c r="Z18" s="50" t="s">
        <v>98</v>
      </c>
      <c r="AA18" s="52" t="s">
        <v>98</v>
      </c>
      <c r="AB18" s="62" t="s">
        <v>108</v>
      </c>
      <c r="AC18" s="52" t="s">
        <v>110</v>
      </c>
      <c r="AD18" s="52"/>
      <c r="AE18" s="81" t="s">
        <v>127</v>
      </c>
      <c r="AF18" s="53" t="s">
        <v>117</v>
      </c>
      <c r="AG18" s="52">
        <v>11953</v>
      </c>
      <c r="AH18" s="52">
        <v>9655</v>
      </c>
      <c r="AI18" s="52">
        <v>9741</v>
      </c>
      <c r="AJ18" s="52">
        <v>6695</v>
      </c>
      <c r="AK18" s="52">
        <v>2043</v>
      </c>
      <c r="AL18" s="52">
        <v>1926</v>
      </c>
      <c r="AM18" s="52">
        <v>465</v>
      </c>
      <c r="AN18" s="52">
        <v>728</v>
      </c>
      <c r="AO18" s="52">
        <v>4394</v>
      </c>
      <c r="AP18" s="52">
        <v>1583</v>
      </c>
      <c r="AQ18" s="52">
        <v>845</v>
      </c>
      <c r="AR18" s="52">
        <v>873</v>
      </c>
      <c r="AS18" s="18">
        <f t="shared" si="1"/>
        <v>50901</v>
      </c>
      <c r="AT18" s="18">
        <f t="shared" si="0"/>
        <v>50901</v>
      </c>
      <c r="AU18" s="55" t="str">
        <f>AU15</f>
        <v>W-3.6</v>
      </c>
      <c r="AV18" s="55" t="s">
        <v>119</v>
      </c>
      <c r="AW18" s="52"/>
      <c r="AX18" s="54">
        <v>8784</v>
      </c>
      <c r="AY18" s="18">
        <v>12</v>
      </c>
      <c r="AZ18" s="56">
        <v>0</v>
      </c>
      <c r="BA18" s="56">
        <v>100</v>
      </c>
      <c r="BB18" s="56">
        <f>AZ18*AT18/100</f>
        <v>0</v>
      </c>
      <c r="BC18" s="56">
        <f>AT18*BA18/100</f>
        <v>50901</v>
      </c>
      <c r="BD18" s="57">
        <f>BD17</f>
        <v>0</v>
      </c>
      <c r="BE18" s="57">
        <f t="shared" si="12"/>
        <v>0</v>
      </c>
      <c r="BF18" s="36">
        <f t="shared" si="2"/>
        <v>0</v>
      </c>
      <c r="BG18" s="36">
        <f t="shared" si="3"/>
        <v>0</v>
      </c>
      <c r="BH18" s="36">
        <f t="shared" si="4"/>
        <v>0</v>
      </c>
      <c r="BI18" s="55">
        <f>BI15</f>
        <v>0</v>
      </c>
      <c r="BJ18" s="37">
        <f t="shared" si="5"/>
        <v>0</v>
      </c>
      <c r="BK18" s="55">
        <f>BK15</f>
        <v>0</v>
      </c>
      <c r="BL18" s="37">
        <f t="shared" si="6"/>
        <v>0</v>
      </c>
      <c r="BM18" s="55">
        <f>BM15</f>
        <v>28.42</v>
      </c>
      <c r="BN18" s="37">
        <f t="shared" si="7"/>
        <v>0</v>
      </c>
      <c r="BO18" s="55">
        <f>BO15</f>
        <v>23.42</v>
      </c>
      <c r="BP18" s="37">
        <f t="shared" ref="BP18" si="14">BO18*AY18*BA18/100</f>
        <v>281.04000000000002</v>
      </c>
      <c r="BQ18" s="55">
        <f>BQ15</f>
        <v>4.8050000000000002E-2</v>
      </c>
      <c r="BR18" s="37">
        <f>BQ18*AT18*AZ18/100</f>
        <v>0</v>
      </c>
      <c r="BS18" s="55">
        <f>BS15</f>
        <v>3.9600000000000003E-2</v>
      </c>
      <c r="BT18" s="37">
        <f>BS18*AT18*BA18/100</f>
        <v>2015.6796000000002</v>
      </c>
      <c r="BU18" s="58">
        <f t="shared" si="8"/>
        <v>2296.7196000000004</v>
      </c>
      <c r="BV18" s="58">
        <f t="shared" si="9"/>
        <v>528.24550800000009</v>
      </c>
      <c r="BW18" s="58">
        <f t="shared" si="10"/>
        <v>2824.9651080000003</v>
      </c>
    </row>
    <row r="19" spans="1:75">
      <c r="AT19" s="1">
        <f>SUM(AT14:AT18)</f>
        <v>1131105</v>
      </c>
      <c r="BU19" s="48">
        <f>SUM(BU14:BU18)</f>
        <v>54842.457761600002</v>
      </c>
      <c r="BV19" s="48">
        <f>SUM(BV14:BV18)</f>
        <v>12613.765285168</v>
      </c>
      <c r="BW19" s="48">
        <f>SUM(BW14:BW18)</f>
        <v>67456.223046768006</v>
      </c>
    </row>
    <row r="20" spans="1:75">
      <c r="AT20" s="1">
        <f>AT19/1000</f>
        <v>1131.105</v>
      </c>
    </row>
  </sheetData>
  <mergeCells count="8">
    <mergeCell ref="B6:C6"/>
    <mergeCell ref="AS12:BS12"/>
    <mergeCell ref="B10:I10"/>
    <mergeCell ref="AG12:AR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G8" sqref="G8"/>
    </sheetView>
  </sheetViews>
  <sheetFormatPr defaultRowHeight="11.5"/>
  <cols>
    <col min="1" max="16384" width="8.6640625" style="44"/>
  </cols>
  <sheetData>
    <row r="1" spans="1:5">
      <c r="A1" s="80" t="s">
        <v>8</v>
      </c>
      <c r="B1" s="80" t="s">
        <v>73</v>
      </c>
      <c r="C1" s="80"/>
      <c r="D1" s="80" t="s">
        <v>74</v>
      </c>
      <c r="E1" s="80"/>
    </row>
    <row r="2" spans="1:5" ht="69">
      <c r="A2" s="80"/>
      <c r="B2" s="45" t="s">
        <v>33</v>
      </c>
      <c r="C2" s="45" t="s">
        <v>32</v>
      </c>
      <c r="D2" s="45" t="s">
        <v>33</v>
      </c>
      <c r="E2" s="45" t="s">
        <v>32</v>
      </c>
    </row>
    <row r="3" spans="1:5">
      <c r="A3" s="49" t="s">
        <v>94</v>
      </c>
      <c r="B3" s="45">
        <v>4.21</v>
      </c>
      <c r="C3" s="45">
        <v>5.5759999999999997E-2</v>
      </c>
      <c r="D3" s="45">
        <v>5.1100000000000003</v>
      </c>
      <c r="E3" s="45">
        <v>6.7659999999999998E-2</v>
      </c>
    </row>
    <row r="4" spans="1:5">
      <c r="A4" s="46" t="s">
        <v>90</v>
      </c>
      <c r="B4" s="46">
        <v>8.94</v>
      </c>
      <c r="C4" s="46">
        <v>4.4010000000000001E-2</v>
      </c>
      <c r="D4" s="46">
        <v>10.85</v>
      </c>
      <c r="E4" s="46">
        <v>5.3409999999999999E-2</v>
      </c>
    </row>
    <row r="5" spans="1:5">
      <c r="A5" s="46" t="s">
        <v>91</v>
      </c>
      <c r="B5" s="46">
        <v>23.42</v>
      </c>
      <c r="C5" s="46">
        <v>3.9600000000000003E-2</v>
      </c>
      <c r="D5" s="46">
        <v>28.42</v>
      </c>
      <c r="E5" s="46">
        <v>4.8050000000000002E-2</v>
      </c>
    </row>
    <row r="6" spans="1:5">
      <c r="A6" s="46" t="s">
        <v>83</v>
      </c>
      <c r="B6" s="46">
        <v>25.44</v>
      </c>
      <c r="C6" s="46">
        <v>3.9600000000000003E-2</v>
      </c>
      <c r="D6" s="46">
        <v>30.87</v>
      </c>
      <c r="E6" s="46">
        <v>4.8050000000000002E-2</v>
      </c>
    </row>
    <row r="7" spans="1:5">
      <c r="A7" s="46" t="s">
        <v>92</v>
      </c>
      <c r="B7" s="46">
        <v>165.2</v>
      </c>
      <c r="C7" s="46">
        <v>3.44E-2</v>
      </c>
      <c r="D7" s="46">
        <v>200.47</v>
      </c>
      <c r="E7" s="46">
        <v>4.1739999999999999E-2</v>
      </c>
    </row>
    <row r="8" spans="1:5">
      <c r="A8" s="46" t="s">
        <v>93</v>
      </c>
      <c r="B8" s="46">
        <v>6.1199999999999996E-3</v>
      </c>
      <c r="C8" s="46">
        <v>1.7600000000000001E-2</v>
      </c>
      <c r="D8" s="46">
        <v>7.43E-3</v>
      </c>
      <c r="E8" s="46">
        <v>2.1360000000000001E-2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>
      <selection sqref="A1:K6"/>
    </sheetView>
  </sheetViews>
  <sheetFormatPr defaultRowHeight="11.5"/>
  <cols>
    <col min="1" max="1" width="3.08203125" style="67" customWidth="1"/>
    <col min="2" max="2" width="10.75" style="67" customWidth="1"/>
    <col min="3" max="3" width="4.75" style="67" customWidth="1"/>
    <col min="4" max="4" width="6.33203125" style="67" customWidth="1"/>
    <col min="5" max="5" width="6.5" style="67" customWidth="1"/>
    <col min="6" max="6" width="8.6640625" style="67"/>
    <col min="7" max="7" width="4.08203125" style="67" customWidth="1"/>
    <col min="8" max="8" width="15" style="67" customWidth="1"/>
    <col min="9" max="16384" width="8.6640625" style="67"/>
  </cols>
  <sheetData>
    <row r="1" spans="1:11" ht="57.5">
      <c r="A1" s="63" t="s">
        <v>28</v>
      </c>
      <c r="B1" s="64" t="s">
        <v>7</v>
      </c>
      <c r="C1" s="64" t="s">
        <v>1</v>
      </c>
      <c r="D1" s="64" t="s">
        <v>2</v>
      </c>
      <c r="E1" s="64" t="s">
        <v>3</v>
      </c>
      <c r="F1" s="64" t="s">
        <v>4</v>
      </c>
      <c r="G1" s="65" t="s">
        <v>5</v>
      </c>
      <c r="H1" s="66" t="s">
        <v>26</v>
      </c>
      <c r="I1" s="65" t="s">
        <v>60</v>
      </c>
      <c r="J1" s="66" t="s">
        <v>8</v>
      </c>
      <c r="K1" s="66" t="s">
        <v>9</v>
      </c>
    </row>
    <row r="2" spans="1:11">
      <c r="A2" s="68">
        <f>'Wykaz ppg - kalkulator '!A14</f>
        <v>1</v>
      </c>
      <c r="B2" s="69" t="str">
        <f>'Wykaz ppg - kalkulator '!X14</f>
        <v>Urząd Gminy Kłomnice</v>
      </c>
      <c r="C2" s="69" t="str">
        <f>'Wykaz ppg - kalkulator '!Y14</f>
        <v>42-270</v>
      </c>
      <c r="D2" s="69" t="str">
        <f>'Wykaz ppg - kalkulator '!Z14</f>
        <v>Kłomnice</v>
      </c>
      <c r="E2" s="69" t="str">
        <f>'Wykaz ppg - kalkulator '!AA14</f>
        <v>Kłomnice</v>
      </c>
      <c r="F2" s="69" t="str">
        <f>'Wykaz ppg - kalkulator '!AB14</f>
        <v>Strażacka</v>
      </c>
      <c r="G2" s="69" t="str">
        <f>'Wykaz ppg - kalkulator '!AC14</f>
        <v>20</v>
      </c>
      <c r="H2" s="68" t="str">
        <f>'Wykaz ppg - kalkulator '!AE14</f>
        <v>8018590365500000026432</v>
      </c>
      <c r="I2" s="69">
        <f>'Wykaz ppg - kalkulator '!AT14</f>
        <v>353678</v>
      </c>
      <c r="J2" s="68" t="str">
        <f>'Wykaz ppg - kalkulator '!AU14</f>
        <v>W-5.1</v>
      </c>
      <c r="K2" s="46" t="str">
        <f>'Wykaz ppg - kalkulator '!AW14</f>
        <v>176</v>
      </c>
    </row>
    <row r="3" spans="1:11">
      <c r="A3" s="68">
        <f>'Wykaz ppg - kalkulator '!A15</f>
        <v>2</v>
      </c>
      <c r="B3" s="69" t="str">
        <f>'Wykaz ppg - kalkulator '!X15</f>
        <v>Przedszkole w Kłomnicach</v>
      </c>
      <c r="C3" s="69" t="str">
        <f>'Wykaz ppg - kalkulator '!Y15</f>
        <v>42-270</v>
      </c>
      <c r="D3" s="69" t="str">
        <f>'Wykaz ppg - kalkulator '!Z15</f>
        <v>Kłomnice</v>
      </c>
      <c r="E3" s="69" t="str">
        <f>'Wykaz ppg - kalkulator '!AA15</f>
        <v>Kłomnice</v>
      </c>
      <c r="F3" s="69" t="str">
        <f>'Wykaz ppg - kalkulator '!AB15</f>
        <v>Sądowa</v>
      </c>
      <c r="G3" s="69" t="str">
        <f>'Wykaz ppg - kalkulator '!AC15</f>
        <v>1</v>
      </c>
      <c r="H3" s="68" t="str">
        <f>'Wykaz ppg - kalkulator '!AE15</f>
        <v>8018590365500007163987</v>
      </c>
      <c r="I3" s="69">
        <f>'Wykaz ppg - kalkulator '!AT15</f>
        <v>49484</v>
      </c>
      <c r="J3" s="68" t="str">
        <f>'Wykaz ppg - kalkulator '!AU15</f>
        <v>W-3.6</v>
      </c>
      <c r="K3" s="46">
        <f>'Wykaz ppg - kalkulator '!AW15</f>
        <v>0</v>
      </c>
    </row>
    <row r="4" spans="1:11">
      <c r="A4" s="68">
        <f>'Wykaz ppg - kalkulator '!A16</f>
        <v>3</v>
      </c>
      <c r="B4" s="69" t="str">
        <f>'Wykaz ppg - kalkulator '!X16</f>
        <v>Zespół Szkół w Kłomnicach</v>
      </c>
      <c r="C4" s="69" t="str">
        <f>'Wykaz ppg - kalkulator '!Y16</f>
        <v>42-270</v>
      </c>
      <c r="D4" s="69" t="str">
        <f>'Wykaz ppg - kalkulator '!Z16</f>
        <v>Kłomnice</v>
      </c>
      <c r="E4" s="69" t="str">
        <f>'Wykaz ppg - kalkulator '!AA16</f>
        <v>Kłomnice</v>
      </c>
      <c r="F4" s="69" t="str">
        <f>'Wykaz ppg - kalkulator '!AB16</f>
        <v>Szkolna</v>
      </c>
      <c r="G4" s="69" t="str">
        <f>'Wykaz ppg - kalkulator '!AC16</f>
        <v>1</v>
      </c>
      <c r="H4" s="68" t="str">
        <f>'Wykaz ppg - kalkulator '!AE16</f>
        <v>8018590365500000011186</v>
      </c>
      <c r="I4" s="69">
        <f>'Wykaz ppg - kalkulator '!AT16</f>
        <v>387324</v>
      </c>
      <c r="J4" s="68" t="str">
        <f>'Wykaz ppg - kalkulator '!AU16</f>
        <v>W-5.1</v>
      </c>
      <c r="K4" s="46" t="str">
        <f>'Wykaz ppg - kalkulator '!AW16</f>
        <v>252</v>
      </c>
    </row>
    <row r="5" spans="1:11">
      <c r="A5" s="68">
        <f>'Wykaz ppg - kalkulator '!A17</f>
        <v>4</v>
      </c>
      <c r="B5" s="69" t="str">
        <f>'Wykaz ppg - kalkulator '!X17</f>
        <v>Zespół Szkół im. Jana Kochanowskiego w Witkowicach</v>
      </c>
      <c r="C5" s="69" t="str">
        <f>'Wykaz ppg - kalkulator '!Y17</f>
        <v>42-270</v>
      </c>
      <c r="D5" s="69" t="str">
        <f>'Wykaz ppg - kalkulator '!Z17</f>
        <v>Kłomnice</v>
      </c>
      <c r="E5" s="69" t="str">
        <f>'Wykaz ppg - kalkulator '!AA17</f>
        <v>Witkowice</v>
      </c>
      <c r="F5" s="69" t="str">
        <f>'Wykaz ppg - kalkulator '!AB17</f>
        <v>Częstochowska</v>
      </c>
      <c r="G5" s="69" t="str">
        <f>'Wykaz ppg - kalkulator '!AC17</f>
        <v>22</v>
      </c>
      <c r="H5" s="68" t="str">
        <f>'Wykaz ppg - kalkulator '!AE17</f>
        <v>8018590365500013445176</v>
      </c>
      <c r="I5" s="69">
        <f>'Wykaz ppg - kalkulator '!AT17</f>
        <v>289718</v>
      </c>
      <c r="J5" s="68" t="str">
        <f>'Wykaz ppg - kalkulator '!AU17</f>
        <v>W-5.1</v>
      </c>
      <c r="K5" s="46" t="str">
        <f>'Wykaz ppg - kalkulator '!AW17</f>
        <v>131</v>
      </c>
    </row>
    <row r="6" spans="1:11">
      <c r="A6" s="68">
        <f>'Wykaz ppg - kalkulator '!A18</f>
        <v>5</v>
      </c>
      <c r="B6" s="69" t="str">
        <f>'Wykaz ppg - kalkulator '!X18</f>
        <v>Gminny Ośrodek Kultury</v>
      </c>
      <c r="C6" s="69" t="str">
        <f>'Wykaz ppg - kalkulator '!Y18</f>
        <v>42-270</v>
      </c>
      <c r="D6" s="69" t="str">
        <f>'Wykaz ppg - kalkulator '!Z18</f>
        <v>Kłomnice</v>
      </c>
      <c r="E6" s="69" t="str">
        <f>'Wykaz ppg - kalkulator '!AA18</f>
        <v>Kłomnice</v>
      </c>
      <c r="F6" s="69" t="str">
        <f>'Wykaz ppg - kalkulator '!AB18</f>
        <v>Częstochowska</v>
      </c>
      <c r="G6" s="69" t="str">
        <f>'Wykaz ppg - kalkulator '!AC18</f>
        <v>96</v>
      </c>
      <c r="H6" s="68" t="str">
        <f>'Wykaz ppg - kalkulator '!AE18</f>
        <v>8018590365500007625157</v>
      </c>
      <c r="I6" s="69">
        <f>'Wykaz ppg - kalkulator '!AT18</f>
        <v>50901</v>
      </c>
      <c r="J6" s="68" t="str">
        <f>'Wykaz ppg - kalkulator '!AU18</f>
        <v>W-3.6</v>
      </c>
      <c r="K6" s="46">
        <f>'Wykaz ppg - kalkulator '!AW18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ppg - kalkulator </vt:lpstr>
      <vt:lpstr>Ceny</vt:lpstr>
      <vt:lpstr>wykaz ppe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2023-10-05T09:16:10Z</dcterms:modified>
</cp:coreProperties>
</file>