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V:\obsługiwane\Rypin UM\2021\ZapytaniaOfertyAnalizy\Przetarg\Dokumenty przetargowe\3. SWZ\"/>
    </mc:Choice>
  </mc:AlternateContent>
  <xr:revisionPtr revIDLastSave="0" documentId="13_ncr:1_{34B4A315-0910-47A3-88CA-0DB437C07078}" xr6:coauthVersionLast="47" xr6:coauthVersionMax="47" xr10:uidLastSave="{00000000-0000-0000-0000-000000000000}"/>
  <bookViews>
    <workbookView xWindow="-120" yWindow="-120" windowWidth="29040" windowHeight="15840" tabRatio="816" xr2:uid="{00000000-000D-0000-FFFF-FFFF00000000}"/>
  </bookViews>
  <sheets>
    <sheet name="Zakładka nr 1 - wykaz podmiotów" sheetId="4" r:id="rId1"/>
    <sheet name="Zakładka nr 2 - mienie" sheetId="1" r:id="rId2"/>
    <sheet name="Zakładka nr 3 - wykaz budynków" sheetId="21" r:id="rId3"/>
    <sheet name="Zakładka nr 3a" sheetId="28" r:id="rId4"/>
    <sheet name="Zakładka nr 3b" sheetId="29" r:id="rId5"/>
    <sheet name="Zakładka nr 4 -wykaz zabezpiecz" sheetId="22" r:id="rId6"/>
    <sheet name="Zakładka nr 5 -wykaz budowli" sheetId="15" r:id="rId7"/>
    <sheet name="Zakładka nr 6 - elektronika" sheetId="2" r:id="rId8"/>
    <sheet name="budynki" sheetId="13" state="hidden" r:id="rId9"/>
    <sheet name="budynki prop" sheetId="20" state="hidden" r:id="rId10"/>
    <sheet name="Zakładka nr 7 -wykaz pojazdów" sheetId="3" r:id="rId11"/>
    <sheet name="Zakładka nr 7 - szkodowość" sheetId="11" r:id="rId12"/>
  </sheets>
  <definedNames>
    <definedName name="_xlnm._FilterDatabase" localSheetId="8" hidden="1">budynki!$E$1:$E$197</definedName>
    <definedName name="_xlnm._FilterDatabase" localSheetId="2" hidden="1">'Zakładka nr 3 - wykaz budynków'!#REF!</definedName>
    <definedName name="_xlnm._FilterDatabase" localSheetId="10" hidden="1">'Zakładka nr 7 -wykaz pojazdów'!#REF!</definedName>
    <definedName name="_xlnm.Print_Area" localSheetId="0">'Zakładka nr 1 - wykaz podmiotów'!$A$2:$F$19</definedName>
    <definedName name="_xlnm.Print_Area" localSheetId="2">'Zakładka nr 3 - wykaz budynków'!$A$1:$S$232</definedName>
    <definedName name="_xlnm.Print_Area" localSheetId="6">'Zakładka nr 5 -wykaz budowli'!$A$1:$E$2</definedName>
    <definedName name="_xlnm.Print_Area" localSheetId="10">'Zakładka nr 7 -wykaz pojazdów'!#REF!</definedName>
  </definedNames>
  <calcPr calcId="181029"/>
  <fileRecoveryPr autoRecover="0"/>
</workbook>
</file>

<file path=xl/calcChain.xml><?xml version="1.0" encoding="utf-8"?>
<calcChain xmlns="http://schemas.openxmlformats.org/spreadsheetml/2006/main">
  <c r="D121" i="15" l="1"/>
  <c r="D134" i="15"/>
  <c r="D141" i="15"/>
  <c r="D146" i="15"/>
  <c r="D149" i="15"/>
  <c r="D154" i="15"/>
  <c r="D163" i="15"/>
  <c r="D169" i="15"/>
  <c r="K13" i="29"/>
  <c r="K252" i="28"/>
  <c r="D15" i="1" l="1"/>
  <c r="C9" i="2"/>
  <c r="C8" i="2"/>
  <c r="C7" i="2"/>
  <c r="D131" i="2"/>
  <c r="D130" i="2"/>
  <c r="D99" i="1"/>
  <c r="D119" i="2"/>
  <c r="C4" i="2" s="1"/>
  <c r="B426" i="22"/>
  <c r="B390" i="22"/>
  <c r="B354" i="22"/>
  <c r="B363" i="22" s="1"/>
  <c r="B282" i="22"/>
  <c r="B291" i="22" s="1"/>
  <c r="B345" i="22" s="1"/>
  <c r="B3" i="22"/>
  <c r="B75" i="22" s="1"/>
  <c r="K36" i="28"/>
  <c r="K40" i="28"/>
  <c r="K246" i="28"/>
  <c r="K244" i="28"/>
  <c r="K240" i="28"/>
  <c r="K216" i="28"/>
  <c r="K206" i="28"/>
  <c r="K197" i="28"/>
  <c r="K193" i="28"/>
  <c r="K183" i="28"/>
  <c r="K171" i="28"/>
  <c r="K161" i="28"/>
  <c r="K151" i="28"/>
  <c r="K143" i="28"/>
  <c r="K135" i="28"/>
  <c r="K128" i="28"/>
  <c r="K105" i="28"/>
  <c r="K101" i="28"/>
  <c r="K94" i="28"/>
  <c r="K87" i="28"/>
  <c r="K80" i="28"/>
  <c r="K74" i="28"/>
  <c r="K64" i="28"/>
  <c r="K57" i="28"/>
  <c r="K32" i="28"/>
  <c r="K30" i="28"/>
  <c r="K21" i="28"/>
  <c r="K14" i="28"/>
  <c r="K12" i="28"/>
  <c r="K8" i="28"/>
  <c r="K3" i="28"/>
  <c r="K5" i="29"/>
  <c r="K6" i="29"/>
  <c r="K7" i="29"/>
  <c r="K8" i="29"/>
  <c r="K9" i="29"/>
  <c r="K10" i="29"/>
  <c r="K11" i="29"/>
  <c r="K12" i="29"/>
  <c r="K4" i="29"/>
  <c r="K3" i="29"/>
  <c r="C3" i="4"/>
  <c r="C6" i="2"/>
  <c r="C5" i="2"/>
  <c r="D23" i="2"/>
  <c r="D20" i="2"/>
  <c r="D164" i="2"/>
  <c r="D116" i="1"/>
  <c r="T11" i="11"/>
  <c r="L11" i="11"/>
  <c r="H11" i="11"/>
  <c r="D11" i="11"/>
  <c r="D14" i="11"/>
  <c r="P14" i="11"/>
  <c r="T20" i="11"/>
  <c r="P20" i="11"/>
  <c r="L20" i="11"/>
  <c r="H20" i="11"/>
  <c r="D20" i="11"/>
  <c r="C7" i="1" l="1"/>
  <c r="D16" i="1"/>
  <c r="D22" i="2"/>
  <c r="D21" i="2"/>
  <c r="J40" i="28"/>
  <c r="J246" i="28"/>
  <c r="D19" i="1"/>
  <c r="D115" i="1"/>
  <c r="J244" i="28"/>
  <c r="J240" i="28"/>
  <c r="J226" i="28"/>
  <c r="K226" i="28" s="1"/>
  <c r="J216" i="28"/>
  <c r="J206" i="28"/>
  <c r="J197" i="28"/>
  <c r="J193" i="28"/>
  <c r="J183" i="28"/>
  <c r="J171" i="28"/>
  <c r="J161" i="28"/>
  <c r="J151" i="28"/>
  <c r="J143" i="28"/>
  <c r="J135" i="28"/>
  <c r="J128" i="28"/>
  <c r="J105" i="28"/>
  <c r="J101" i="28"/>
  <c r="J94" i="28"/>
  <c r="J87" i="28"/>
  <c r="J80" i="28"/>
  <c r="J74" i="28"/>
  <c r="J64" i="28"/>
  <c r="J57" i="28"/>
  <c r="J36" i="28"/>
  <c r="J32" i="28"/>
  <c r="J30" i="28"/>
  <c r="J21" i="28"/>
  <c r="J14" i="28"/>
  <c r="J12" i="28"/>
  <c r="J8" i="28"/>
  <c r="J3" i="28"/>
  <c r="B198" i="21"/>
  <c r="B199" i="21"/>
  <c r="B202" i="21"/>
  <c r="A896" i="22" s="1"/>
  <c r="B203" i="21"/>
  <c r="B206" i="21"/>
  <c r="A907" i="22" s="1"/>
  <c r="D48" i="2"/>
  <c r="D98" i="2"/>
  <c r="D99" i="2"/>
  <c r="D97" i="2"/>
  <c r="D76" i="1"/>
  <c r="D87" i="2"/>
  <c r="D86" i="2"/>
  <c r="D89" i="2"/>
  <c r="D90" i="2"/>
  <c r="D88" i="2"/>
  <c r="D68" i="1"/>
  <c r="C8" i="1"/>
  <c r="B958" i="22"/>
  <c r="B949" i="22"/>
  <c r="I222" i="21"/>
  <c r="I220" i="21"/>
  <c r="D120" i="2"/>
  <c r="D92" i="1"/>
  <c r="D91" i="1"/>
  <c r="B939" i="22"/>
  <c r="I217" i="21"/>
  <c r="D109" i="2"/>
  <c r="D108" i="2"/>
  <c r="D84" i="1"/>
  <c r="D83" i="1"/>
  <c r="B929" i="22"/>
  <c r="B920" i="22"/>
  <c r="I214" i="21"/>
  <c r="I212" i="21"/>
  <c r="D54" i="2"/>
  <c r="D56" i="2"/>
  <c r="D57" i="2"/>
  <c r="D55" i="2"/>
  <c r="D53" i="2"/>
  <c r="B5" i="1"/>
  <c r="B4" i="1"/>
  <c r="B8" i="1"/>
  <c r="D60" i="1"/>
  <c r="D76" i="2"/>
  <c r="D77" i="2"/>
  <c r="D75" i="2"/>
  <c r="D52" i="1"/>
  <c r="D65" i="2"/>
  <c r="D66" i="2"/>
  <c r="D64" i="2"/>
  <c r="D51" i="1"/>
  <c r="A897" i="22"/>
  <c r="D35" i="1"/>
  <c r="D43" i="2"/>
  <c r="D42" i="2"/>
  <c r="D45" i="2"/>
  <c r="D46" i="2"/>
  <c r="D44" i="2"/>
  <c r="A886" i="22"/>
  <c r="D27" i="1"/>
  <c r="D36" i="2"/>
  <c r="D33" i="2"/>
  <c r="D32" i="2"/>
  <c r="D31" i="2"/>
  <c r="A885" i="22"/>
  <c r="B209" i="21"/>
  <c r="A917" i="22" s="1"/>
  <c r="B122" i="15"/>
  <c r="B123" i="15"/>
  <c r="B124" i="15"/>
  <c r="B125" i="15"/>
  <c r="B138" i="15"/>
  <c r="B142" i="15"/>
  <c r="B147" i="15"/>
  <c r="B135" i="15"/>
  <c r="B210" i="21"/>
  <c r="A918" i="22" s="1"/>
  <c r="B211" i="21"/>
  <c r="A919" i="22" s="1"/>
  <c r="B216" i="21"/>
  <c r="A938" i="22" s="1"/>
  <c r="B219" i="21"/>
  <c r="A948" i="22" s="1"/>
  <c r="D163" i="2"/>
  <c r="D152" i="2"/>
  <c r="D153" i="2"/>
  <c r="D143" i="2"/>
  <c r="D142" i="2"/>
  <c r="D141" i="2"/>
  <c r="D107" i="1"/>
  <c r="B150" i="15"/>
  <c r="B978" i="22"/>
  <c r="B968" i="22"/>
  <c r="A967" i="22"/>
  <c r="I225" i="21"/>
  <c r="B224" i="21"/>
  <c r="A224" i="21"/>
  <c r="D108" i="1"/>
  <c r="D154" i="2"/>
  <c r="D123" i="1"/>
  <c r="B155" i="15"/>
  <c r="I228" i="21"/>
  <c r="B230" i="21"/>
  <c r="B227" i="21"/>
  <c r="A977" i="22" s="1"/>
  <c r="A227" i="21"/>
  <c r="D168" i="2"/>
  <c r="D167" i="2"/>
  <c r="D165" i="2"/>
  <c r="D124" i="1"/>
  <c r="B164" i="15"/>
  <c r="B988" i="22"/>
  <c r="A987" i="22"/>
  <c r="I231" i="21"/>
  <c r="J41" i="11"/>
  <c r="G60" i="11"/>
  <c r="D59" i="11"/>
  <c r="D60" i="11"/>
  <c r="D58" i="11"/>
  <c r="D57" i="11"/>
  <c r="D56" i="11"/>
  <c r="D61" i="11"/>
  <c r="D50" i="11"/>
  <c r="D48" i="11"/>
  <c r="D47" i="11"/>
  <c r="D52" i="11"/>
  <c r="F43" i="11"/>
  <c r="D42" i="11"/>
  <c r="D40" i="11"/>
  <c r="D39" i="11"/>
  <c r="D38" i="11"/>
  <c r="D43" i="11"/>
  <c r="U11" i="11"/>
  <c r="T23" i="11"/>
  <c r="U20" i="11"/>
  <c r="P11" i="11"/>
  <c r="P23" i="11"/>
  <c r="Q11" i="11"/>
  <c r="Q14" i="11"/>
  <c r="Q20" i="11"/>
  <c r="E50" i="11"/>
  <c r="K41" i="11" s="1"/>
  <c r="K23" i="11"/>
  <c r="E40" i="11"/>
  <c r="J40" i="11" s="1"/>
  <c r="L14" i="11"/>
  <c r="E58" i="11"/>
  <c r="L40" i="11" s="1"/>
  <c r="I11" i="11"/>
  <c r="E39" i="11"/>
  <c r="J39" i="11" s="1"/>
  <c r="E57" i="11"/>
  <c r="L39" i="11" s="1"/>
  <c r="I14" i="11"/>
  <c r="H14" i="11"/>
  <c r="E48" i="11"/>
  <c r="E56" i="11"/>
  <c r="L38" i="11" s="1"/>
  <c r="A9" i="3"/>
  <c r="A14" i="3"/>
  <c r="A17" i="3"/>
  <c r="A5" i="3"/>
  <c r="A12" i="3"/>
  <c r="A18" i="2"/>
  <c r="A29" i="2"/>
  <c r="A40" i="2"/>
  <c r="A51" i="2"/>
  <c r="A62" i="2"/>
  <c r="A73" i="2"/>
  <c r="A84" i="2"/>
  <c r="A95" i="2"/>
  <c r="A117" i="2"/>
  <c r="A139" i="2"/>
  <c r="C159" i="2"/>
  <c r="D158" i="2"/>
  <c r="C148" i="2"/>
  <c r="D147" i="2"/>
  <c r="C137" i="2"/>
  <c r="D136" i="2"/>
  <c r="C126" i="2"/>
  <c r="D125" i="2"/>
  <c r="C115" i="2"/>
  <c r="D114" i="2"/>
  <c r="C104" i="2"/>
  <c r="D103" i="2"/>
  <c r="C93" i="2"/>
  <c r="D92" i="2"/>
  <c r="C82" i="2"/>
  <c r="D81" i="2"/>
  <c r="C71" i="2"/>
  <c r="D70" i="2"/>
  <c r="C60" i="2"/>
  <c r="D59" i="2"/>
  <c r="C49" i="2"/>
  <c r="C27" i="2"/>
  <c r="C38" i="2"/>
  <c r="D37" i="2"/>
  <c r="D26" i="2"/>
  <c r="A159" i="2"/>
  <c r="A148" i="2"/>
  <c r="A137" i="2"/>
  <c r="A126" i="2"/>
  <c r="A115" i="2"/>
  <c r="A104" i="2"/>
  <c r="A93" i="2"/>
  <c r="A82" i="2"/>
  <c r="A71" i="2"/>
  <c r="A60" i="2"/>
  <c r="A49" i="2"/>
  <c r="A38" i="2"/>
  <c r="A27" i="2"/>
  <c r="A16" i="2"/>
  <c r="C16" i="2"/>
  <c r="D15" i="2"/>
  <c r="A104" i="1"/>
  <c r="C94" i="1"/>
  <c r="A94" i="1"/>
  <c r="D93" i="1"/>
  <c r="A88" i="1"/>
  <c r="A72" i="1"/>
  <c r="A64" i="1"/>
  <c r="A56" i="1"/>
  <c r="C54" i="1"/>
  <c r="D53" i="1"/>
  <c r="A39" i="1"/>
  <c r="A48" i="1"/>
  <c r="C46" i="1"/>
  <c r="D45" i="1"/>
  <c r="C37" i="1"/>
  <c r="C118" i="1"/>
  <c r="D117" i="1"/>
  <c r="A118" i="1"/>
  <c r="A110" i="1"/>
  <c r="C110" i="1"/>
  <c r="D109" i="1"/>
  <c r="A102" i="1"/>
  <c r="C102" i="1"/>
  <c r="D101" i="1"/>
  <c r="C86" i="1"/>
  <c r="D85" i="1"/>
  <c r="A86" i="1"/>
  <c r="C78" i="1"/>
  <c r="D77" i="1"/>
  <c r="A78" i="1"/>
  <c r="C62" i="1"/>
  <c r="D61" i="1"/>
  <c r="C70" i="1"/>
  <c r="D69" i="1"/>
  <c r="A70" i="1"/>
  <c r="A62" i="1"/>
  <c r="A54" i="1"/>
  <c r="A46" i="1"/>
  <c r="A37" i="1"/>
  <c r="A31" i="1"/>
  <c r="C29" i="1"/>
  <c r="A29" i="1"/>
  <c r="D28" i="1"/>
  <c r="A23" i="1"/>
  <c r="C21" i="1"/>
  <c r="A21" i="1"/>
  <c r="D20" i="1"/>
  <c r="A13" i="1"/>
  <c r="D10" i="1"/>
  <c r="C11" i="1"/>
  <c r="A11" i="1"/>
  <c r="B137" i="15"/>
  <c r="B136" i="15"/>
  <c r="A80" i="1"/>
  <c r="F18" i="4"/>
  <c r="A112" i="1" s="1"/>
  <c r="F19" i="4"/>
  <c r="A161" i="2" s="1"/>
  <c r="F15" i="4"/>
  <c r="A96" i="1" s="1"/>
  <c r="E38" i="11"/>
  <c r="J38" i="11" s="1"/>
  <c r="I42" i="11"/>
  <c r="C42" i="11"/>
  <c r="S42" i="11"/>
  <c r="S41" i="11"/>
  <c r="J49" i="11"/>
  <c r="M49" i="11"/>
  <c r="R42" i="11"/>
  <c r="R38" i="11"/>
  <c r="R43" i="11"/>
  <c r="D49" i="11"/>
  <c r="S23" i="11"/>
  <c r="O23" i="11"/>
  <c r="G23" i="11"/>
  <c r="C23" i="11"/>
  <c r="U14" i="11"/>
  <c r="S30" i="11"/>
  <c r="S22" i="11"/>
  <c r="E60" i="11"/>
  <c r="L42" i="11" s="1"/>
  <c r="T14" i="11"/>
  <c r="E51" i="11"/>
  <c r="K42" i="11"/>
  <c r="B3" i="21"/>
  <c r="M20" i="11"/>
  <c r="G59" i="11"/>
  <c r="I20" i="11"/>
  <c r="E20" i="11"/>
  <c r="W20" i="11"/>
  <c r="X20" i="11" s="1"/>
  <c r="E11" i="11"/>
  <c r="G38" i="11"/>
  <c r="G43" i="11"/>
  <c r="M11" i="11"/>
  <c r="M23" i="11"/>
  <c r="H31" i="11"/>
  <c r="S48" i="11"/>
  <c r="U61" i="11"/>
  <c r="T61" i="11"/>
  <c r="S61" i="11"/>
  <c r="R61" i="11"/>
  <c r="U52" i="11"/>
  <c r="T52" i="11"/>
  <c r="R52" i="11"/>
  <c r="K50" i="11"/>
  <c r="K49" i="11"/>
  <c r="U43" i="11"/>
  <c r="T43" i="11"/>
  <c r="L50" i="11"/>
  <c r="J50" i="11"/>
  <c r="L49" i="11"/>
  <c r="L51" i="11"/>
  <c r="L48" i="11"/>
  <c r="L47" i="11"/>
  <c r="J47" i="11"/>
  <c r="M47" i="11"/>
  <c r="L46" i="11"/>
  <c r="F61" i="11"/>
  <c r="C41" i="11"/>
  <c r="C40" i="11"/>
  <c r="Q49" i="11" s="1"/>
  <c r="C39" i="11"/>
  <c r="C57" i="11" s="1"/>
  <c r="C38" i="11"/>
  <c r="Q38" i="11"/>
  <c r="J37" i="11"/>
  <c r="L31" i="11"/>
  <c r="S40" i="11"/>
  <c r="D31" i="11"/>
  <c r="S38" i="11"/>
  <c r="J46" i="11"/>
  <c r="O30" i="11"/>
  <c r="K30" i="11"/>
  <c r="G30" i="11"/>
  <c r="C30" i="11"/>
  <c r="K48" i="11"/>
  <c r="K51" i="11"/>
  <c r="O22" i="11"/>
  <c r="K22" i="11"/>
  <c r="G22" i="11"/>
  <c r="C22" i="11"/>
  <c r="M14" i="11"/>
  <c r="K46" i="11"/>
  <c r="A2" i="22"/>
  <c r="A198" i="20"/>
  <c r="A196" i="20"/>
  <c r="A189" i="20"/>
  <c r="A180" i="20"/>
  <c r="A177" i="20"/>
  <c r="A174" i="20"/>
  <c r="A167" i="20"/>
  <c r="A160" i="20"/>
  <c r="A157" i="20"/>
  <c r="A154" i="20"/>
  <c r="A149" i="20"/>
  <c r="A147" i="20"/>
  <c r="A4" i="20"/>
  <c r="X105" i="13"/>
  <c r="U105" i="13"/>
  <c r="X119" i="13"/>
  <c r="X117" i="13"/>
  <c r="U119" i="13"/>
  <c r="U117" i="13"/>
  <c r="X111" i="13"/>
  <c r="X113" i="13"/>
  <c r="X115" i="13"/>
  <c r="U115" i="13"/>
  <c r="U113" i="13"/>
  <c r="U111" i="13"/>
  <c r="X109" i="13"/>
  <c r="U109" i="13"/>
  <c r="X103" i="13"/>
  <c r="U103" i="13"/>
  <c r="X101" i="13"/>
  <c r="U101" i="13"/>
  <c r="X83" i="13"/>
  <c r="U83" i="13"/>
  <c r="X35" i="13"/>
  <c r="U35" i="13"/>
  <c r="X27" i="13"/>
  <c r="U27" i="13"/>
  <c r="X15" i="13"/>
  <c r="U15" i="13"/>
  <c r="X7" i="13"/>
  <c r="U7" i="13"/>
  <c r="W121" i="13"/>
  <c r="X121" i="13"/>
  <c r="T121" i="13"/>
  <c r="U121" i="13"/>
  <c r="W133" i="13"/>
  <c r="X133" i="13"/>
  <c r="T133" i="13"/>
  <c r="U133" i="13"/>
  <c r="W131" i="13"/>
  <c r="X131" i="13"/>
  <c r="T131" i="13"/>
  <c r="U131" i="13"/>
  <c r="W129" i="13"/>
  <c r="X129" i="13"/>
  <c r="T129" i="13"/>
  <c r="U129" i="13"/>
  <c r="W127" i="13"/>
  <c r="X127" i="13"/>
  <c r="T127" i="13"/>
  <c r="U127" i="13"/>
  <c r="W125" i="13"/>
  <c r="X125" i="13"/>
  <c r="T125" i="13"/>
  <c r="U125" i="13"/>
  <c r="W123" i="13"/>
  <c r="X123" i="13"/>
  <c r="T123" i="13"/>
  <c r="U123" i="13"/>
  <c r="W139" i="13"/>
  <c r="X139" i="13"/>
  <c r="T139" i="13"/>
  <c r="U139" i="13"/>
  <c r="W137" i="13"/>
  <c r="X137" i="13"/>
  <c r="T137" i="13"/>
  <c r="U137" i="13"/>
  <c r="W135" i="13"/>
  <c r="X135" i="13"/>
  <c r="T135" i="13"/>
  <c r="U135" i="13"/>
  <c r="W143" i="13"/>
  <c r="X143" i="13"/>
  <c r="T143" i="13"/>
  <c r="U143" i="13"/>
  <c r="W141" i="13"/>
  <c r="X141" i="13"/>
  <c r="T141" i="13"/>
  <c r="U141" i="13"/>
  <c r="W145" i="13"/>
  <c r="X145" i="13"/>
  <c r="T145" i="13"/>
  <c r="U145" i="13"/>
  <c r="W117" i="13"/>
  <c r="T117" i="13"/>
  <c r="F43" i="13"/>
  <c r="F55" i="13"/>
  <c r="F47" i="13"/>
  <c r="F49" i="13"/>
  <c r="W119" i="13"/>
  <c r="T119" i="13"/>
  <c r="F39" i="13"/>
  <c r="W192" i="13"/>
  <c r="X192" i="13"/>
  <c r="W194" i="13"/>
  <c r="X194" i="13"/>
  <c r="W190" i="13"/>
  <c r="X190" i="13"/>
  <c r="W183" i="13"/>
  <c r="X183" i="13"/>
  <c r="W185" i="13"/>
  <c r="X185" i="13"/>
  <c r="W187" i="13"/>
  <c r="X187" i="13"/>
  <c r="W181" i="13"/>
  <c r="X181" i="13"/>
  <c r="W178" i="13"/>
  <c r="X178" i="13"/>
  <c r="W161" i="13"/>
  <c r="X161" i="13"/>
  <c r="W150" i="13"/>
  <c r="X150" i="13"/>
  <c r="W7" i="13"/>
  <c r="W9" i="13"/>
  <c r="X9" i="13"/>
  <c r="W11" i="13"/>
  <c r="X11" i="13"/>
  <c r="W13" i="13"/>
  <c r="X13" i="13"/>
  <c r="W15" i="13"/>
  <c r="W17" i="13"/>
  <c r="X17" i="13"/>
  <c r="W19" i="13"/>
  <c r="X19" i="13"/>
  <c r="W21" i="13"/>
  <c r="X21" i="13"/>
  <c r="W23" i="13"/>
  <c r="X23" i="13"/>
  <c r="W25" i="13"/>
  <c r="X25" i="13"/>
  <c r="W27" i="13"/>
  <c r="W29" i="13"/>
  <c r="X29" i="13"/>
  <c r="W31" i="13"/>
  <c r="X31" i="13"/>
  <c r="W33" i="13"/>
  <c r="X33" i="13"/>
  <c r="W35" i="13"/>
  <c r="W37" i="13"/>
  <c r="X37" i="13"/>
  <c r="W39" i="13"/>
  <c r="X39" i="13"/>
  <c r="W41" i="13"/>
  <c r="X41" i="13"/>
  <c r="W43" i="13"/>
  <c r="X43" i="13"/>
  <c r="W45" i="13"/>
  <c r="X45" i="13"/>
  <c r="W47" i="13"/>
  <c r="X47" i="13"/>
  <c r="W49" i="13"/>
  <c r="X49" i="13"/>
  <c r="W51" i="13"/>
  <c r="X51" i="13"/>
  <c r="W53" i="13"/>
  <c r="X53" i="13"/>
  <c r="W55" i="13"/>
  <c r="X55" i="13"/>
  <c r="W57" i="13"/>
  <c r="X57" i="13"/>
  <c r="W59" i="13"/>
  <c r="X59" i="13"/>
  <c r="W61" i="13"/>
  <c r="X61" i="13"/>
  <c r="W63" i="13"/>
  <c r="X63" i="13"/>
  <c r="W65" i="13"/>
  <c r="X65" i="13"/>
  <c r="W67" i="13"/>
  <c r="X67" i="13"/>
  <c r="W69" i="13"/>
  <c r="X69" i="13"/>
  <c r="W71" i="13"/>
  <c r="X71" i="13"/>
  <c r="W73" i="13"/>
  <c r="X73" i="13"/>
  <c r="W75" i="13"/>
  <c r="X75" i="13"/>
  <c r="W77" i="13"/>
  <c r="X77" i="13"/>
  <c r="W79" i="13"/>
  <c r="X79" i="13"/>
  <c r="W81" i="13"/>
  <c r="X81" i="13"/>
  <c r="W83" i="13"/>
  <c r="W85" i="13"/>
  <c r="X85" i="13"/>
  <c r="W87" i="13"/>
  <c r="X87" i="13"/>
  <c r="W89" i="13"/>
  <c r="X89" i="13"/>
  <c r="W91" i="13"/>
  <c r="X91" i="13"/>
  <c r="W93" i="13"/>
  <c r="X93" i="13"/>
  <c r="W95" i="13"/>
  <c r="X95" i="13"/>
  <c r="W97" i="13"/>
  <c r="X97" i="13"/>
  <c r="W99" i="13"/>
  <c r="W101" i="13"/>
  <c r="W103" i="13"/>
  <c r="W105" i="13"/>
  <c r="W107" i="13"/>
  <c r="X107" i="13"/>
  <c r="W109" i="13"/>
  <c r="W111" i="13"/>
  <c r="W113" i="13"/>
  <c r="W115" i="13"/>
  <c r="W5" i="13"/>
  <c r="X5" i="13"/>
  <c r="X200" i="13"/>
  <c r="W165" i="13"/>
  <c r="X165" i="13"/>
  <c r="T101" i="13"/>
  <c r="U99" i="13"/>
  <c r="X99" i="13"/>
  <c r="T194" i="13"/>
  <c r="U194" i="13"/>
  <c r="T170" i="13"/>
  <c r="U170" i="13"/>
  <c r="T168" i="13"/>
  <c r="U168" i="13"/>
  <c r="W172" i="13"/>
  <c r="X172" i="13"/>
  <c r="T172" i="13"/>
  <c r="U172" i="13"/>
  <c r="A189" i="13"/>
  <c r="A180" i="13"/>
  <c r="A160" i="13"/>
  <c r="A157" i="13"/>
  <c r="A4" i="13"/>
  <c r="A198" i="13"/>
  <c r="B2" i="15"/>
  <c r="U53" i="13"/>
  <c r="T158" i="13"/>
  <c r="U158" i="13"/>
  <c r="T5" i="13"/>
  <c r="U5" i="13"/>
  <c r="W163" i="13"/>
  <c r="X163" i="13"/>
  <c r="W155" i="13"/>
  <c r="X155" i="13"/>
  <c r="W152" i="13"/>
  <c r="X152" i="13"/>
  <c r="W175" i="13"/>
  <c r="X175" i="13"/>
  <c r="W170" i="13"/>
  <c r="X170" i="13"/>
  <c r="W168" i="13"/>
  <c r="X168" i="13"/>
  <c r="W158" i="13"/>
  <c r="X158" i="13"/>
  <c r="T165" i="13"/>
  <c r="U165" i="13"/>
  <c r="T163" i="13"/>
  <c r="U163" i="13"/>
  <c r="T161" i="13"/>
  <c r="U161" i="13"/>
  <c r="T192" i="13"/>
  <c r="U192" i="13"/>
  <c r="T190" i="13"/>
  <c r="U190" i="13"/>
  <c r="T155" i="13"/>
  <c r="U155" i="13"/>
  <c r="T152" i="13"/>
  <c r="T150" i="13"/>
  <c r="T175" i="13"/>
  <c r="U175" i="13"/>
  <c r="T185" i="13"/>
  <c r="T187" i="13"/>
  <c r="T183" i="13"/>
  <c r="T181" i="13"/>
  <c r="T178" i="13"/>
  <c r="U178" i="13"/>
  <c r="T113" i="13"/>
  <c r="T115" i="13"/>
  <c r="T105" i="13"/>
  <c r="T107" i="13"/>
  <c r="U107" i="13"/>
  <c r="T109" i="13"/>
  <c r="T111" i="13"/>
  <c r="T97" i="13"/>
  <c r="U97" i="13"/>
  <c r="T99" i="13"/>
  <c r="T103" i="13"/>
  <c r="T59" i="13"/>
  <c r="U59" i="13"/>
  <c r="T61" i="13"/>
  <c r="U61" i="13"/>
  <c r="T63" i="13"/>
  <c r="U63" i="13"/>
  <c r="T65" i="13"/>
  <c r="U65" i="13"/>
  <c r="T67" i="13"/>
  <c r="U67" i="13"/>
  <c r="T69" i="13"/>
  <c r="U69" i="13"/>
  <c r="T71" i="13"/>
  <c r="U71" i="13"/>
  <c r="T73" i="13"/>
  <c r="U73" i="13"/>
  <c r="T75" i="13"/>
  <c r="U75" i="13"/>
  <c r="T77" i="13"/>
  <c r="U77" i="13"/>
  <c r="T79" i="13"/>
  <c r="U79" i="13"/>
  <c r="T81" i="13"/>
  <c r="U81" i="13"/>
  <c r="T83" i="13"/>
  <c r="T85" i="13"/>
  <c r="U85" i="13"/>
  <c r="T87" i="13"/>
  <c r="U87" i="13"/>
  <c r="T89" i="13"/>
  <c r="U89" i="13"/>
  <c r="T91" i="13"/>
  <c r="U91" i="13"/>
  <c r="T93" i="13"/>
  <c r="U93" i="13"/>
  <c r="T95" i="13"/>
  <c r="U95" i="13"/>
  <c r="T7" i="13"/>
  <c r="T9" i="13"/>
  <c r="U9" i="13"/>
  <c r="T11" i="13"/>
  <c r="U11" i="13"/>
  <c r="T13" i="13"/>
  <c r="U13" i="13"/>
  <c r="T15" i="13"/>
  <c r="T17" i="13"/>
  <c r="U17" i="13"/>
  <c r="T19" i="13"/>
  <c r="U19" i="13"/>
  <c r="T21" i="13"/>
  <c r="U21" i="13"/>
  <c r="T23" i="13"/>
  <c r="U23" i="13"/>
  <c r="T25" i="13"/>
  <c r="U25" i="13"/>
  <c r="T27" i="13"/>
  <c r="T29" i="13"/>
  <c r="U29" i="13"/>
  <c r="T31" i="13"/>
  <c r="U31" i="13"/>
  <c r="T33" i="13"/>
  <c r="U33" i="13"/>
  <c r="T35" i="13"/>
  <c r="T37" i="13"/>
  <c r="U37" i="13"/>
  <c r="T39" i="13"/>
  <c r="U39" i="13"/>
  <c r="T41" i="13"/>
  <c r="U41" i="13"/>
  <c r="T43" i="13"/>
  <c r="U43" i="13"/>
  <c r="T45" i="13"/>
  <c r="U45" i="13"/>
  <c r="T47" i="13"/>
  <c r="U47" i="13"/>
  <c r="T49" i="13"/>
  <c r="U49" i="13"/>
  <c r="T51" i="13"/>
  <c r="U51" i="13"/>
  <c r="T53" i="13"/>
  <c r="T55" i="13"/>
  <c r="U55" i="13"/>
  <c r="T57" i="13"/>
  <c r="U57" i="13"/>
  <c r="A167" i="13"/>
  <c r="A177" i="13"/>
  <c r="A174" i="13"/>
  <c r="A147" i="13"/>
  <c r="A149" i="13"/>
  <c r="A196" i="13"/>
  <c r="A154" i="13"/>
  <c r="F200" i="20"/>
  <c r="G200" i="20"/>
  <c r="Q48" i="11"/>
  <c r="I49" i="11"/>
  <c r="C59" i="11"/>
  <c r="C51" i="11"/>
  <c r="I50" i="11"/>
  <c r="C56" i="11"/>
  <c r="E47" i="11"/>
  <c r="K38" i="11" s="1"/>
  <c r="M50" i="11"/>
  <c r="Q23" i="11"/>
  <c r="Q31" i="11"/>
  <c r="W31" i="11"/>
  <c r="Q56" i="11"/>
  <c r="I47" i="11"/>
  <c r="I46" i="11"/>
  <c r="Q47" i="11"/>
  <c r="U23" i="11"/>
  <c r="E59" i="11"/>
  <c r="L41" i="11" s="1"/>
  <c r="I48" i="11"/>
  <c r="I23" i="11"/>
  <c r="S52" i="11"/>
  <c r="K47" i="11"/>
  <c r="Q51" i="11"/>
  <c r="Q60" i="11"/>
  <c r="I41" i="11"/>
  <c r="I38" i="11"/>
  <c r="Q50" i="11"/>
  <c r="I39" i="11"/>
  <c r="C60" i="11"/>
  <c r="Q42" i="11"/>
  <c r="I40" i="11"/>
  <c r="G61" i="11"/>
  <c r="E49" i="11"/>
  <c r="K40" i="11"/>
  <c r="Q41" i="11"/>
  <c r="Q59" i="11"/>
  <c r="A106" i="2"/>
  <c r="M46" i="11"/>
  <c r="M51" i="11"/>
  <c r="J51" i="11"/>
  <c r="K39" i="11"/>
  <c r="U200" i="13"/>
  <c r="S43" i="11"/>
  <c r="J48" i="11"/>
  <c r="M48" i="11"/>
  <c r="Q58" i="11"/>
  <c r="L23" i="11"/>
  <c r="W11" i="11"/>
  <c r="X11" i="11" s="1"/>
  <c r="W14" i="11"/>
  <c r="X14" i="11" s="1"/>
  <c r="C58" i="11"/>
  <c r="D23" i="11"/>
  <c r="Q40" i="11"/>
  <c r="E42" i="11"/>
  <c r="J42" i="11" s="1"/>
  <c r="C4" i="1" l="1"/>
  <c r="D90" i="1"/>
  <c r="A128" i="2"/>
  <c r="A150" i="2"/>
  <c r="A120" i="1"/>
  <c r="M40" i="11"/>
  <c r="J43" i="11"/>
  <c r="M39" i="11"/>
  <c r="E43" i="11"/>
  <c r="M38" i="11"/>
  <c r="K43" i="11"/>
  <c r="M41" i="11"/>
  <c r="E52" i="11"/>
  <c r="W23" i="11"/>
  <c r="X23" i="11" s="1"/>
  <c r="M42" i="11"/>
  <c r="L43" i="11"/>
  <c r="E61" i="11"/>
  <c r="Q39" i="11"/>
  <c r="Q57" i="11"/>
  <c r="D50" i="1"/>
  <c r="D58" i="1"/>
  <c r="D114" i="1"/>
  <c r="D33" i="1"/>
  <c r="D106" i="1"/>
  <c r="D122" i="1"/>
  <c r="D18" i="1"/>
  <c r="D17" i="1"/>
  <c r="C5" i="1" s="1"/>
  <c r="D98" i="1" l="1"/>
  <c r="C6" i="1"/>
  <c r="M43" i="11"/>
  <c r="N42" i="11" s="1"/>
  <c r="N43" i="11" s="1"/>
  <c r="D82" i="1"/>
  <c r="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KasiaM</author>
  </authors>
  <commentList>
    <comment ref="G1" authorId="0" shapeId="0" xr:uid="{00000000-0006-0000-0200-000002000000}">
      <text>
        <r>
          <rPr>
            <b/>
            <sz val="9"/>
            <color indexed="8"/>
            <rFont val="Tahoma"/>
            <family val="2"/>
            <charset val="238"/>
          </rPr>
          <t xml:space="preserve">A </t>
        </r>
        <r>
          <rPr>
            <sz val="9"/>
            <color indexed="8"/>
            <rFont val="Tahoma"/>
            <family val="2"/>
            <charset val="238"/>
          </rPr>
          <t xml:space="preserve">-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t>
        </r>
        <r>
          <rPr>
            <b/>
            <sz val="9"/>
            <color indexed="8"/>
            <rFont val="Tahoma"/>
            <family val="2"/>
            <charset val="238"/>
          </rPr>
          <t xml:space="preserve">B </t>
        </r>
        <r>
          <rPr>
            <sz val="9"/>
            <color indexed="8"/>
            <rFont val="Tahoma"/>
            <family val="2"/>
            <charset val="238"/>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1" authorId="0" shapeId="0" xr:uid="{00000000-0006-0000-0200-000003000000}">
      <text>
        <r>
          <rPr>
            <b/>
            <sz val="9"/>
            <color indexed="8"/>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G88" authorId="1" shapeId="0" xr:uid="{00000000-0006-0000-0200-000004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90" authorId="1" shapeId="0" xr:uid="{00000000-0006-0000-0200-000005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86" authorId="1" shapeId="0" xr:uid="{85407E07-A6CF-49AB-81F1-E625321EC48A}">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186" authorId="1" shapeId="0" xr:uid="{63387349-5579-4DDD-9C74-DD358A9465AD}">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187" authorId="1" shapeId="0" xr:uid="{F630F58E-88B3-4874-8027-C9B66B8AA1C4}">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188" authorId="1" shapeId="0" xr:uid="{8255889E-155E-43E5-B934-D50A23EA5C8C}">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190" authorId="1" shapeId="0" xr:uid="{D9A485F0-0861-4F50-9881-7215DA86BE51}">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00" authorId="1" shapeId="0" xr:uid="{00000000-0006-0000-0200-000007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00" authorId="1" shapeId="0" xr:uid="{00000000-0006-0000-0200-000008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01" authorId="1" shapeId="0" xr:uid="{00000000-0006-0000-0200-000009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04" authorId="1" shapeId="0" xr:uid="{00000000-0006-0000-0200-00000B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04" authorId="1" shapeId="0" xr:uid="{00000000-0006-0000-0200-00000C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05" authorId="1" shapeId="0" xr:uid="{00000000-0006-0000-0200-00000D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07" authorId="1" shapeId="0" xr:uid="{00000000-0006-0000-0200-00000E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12" authorId="1" shapeId="0" xr:uid="{00000000-0006-0000-0200-000010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12" authorId="1" shapeId="0" xr:uid="{00000000-0006-0000-0200-000011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13" authorId="1" shapeId="0" xr:uid="{00000000-0006-0000-0200-000012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14" authorId="1" shapeId="0" xr:uid="{00000000-0006-0000-0200-000013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17" authorId="1" shapeId="0" xr:uid="{00000000-0006-0000-0200-000015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17" authorId="1" shapeId="0" xr:uid="{00000000-0006-0000-0200-000016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18" authorId="1" shapeId="0" xr:uid="{00000000-0006-0000-0200-000017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20" authorId="1" shapeId="0" xr:uid="{00000000-0006-0000-0200-000019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20" authorId="1" shapeId="0" xr:uid="{00000000-0006-0000-0200-00001A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21" authorId="1" shapeId="0" xr:uid="{00000000-0006-0000-0200-00001B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22" authorId="1" shapeId="0" xr:uid="{00000000-0006-0000-0200-00001C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G225" authorId="1" shapeId="0" xr:uid="{00000000-0006-0000-0200-00001E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25" authorId="1" shapeId="0" xr:uid="{00000000-0006-0000-0200-00001F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26" authorId="1" shapeId="0" xr:uid="{00000000-0006-0000-0200-000020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28" authorId="1" shapeId="0" xr:uid="{00000000-0006-0000-0200-000022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28" authorId="1" shapeId="0" xr:uid="{00000000-0006-0000-0200-000023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29" authorId="1" shapeId="0" xr:uid="{00000000-0006-0000-0200-000024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 ref="G231" authorId="1" shapeId="0" xr:uid="{00000000-0006-0000-0200-00002600000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Q231" authorId="1" shapeId="0" xr:uid="{00000000-0006-0000-0200-000027000000}">
      <text>
        <r>
          <rPr>
            <sz val="9"/>
            <color indexed="81"/>
            <rFont val="Tahoma"/>
            <family val="2"/>
            <charset val="238"/>
          </rPr>
          <t>PŁYTY WARSTWOWE: 
lekkie elementy budowlane wykonane z dwóch zewnętrznych okładzin z blachy falistej, przedzielonych rdzeniem z lekkiego materiału o dobrej izolacyjności termicznej - materiały łatwopalne</t>
        </r>
      </text>
    </comment>
    <comment ref="R232" authorId="1" shapeId="0" xr:uid="{00000000-0006-0000-0200-000028000000}">
      <text>
        <r>
          <rPr>
            <b/>
            <sz val="9"/>
            <color indexed="81"/>
            <rFont val="Tahoma"/>
            <family val="2"/>
            <charset val="238"/>
          </rPr>
          <t xml:space="preserve">Dotyczy wypełnienia płyt warstwowych
</t>
        </r>
        <r>
          <rPr>
            <sz val="9"/>
            <color indexed="81"/>
            <rFont val="Tahoma"/>
            <family val="2"/>
            <charset val="238"/>
          </rPr>
          <t>(nie zaznaczać w przypadku gdy jest to np. materiał ocieplenia ścian)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500-000001000000}">
      <text>
        <r>
          <rPr>
            <b/>
            <sz val="9"/>
            <color indexed="8"/>
            <rFont val="Tahoma"/>
            <family val="2"/>
            <charset val="238"/>
          </rPr>
          <t xml:space="preserve">A </t>
        </r>
        <r>
          <rPr>
            <sz val="9"/>
            <color indexed="8"/>
            <rFont val="Tahoma"/>
            <family val="2"/>
            <charset val="238"/>
          </rPr>
          <t xml:space="preserve">-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t>
        </r>
        <r>
          <rPr>
            <b/>
            <sz val="9"/>
            <color indexed="8"/>
            <rFont val="Tahoma"/>
            <family val="2"/>
            <charset val="238"/>
          </rPr>
          <t xml:space="preserve">B </t>
        </r>
        <r>
          <rPr>
            <sz val="9"/>
            <color indexed="8"/>
            <rFont val="Tahoma"/>
            <family val="2"/>
            <charset val="238"/>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
  </authors>
  <commentList>
    <comment ref="C6" authorId="0" shapeId="0" xr:uid="{C820F896-9A10-4AD1-8339-E894F3604871}">
      <text>
        <r>
          <rPr>
            <b/>
            <sz val="8"/>
            <color indexed="81"/>
            <rFont val="Tahoma"/>
            <family val="2"/>
            <charset val="238"/>
          </rPr>
          <t>wywołującym alarm w miejscu chronionego obiektu, bez stałego adresata alarmu</t>
        </r>
      </text>
    </comment>
    <comment ref="F7" authorId="0" shapeId="0" xr:uid="{00000000-0006-0000-0300-00000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 authorId="0" shapeId="0" xr:uid="{C7517347-A3C9-4638-8213-6EA4D6C69BC9}">
      <text>
        <r>
          <rPr>
            <b/>
            <sz val="8"/>
            <color indexed="81"/>
            <rFont val="Tahoma"/>
            <family val="2"/>
            <charset val="238"/>
          </rPr>
          <t>np. Policja, firma ochrony mienia</t>
        </r>
        <r>
          <rPr>
            <sz val="8"/>
            <color indexed="81"/>
            <rFont val="Tahoma"/>
            <family val="2"/>
            <charset val="238"/>
          </rPr>
          <t xml:space="preserve">
</t>
        </r>
      </text>
    </comment>
    <comment ref="F8" authorId="0" shapeId="0" xr:uid="{00000000-0006-0000-0300-00000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 authorId="0" shapeId="0" xr:uid="{3FC7022C-6A47-41DB-98A8-DA14BD79FB0B}">
      <text>
        <r>
          <rPr>
            <b/>
            <sz val="8"/>
            <color indexed="81"/>
            <rFont val="Tahoma"/>
            <family val="2"/>
            <charset val="238"/>
          </rPr>
          <t xml:space="preserve">np. Państwowa Straż Pożarna, zakładowa straż pożarna, portiernia, agencja ochrony mienia
</t>
        </r>
      </text>
    </comment>
    <comment ref="F9" authorId="0" shapeId="0" xr:uid="{00000000-0006-0000-0300-00000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 authorId="0" shapeId="0" xr:uid="{5CEA37A5-0E4B-4752-802D-E64C4802B1E8}">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1" authorId="0" shapeId="0" xr:uid="{00000000-0006-0000-0300-000008000000}">
      <text>
        <r>
          <rPr>
            <b/>
            <sz val="8"/>
            <color indexed="81"/>
            <rFont val="Tahoma"/>
            <family val="2"/>
            <charset val="238"/>
          </rPr>
          <t>Sposoby uruchamiania instalacji oddymiającej: 
automatycznie - czujki; 
ręcznie - przyciski</t>
        </r>
      </text>
    </comment>
    <comment ref="C15" authorId="0" shapeId="0" xr:uid="{86AD4A32-3651-4B0A-B3CB-18798B903426}">
      <text>
        <r>
          <rPr>
            <b/>
            <sz val="8"/>
            <color indexed="81"/>
            <rFont val="Tahoma"/>
            <family val="2"/>
            <charset val="238"/>
          </rPr>
          <t>wywołującym alarm w miejscu chronionego obiektu, bez stałego adresata alarmu</t>
        </r>
      </text>
    </comment>
    <comment ref="F16" authorId="0" shapeId="0" xr:uid="{00000000-0006-0000-0300-00000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7" authorId="0" shapeId="0" xr:uid="{622D6B38-E199-455A-A8E0-F56B4535DD8C}">
      <text>
        <r>
          <rPr>
            <b/>
            <sz val="8"/>
            <color indexed="81"/>
            <rFont val="Tahoma"/>
            <family val="2"/>
            <charset val="238"/>
          </rPr>
          <t>np. Policja, firma ochrony mienia</t>
        </r>
        <r>
          <rPr>
            <sz val="8"/>
            <color indexed="81"/>
            <rFont val="Tahoma"/>
            <family val="2"/>
            <charset val="238"/>
          </rPr>
          <t xml:space="preserve">
</t>
        </r>
      </text>
    </comment>
    <comment ref="F17" authorId="0" shapeId="0" xr:uid="{00000000-0006-0000-0300-00000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 authorId="0" shapeId="0" xr:uid="{BB4814B9-7689-4E3A-BCE0-976ECBF01EE2}">
      <text>
        <r>
          <rPr>
            <b/>
            <sz val="8"/>
            <color indexed="81"/>
            <rFont val="Tahoma"/>
            <family val="2"/>
            <charset val="238"/>
          </rPr>
          <t xml:space="preserve">np. Państwowa Straż Pożarna, zakładowa straż pożarna, portiernia, agencja ochrony mienia
</t>
        </r>
      </text>
    </comment>
    <comment ref="F18" authorId="0" shapeId="0" xr:uid="{00000000-0006-0000-0300-00000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 authorId="0" shapeId="0" xr:uid="{DB6026E6-E4E0-43D0-9D86-8B2935421E4A}">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0" authorId="0" shapeId="0" xr:uid="{00000000-0006-0000-0300-000010000000}">
      <text>
        <r>
          <rPr>
            <b/>
            <sz val="8"/>
            <color indexed="81"/>
            <rFont val="Tahoma"/>
            <family val="2"/>
            <charset val="238"/>
          </rPr>
          <t>Sposoby uruchamiania instalacji oddymiającej: 
automatycznie - czujki; 
ręcznie - przyciski</t>
        </r>
      </text>
    </comment>
    <comment ref="C24" authorId="0" shapeId="0" xr:uid="{4CA973A7-E9DE-4537-BDDF-29A82958601E}">
      <text>
        <r>
          <rPr>
            <b/>
            <sz val="8"/>
            <color indexed="81"/>
            <rFont val="Tahoma"/>
            <family val="2"/>
            <charset val="238"/>
          </rPr>
          <t>wywołującym alarm w miejscu chronionego obiektu, bez stałego adresata alarmu</t>
        </r>
      </text>
    </comment>
    <comment ref="F25" authorId="0" shapeId="0" xr:uid="{00000000-0006-0000-0300-00001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6" authorId="0" shapeId="0" xr:uid="{689A5794-5014-44A2-BD60-47377769600F}">
      <text>
        <r>
          <rPr>
            <b/>
            <sz val="8"/>
            <color indexed="81"/>
            <rFont val="Tahoma"/>
            <family val="2"/>
            <charset val="238"/>
          </rPr>
          <t>np. Policja, firma ochrony mienia</t>
        </r>
        <r>
          <rPr>
            <sz val="8"/>
            <color indexed="81"/>
            <rFont val="Tahoma"/>
            <family val="2"/>
            <charset val="238"/>
          </rPr>
          <t xml:space="preserve">
</t>
        </r>
      </text>
    </comment>
    <comment ref="F26" authorId="0" shapeId="0" xr:uid="{00000000-0006-0000-0300-00001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 authorId="0" shapeId="0" xr:uid="{B2C410D4-087E-46EB-843F-661F9F32B7B2}">
      <text>
        <r>
          <rPr>
            <b/>
            <sz val="8"/>
            <color indexed="81"/>
            <rFont val="Tahoma"/>
            <family val="2"/>
            <charset val="238"/>
          </rPr>
          <t xml:space="preserve">np. Państwowa Straż Pożarna, zakładowa straż pożarna, portiernia, agencja ochrony mienia
</t>
        </r>
      </text>
    </comment>
    <comment ref="F27" authorId="0" shapeId="0" xr:uid="{00000000-0006-0000-0300-00001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 authorId="0" shapeId="0" xr:uid="{A7A7A0E6-62CF-4019-9184-27DFB1A0BD6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9" authorId="0" shapeId="0" xr:uid="{00000000-0006-0000-0300-000018000000}">
      <text>
        <r>
          <rPr>
            <b/>
            <sz val="8"/>
            <color indexed="81"/>
            <rFont val="Tahoma"/>
            <family val="2"/>
            <charset val="238"/>
          </rPr>
          <t>Sposoby uruchamiania instalacji oddymiającej: 
automatycznie - czujki; 
ręcznie - przyciski</t>
        </r>
      </text>
    </comment>
    <comment ref="C33" authorId="0" shapeId="0" xr:uid="{D16B7178-B8D3-4E68-B182-A9BAE35CF172}">
      <text>
        <r>
          <rPr>
            <b/>
            <sz val="8"/>
            <color indexed="81"/>
            <rFont val="Tahoma"/>
            <family val="2"/>
            <charset val="238"/>
          </rPr>
          <t>wywołującym alarm w miejscu chronionego obiektu, bez stałego adresata alarmu</t>
        </r>
      </text>
    </comment>
    <comment ref="F34" authorId="0" shapeId="0" xr:uid="{00000000-0006-0000-0300-00001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5" authorId="0" shapeId="0" xr:uid="{607F950D-764D-4F46-9900-3D0D6ED1FAAC}">
      <text>
        <r>
          <rPr>
            <b/>
            <sz val="8"/>
            <color indexed="81"/>
            <rFont val="Tahoma"/>
            <family val="2"/>
            <charset val="238"/>
          </rPr>
          <t>np. Policja, firma ochrony mienia</t>
        </r>
        <r>
          <rPr>
            <sz val="8"/>
            <color indexed="81"/>
            <rFont val="Tahoma"/>
            <family val="2"/>
            <charset val="238"/>
          </rPr>
          <t xml:space="preserve">
</t>
        </r>
      </text>
    </comment>
    <comment ref="F35" authorId="0" shapeId="0" xr:uid="{00000000-0006-0000-0300-00001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 authorId="0" shapeId="0" xr:uid="{5C863A42-B8B6-4069-A010-84E2EC67231B}">
      <text>
        <r>
          <rPr>
            <b/>
            <sz val="8"/>
            <color indexed="81"/>
            <rFont val="Tahoma"/>
            <family val="2"/>
            <charset val="238"/>
          </rPr>
          <t xml:space="preserve">np. Państwowa Straż Pożarna, zakładowa straż pożarna, portiernia, agencja ochrony mienia
</t>
        </r>
      </text>
    </comment>
    <comment ref="F36" authorId="0" shapeId="0" xr:uid="{00000000-0006-0000-0300-00001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 authorId="0" shapeId="0" xr:uid="{5ACCB546-89DE-469F-8ED5-1C2A086FF762}">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8" authorId="0" shapeId="0" xr:uid="{00000000-0006-0000-0300-000020000000}">
      <text>
        <r>
          <rPr>
            <b/>
            <sz val="8"/>
            <color indexed="81"/>
            <rFont val="Tahoma"/>
            <family val="2"/>
            <charset val="238"/>
          </rPr>
          <t>Sposoby uruchamiania instalacji oddymiającej: 
automatycznie - czujki; 
ręcznie - przyciski</t>
        </r>
      </text>
    </comment>
    <comment ref="C42" authorId="0" shapeId="0" xr:uid="{83118863-8EEB-4552-8B99-09FA7B2B8465}">
      <text>
        <r>
          <rPr>
            <b/>
            <sz val="8"/>
            <color indexed="81"/>
            <rFont val="Tahoma"/>
            <family val="2"/>
            <charset val="238"/>
          </rPr>
          <t>wywołującym alarm w miejscu chronionego obiektu, bez stałego adresata alarmu</t>
        </r>
      </text>
    </comment>
    <comment ref="F43" authorId="0" shapeId="0" xr:uid="{00000000-0006-0000-0300-00002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4" authorId="0" shapeId="0" xr:uid="{60D63C36-33BB-4E99-A53D-1E4EA7DB4CE9}">
      <text>
        <r>
          <rPr>
            <b/>
            <sz val="8"/>
            <color indexed="81"/>
            <rFont val="Tahoma"/>
            <family val="2"/>
            <charset val="238"/>
          </rPr>
          <t>np. Policja, firma ochrony mienia</t>
        </r>
        <r>
          <rPr>
            <sz val="8"/>
            <color indexed="81"/>
            <rFont val="Tahoma"/>
            <family val="2"/>
            <charset val="238"/>
          </rPr>
          <t xml:space="preserve">
</t>
        </r>
      </text>
    </comment>
    <comment ref="F44" authorId="0" shapeId="0" xr:uid="{00000000-0006-0000-0300-00002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 authorId="0" shapeId="0" xr:uid="{393060AC-E853-41FD-B984-D115E1D21C47}">
      <text>
        <r>
          <rPr>
            <b/>
            <sz val="8"/>
            <color indexed="81"/>
            <rFont val="Tahoma"/>
            <family val="2"/>
            <charset val="238"/>
          </rPr>
          <t xml:space="preserve">np. Państwowa Straż Pożarna, zakładowa straż pożarna, portiernia, agencja ochrony mienia
</t>
        </r>
      </text>
    </comment>
    <comment ref="F45" authorId="0" shapeId="0" xr:uid="{00000000-0006-0000-0300-00002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 authorId="0" shapeId="0" xr:uid="{1BBFE910-CD82-49F7-A13A-472E88CF7CF7}">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7" authorId="0" shapeId="0" xr:uid="{00000000-0006-0000-0300-000028000000}">
      <text>
        <r>
          <rPr>
            <b/>
            <sz val="8"/>
            <color indexed="81"/>
            <rFont val="Tahoma"/>
            <family val="2"/>
            <charset val="238"/>
          </rPr>
          <t>Sposoby uruchamiania instalacji oddymiającej: 
automatycznie - czujki; 
ręcznie - przyciski</t>
        </r>
      </text>
    </comment>
    <comment ref="C51" authorId="0" shapeId="0" xr:uid="{97519137-4E2C-4BCB-BCAD-65E52934DA1F}">
      <text>
        <r>
          <rPr>
            <b/>
            <sz val="8"/>
            <color indexed="81"/>
            <rFont val="Tahoma"/>
            <family val="2"/>
            <charset val="238"/>
          </rPr>
          <t>wywołującym alarm w miejscu chronionego obiektu, bez stałego adresata alarmu</t>
        </r>
      </text>
    </comment>
    <comment ref="F52" authorId="0" shapeId="0" xr:uid="{00000000-0006-0000-0300-00002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3" authorId="0" shapeId="0" xr:uid="{C1607E6F-C2BF-4052-A8CB-CC9AFF578BE9}">
      <text>
        <r>
          <rPr>
            <b/>
            <sz val="8"/>
            <color indexed="81"/>
            <rFont val="Tahoma"/>
            <family val="2"/>
            <charset val="238"/>
          </rPr>
          <t>np. Policja, firma ochrony mienia</t>
        </r>
        <r>
          <rPr>
            <sz val="8"/>
            <color indexed="81"/>
            <rFont val="Tahoma"/>
            <family val="2"/>
            <charset val="238"/>
          </rPr>
          <t xml:space="preserve">
</t>
        </r>
      </text>
    </comment>
    <comment ref="F53" authorId="0" shapeId="0" xr:uid="{00000000-0006-0000-0300-00002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 authorId="0" shapeId="0" xr:uid="{39E2DBB8-E76A-405F-88BF-9B515C20C6CB}">
      <text>
        <r>
          <rPr>
            <b/>
            <sz val="8"/>
            <color indexed="81"/>
            <rFont val="Tahoma"/>
            <family val="2"/>
            <charset val="238"/>
          </rPr>
          <t xml:space="preserve">np. Państwowa Straż Pożarna, zakładowa straż pożarna, portiernia, agencja ochrony mienia
</t>
        </r>
      </text>
    </comment>
    <comment ref="F54" authorId="0" shapeId="0" xr:uid="{00000000-0006-0000-0300-00002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 authorId="0" shapeId="0" xr:uid="{015CB08D-5416-41D5-8569-4AE2E3D338FA}">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6" authorId="0" shapeId="0" xr:uid="{00000000-0006-0000-0300-000030000000}">
      <text>
        <r>
          <rPr>
            <b/>
            <sz val="8"/>
            <color indexed="81"/>
            <rFont val="Tahoma"/>
            <family val="2"/>
            <charset val="238"/>
          </rPr>
          <t>Sposoby uruchamiania instalacji oddymiającej: 
automatycznie - czujki; 
ręcznie - przyciski</t>
        </r>
      </text>
    </comment>
    <comment ref="C60" authorId="0" shapeId="0" xr:uid="{5695BA55-DA35-4111-A2A2-BC39427823A2}">
      <text>
        <r>
          <rPr>
            <b/>
            <sz val="8"/>
            <color indexed="81"/>
            <rFont val="Tahoma"/>
            <family val="2"/>
            <charset val="238"/>
          </rPr>
          <t>wywołującym alarm w miejscu chronionego obiektu, bez stałego adresata alarmu</t>
        </r>
      </text>
    </comment>
    <comment ref="F61" authorId="0" shapeId="0" xr:uid="{00000000-0006-0000-0300-00003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2" authorId="0" shapeId="0" xr:uid="{A12909F5-9A1D-4128-B4A4-DEF202599589}">
      <text>
        <r>
          <rPr>
            <b/>
            <sz val="8"/>
            <color indexed="81"/>
            <rFont val="Tahoma"/>
            <family val="2"/>
            <charset val="238"/>
          </rPr>
          <t>np. Policja, firma ochrony mienia</t>
        </r>
        <r>
          <rPr>
            <sz val="8"/>
            <color indexed="81"/>
            <rFont val="Tahoma"/>
            <family val="2"/>
            <charset val="238"/>
          </rPr>
          <t xml:space="preserve">
</t>
        </r>
      </text>
    </comment>
    <comment ref="F62" authorId="0" shapeId="0" xr:uid="{00000000-0006-0000-0300-00003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3" authorId="0" shapeId="0" xr:uid="{843676E0-1F08-4912-8201-7804625EE7C8}">
      <text>
        <r>
          <rPr>
            <b/>
            <sz val="8"/>
            <color indexed="81"/>
            <rFont val="Tahoma"/>
            <family val="2"/>
            <charset val="238"/>
          </rPr>
          <t xml:space="preserve">np. Państwowa Straż Pożarna, zakładowa straż pożarna, portiernia, agencja ochrony mienia
</t>
        </r>
      </text>
    </comment>
    <comment ref="F63" authorId="0" shapeId="0" xr:uid="{00000000-0006-0000-0300-00003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4" authorId="0" shapeId="0" xr:uid="{9B1692B3-2582-441E-8CBF-E47E7994646B}">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5" authorId="0" shapeId="0" xr:uid="{00000000-0006-0000-0300-000038000000}">
      <text>
        <r>
          <rPr>
            <b/>
            <sz val="8"/>
            <color indexed="81"/>
            <rFont val="Tahoma"/>
            <family val="2"/>
            <charset val="238"/>
          </rPr>
          <t>Sposoby uruchamiania instalacji oddymiającej: 
automatycznie - czujki; 
ręcznie - przyciski</t>
        </r>
      </text>
    </comment>
    <comment ref="C69" authorId="0" shapeId="0" xr:uid="{DD4A4D78-EFA1-4E97-895D-E9E3A0CC189E}">
      <text>
        <r>
          <rPr>
            <b/>
            <sz val="8"/>
            <color indexed="81"/>
            <rFont val="Tahoma"/>
            <family val="2"/>
            <charset val="238"/>
          </rPr>
          <t>wywołującym alarm w miejscu chronionego obiektu, bez stałego adresata alarmu</t>
        </r>
      </text>
    </comment>
    <comment ref="F70" authorId="0" shapeId="0" xr:uid="{00000000-0006-0000-0300-00003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71" authorId="0" shapeId="0" xr:uid="{0CDB71AE-D853-467B-8685-975DFBA5E6B6}">
      <text>
        <r>
          <rPr>
            <b/>
            <sz val="8"/>
            <color indexed="81"/>
            <rFont val="Tahoma"/>
            <family val="2"/>
            <charset val="238"/>
          </rPr>
          <t>np. Policja, firma ochrony mienia</t>
        </r>
        <r>
          <rPr>
            <sz val="8"/>
            <color indexed="81"/>
            <rFont val="Tahoma"/>
            <family val="2"/>
            <charset val="238"/>
          </rPr>
          <t xml:space="preserve">
</t>
        </r>
      </text>
    </comment>
    <comment ref="F71" authorId="0" shapeId="0" xr:uid="{00000000-0006-0000-0300-00003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2" authorId="0" shapeId="0" xr:uid="{4FA1816E-9C1C-4997-8DBE-9964A1DA70B8}">
      <text>
        <r>
          <rPr>
            <b/>
            <sz val="8"/>
            <color indexed="81"/>
            <rFont val="Tahoma"/>
            <family val="2"/>
            <charset val="238"/>
          </rPr>
          <t xml:space="preserve">np. Państwowa Straż Pożarna, zakładowa straż pożarna, portiernia, agencja ochrony mienia
</t>
        </r>
      </text>
    </comment>
    <comment ref="F72" authorId="0" shapeId="0" xr:uid="{00000000-0006-0000-0300-00003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73" authorId="0" shapeId="0" xr:uid="{7B4C8882-7355-4936-BCCD-6B28F5A59D8F}">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74" authorId="0" shapeId="0" xr:uid="{00000000-0006-0000-0300-000040000000}">
      <text>
        <r>
          <rPr>
            <b/>
            <sz val="8"/>
            <color indexed="81"/>
            <rFont val="Tahoma"/>
            <family val="2"/>
            <charset val="238"/>
          </rPr>
          <t>Sposoby uruchamiania instalacji oddymiającej: 
automatycznie - czujki; 
ręcznie - przyciski</t>
        </r>
      </text>
    </comment>
    <comment ref="C78" authorId="0" shapeId="0" xr:uid="{F06B0542-1E88-4990-AE67-7080AD5E0F6E}">
      <text>
        <r>
          <rPr>
            <b/>
            <sz val="8"/>
            <color indexed="81"/>
            <rFont val="Tahoma"/>
            <family val="2"/>
            <charset val="238"/>
          </rPr>
          <t>wywołującym alarm w miejscu chronionego obiektu, bez stałego adresata alarmu</t>
        </r>
      </text>
    </comment>
    <comment ref="F79" authorId="0" shapeId="0" xr:uid="{00000000-0006-0000-0300-00004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0" authorId="0" shapeId="0" xr:uid="{F05B15AE-352E-48F6-8267-BBDDB88326AE}">
      <text>
        <r>
          <rPr>
            <b/>
            <sz val="8"/>
            <color indexed="81"/>
            <rFont val="Tahoma"/>
            <family val="2"/>
            <charset val="238"/>
          </rPr>
          <t>np. Policja, firma ochrony mienia</t>
        </r>
        <r>
          <rPr>
            <sz val="8"/>
            <color indexed="81"/>
            <rFont val="Tahoma"/>
            <family val="2"/>
            <charset val="238"/>
          </rPr>
          <t xml:space="preserve">
</t>
        </r>
      </text>
    </comment>
    <comment ref="F80" authorId="0" shapeId="0" xr:uid="{00000000-0006-0000-0300-00004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1" authorId="0" shapeId="0" xr:uid="{00000000-0006-0000-0300-000045000000}">
      <text>
        <r>
          <rPr>
            <b/>
            <sz val="8"/>
            <color indexed="81"/>
            <rFont val="Tahoma"/>
            <family val="2"/>
            <charset val="238"/>
          </rPr>
          <t xml:space="preserve">np. Państwowa Straż Pożarna, zakładowa straż pożarna, portiernia, agencja ochrony mienia
</t>
        </r>
      </text>
    </comment>
    <comment ref="F81" authorId="0" shapeId="0" xr:uid="{00000000-0006-0000-0300-00004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2" authorId="0" shapeId="0" xr:uid="{00000000-0006-0000-0300-00004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3" authorId="0" shapeId="0" xr:uid="{00000000-0006-0000-0300-000048000000}">
      <text>
        <r>
          <rPr>
            <b/>
            <sz val="8"/>
            <color indexed="81"/>
            <rFont val="Tahoma"/>
            <family val="2"/>
            <charset val="238"/>
          </rPr>
          <t>Sposoby uruchamiania instalacji oddymiającej: 
automatycznie - czujki; 
ręcznie - przyciski</t>
        </r>
      </text>
    </comment>
    <comment ref="C87" authorId="0" shapeId="0" xr:uid="{7003F7E4-46CB-46B2-A4BB-48123146BAD4}">
      <text>
        <r>
          <rPr>
            <b/>
            <sz val="8"/>
            <color indexed="81"/>
            <rFont val="Tahoma"/>
            <family val="2"/>
            <charset val="238"/>
          </rPr>
          <t>wywołującym alarm w miejscu chronionego obiektu, bez stałego adresata alarmu</t>
        </r>
      </text>
    </comment>
    <comment ref="F88" authorId="0" shapeId="0" xr:uid="{00000000-0006-0000-0300-00004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9" authorId="0" shapeId="0" xr:uid="{821459D0-7AD6-40C6-9CA6-1A2C1EEF8D3A}">
      <text>
        <r>
          <rPr>
            <b/>
            <sz val="8"/>
            <color indexed="81"/>
            <rFont val="Tahoma"/>
            <family val="2"/>
            <charset val="238"/>
          </rPr>
          <t>np. Policja, firma ochrony mienia</t>
        </r>
        <r>
          <rPr>
            <sz val="8"/>
            <color indexed="81"/>
            <rFont val="Tahoma"/>
            <family val="2"/>
            <charset val="238"/>
          </rPr>
          <t xml:space="preserve">
</t>
        </r>
      </text>
    </comment>
    <comment ref="F89" authorId="0" shapeId="0" xr:uid="{00000000-0006-0000-0300-00004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 authorId="0" shapeId="0" xr:uid="{00000000-0006-0000-0300-00004D000000}">
      <text>
        <r>
          <rPr>
            <b/>
            <sz val="8"/>
            <color indexed="81"/>
            <rFont val="Tahoma"/>
            <family val="2"/>
            <charset val="238"/>
          </rPr>
          <t xml:space="preserve">np. Państwowa Straż Pożarna, zakładowa straż pożarna, portiernia, agencja ochrony mienia
</t>
        </r>
      </text>
    </comment>
    <comment ref="F90" authorId="0" shapeId="0" xr:uid="{00000000-0006-0000-0300-00004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 authorId="0" shapeId="0" xr:uid="{00000000-0006-0000-0300-00004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2" authorId="0" shapeId="0" xr:uid="{00000000-0006-0000-0300-000050000000}">
      <text>
        <r>
          <rPr>
            <b/>
            <sz val="8"/>
            <color indexed="81"/>
            <rFont val="Tahoma"/>
            <family val="2"/>
            <charset val="238"/>
          </rPr>
          <t>Sposoby uruchamiania instalacji oddymiającej: 
automatycznie - czujki; 
ręcznie - przyciski</t>
        </r>
      </text>
    </comment>
    <comment ref="C96" authorId="0" shapeId="0" xr:uid="{D4A0A10C-6885-415A-A7E8-1D851AAC8C66}">
      <text>
        <r>
          <rPr>
            <b/>
            <sz val="8"/>
            <color indexed="81"/>
            <rFont val="Tahoma"/>
            <family val="2"/>
            <charset val="238"/>
          </rPr>
          <t>wywołującym alarm w miejscu chronionego obiektu, bez stałego adresata alarmu</t>
        </r>
      </text>
    </comment>
    <comment ref="F97" authorId="0" shapeId="0" xr:uid="{00000000-0006-0000-0300-00005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8" authorId="0" shapeId="0" xr:uid="{F4E997CD-B575-429E-99C6-29A0BE4BB11C}">
      <text>
        <r>
          <rPr>
            <b/>
            <sz val="8"/>
            <color indexed="81"/>
            <rFont val="Tahoma"/>
            <family val="2"/>
            <charset val="238"/>
          </rPr>
          <t>np. Policja, firma ochrony mienia</t>
        </r>
        <r>
          <rPr>
            <sz val="8"/>
            <color indexed="81"/>
            <rFont val="Tahoma"/>
            <family val="2"/>
            <charset val="238"/>
          </rPr>
          <t xml:space="preserve">
</t>
        </r>
      </text>
    </comment>
    <comment ref="F98" authorId="0" shapeId="0" xr:uid="{00000000-0006-0000-0300-00005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9" authorId="0" shapeId="0" xr:uid="{00000000-0006-0000-0300-000055000000}">
      <text>
        <r>
          <rPr>
            <b/>
            <sz val="8"/>
            <color indexed="81"/>
            <rFont val="Tahoma"/>
            <family val="2"/>
            <charset val="238"/>
          </rPr>
          <t xml:space="preserve">np. Państwowa Straż Pożarna, zakładowa straż pożarna, portiernia, agencja ochrony mienia
</t>
        </r>
      </text>
    </comment>
    <comment ref="F99" authorId="0" shapeId="0" xr:uid="{00000000-0006-0000-0300-00005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0" authorId="0" shapeId="0" xr:uid="{00000000-0006-0000-0300-00005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01" authorId="0" shapeId="0" xr:uid="{00000000-0006-0000-0300-000058000000}">
      <text>
        <r>
          <rPr>
            <b/>
            <sz val="8"/>
            <color indexed="81"/>
            <rFont val="Tahoma"/>
            <family val="2"/>
            <charset val="238"/>
          </rPr>
          <t>Sposoby uruchamiania instalacji oddymiającej: 
automatycznie - czujki; 
ręcznie - przyciski</t>
        </r>
      </text>
    </comment>
    <comment ref="C105" authorId="0" shapeId="0" xr:uid="{663199AF-0844-416C-9B07-07F9FA4D1BA4}">
      <text>
        <r>
          <rPr>
            <b/>
            <sz val="8"/>
            <color indexed="81"/>
            <rFont val="Tahoma"/>
            <family val="2"/>
            <charset val="238"/>
          </rPr>
          <t>wywołującym alarm w miejscu chronionego obiektu, bez stałego adresata alarmu</t>
        </r>
      </text>
    </comment>
    <comment ref="F106" authorId="0" shapeId="0" xr:uid="{00000000-0006-0000-0300-00005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07" authorId="0" shapeId="0" xr:uid="{ADE3B60B-7E65-4F1E-BDD8-78952C898D3D}">
      <text>
        <r>
          <rPr>
            <b/>
            <sz val="8"/>
            <color indexed="81"/>
            <rFont val="Tahoma"/>
            <family val="2"/>
            <charset val="238"/>
          </rPr>
          <t>np. Policja, firma ochrony mienia</t>
        </r>
        <r>
          <rPr>
            <sz val="8"/>
            <color indexed="81"/>
            <rFont val="Tahoma"/>
            <family val="2"/>
            <charset val="238"/>
          </rPr>
          <t xml:space="preserve">
</t>
        </r>
      </text>
    </comment>
    <comment ref="F107" authorId="0" shapeId="0" xr:uid="{00000000-0006-0000-0300-00005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8" authorId="0" shapeId="0" xr:uid="{00000000-0006-0000-0300-00005D000000}">
      <text>
        <r>
          <rPr>
            <b/>
            <sz val="8"/>
            <color indexed="81"/>
            <rFont val="Tahoma"/>
            <family val="2"/>
            <charset val="238"/>
          </rPr>
          <t xml:space="preserve">np. Państwowa Straż Pożarna, zakładowa straż pożarna, portiernia, agencja ochrony mienia
</t>
        </r>
      </text>
    </comment>
    <comment ref="F108" authorId="0" shapeId="0" xr:uid="{00000000-0006-0000-0300-00005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09" authorId="0" shapeId="0" xr:uid="{00000000-0006-0000-0300-00005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10" authorId="0" shapeId="0" xr:uid="{00000000-0006-0000-0300-000060000000}">
      <text>
        <r>
          <rPr>
            <b/>
            <sz val="8"/>
            <color indexed="81"/>
            <rFont val="Tahoma"/>
            <family val="2"/>
            <charset val="238"/>
          </rPr>
          <t>Sposoby uruchamiania instalacji oddymiającej: 
automatycznie - czujki; 
ręcznie - przyciski</t>
        </r>
      </text>
    </comment>
    <comment ref="C114" authorId="0" shapeId="0" xr:uid="{69FE1DBD-88EC-4A83-9543-06323CBD21FD}">
      <text>
        <r>
          <rPr>
            <b/>
            <sz val="8"/>
            <color indexed="81"/>
            <rFont val="Tahoma"/>
            <family val="2"/>
            <charset val="238"/>
          </rPr>
          <t>wywołującym alarm w miejscu chronionego obiektu, bez stałego adresata alarmu</t>
        </r>
      </text>
    </comment>
    <comment ref="F115" authorId="0" shapeId="0" xr:uid="{00000000-0006-0000-0300-00006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16" authorId="0" shapeId="0" xr:uid="{4D74529C-17F0-4C7A-A410-566DDB27B5C4}">
      <text>
        <r>
          <rPr>
            <b/>
            <sz val="8"/>
            <color indexed="81"/>
            <rFont val="Tahoma"/>
            <family val="2"/>
            <charset val="238"/>
          </rPr>
          <t>np. Policja, firma ochrony mienia</t>
        </r>
        <r>
          <rPr>
            <sz val="8"/>
            <color indexed="81"/>
            <rFont val="Tahoma"/>
            <family val="2"/>
            <charset val="238"/>
          </rPr>
          <t xml:space="preserve">
</t>
        </r>
      </text>
    </comment>
    <comment ref="F116" authorId="0" shapeId="0" xr:uid="{00000000-0006-0000-0300-00006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17" authorId="0" shapeId="0" xr:uid="{00000000-0006-0000-0300-000065000000}">
      <text>
        <r>
          <rPr>
            <b/>
            <sz val="8"/>
            <color indexed="81"/>
            <rFont val="Tahoma"/>
            <family val="2"/>
            <charset val="238"/>
          </rPr>
          <t xml:space="preserve">np. Państwowa Straż Pożarna, zakładowa straż pożarna, portiernia, agencja ochrony mienia
</t>
        </r>
      </text>
    </comment>
    <comment ref="F117" authorId="0" shapeId="0" xr:uid="{00000000-0006-0000-0300-00006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18" authorId="0" shapeId="0" xr:uid="{00000000-0006-0000-0300-00006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19" authorId="0" shapeId="0" xr:uid="{00000000-0006-0000-0300-000068000000}">
      <text>
        <r>
          <rPr>
            <b/>
            <sz val="8"/>
            <color indexed="81"/>
            <rFont val="Tahoma"/>
            <family val="2"/>
            <charset val="238"/>
          </rPr>
          <t>Sposoby uruchamiania instalacji oddymiającej: 
automatycznie - czujki; 
ręcznie - przyciski</t>
        </r>
      </text>
    </comment>
    <comment ref="C123" authorId="0" shapeId="0" xr:uid="{4DF27DFF-4CDD-4AA4-873B-3DF47FE65ED2}">
      <text>
        <r>
          <rPr>
            <b/>
            <sz val="8"/>
            <color indexed="81"/>
            <rFont val="Tahoma"/>
            <family val="2"/>
            <charset val="238"/>
          </rPr>
          <t>wywołującym alarm w miejscu chronionego obiektu, bez stałego adresata alarmu</t>
        </r>
      </text>
    </comment>
    <comment ref="F124" authorId="0" shapeId="0" xr:uid="{00000000-0006-0000-0300-00006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25" authorId="0" shapeId="0" xr:uid="{579B51B2-8C2D-44CF-9CCA-5C96160F4C85}">
      <text>
        <r>
          <rPr>
            <b/>
            <sz val="8"/>
            <color indexed="81"/>
            <rFont val="Tahoma"/>
            <family val="2"/>
            <charset val="238"/>
          </rPr>
          <t>np. Policja, firma ochrony mienia</t>
        </r>
        <r>
          <rPr>
            <sz val="8"/>
            <color indexed="81"/>
            <rFont val="Tahoma"/>
            <family val="2"/>
            <charset val="238"/>
          </rPr>
          <t xml:space="preserve">
</t>
        </r>
      </text>
    </comment>
    <comment ref="F125" authorId="0" shapeId="0" xr:uid="{00000000-0006-0000-0300-00006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26" authorId="0" shapeId="0" xr:uid="{00000000-0006-0000-0300-00006D000000}">
      <text>
        <r>
          <rPr>
            <b/>
            <sz val="8"/>
            <color indexed="81"/>
            <rFont val="Tahoma"/>
            <family val="2"/>
            <charset val="238"/>
          </rPr>
          <t xml:space="preserve">np. Państwowa Straż Pożarna, zakładowa straż pożarna, portiernia, agencja ochrony mienia
</t>
        </r>
      </text>
    </comment>
    <comment ref="F126" authorId="0" shapeId="0" xr:uid="{00000000-0006-0000-0300-00006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27" authorId="0" shapeId="0" xr:uid="{00000000-0006-0000-0300-00006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28" authorId="0" shapeId="0" xr:uid="{00000000-0006-0000-0300-000070000000}">
      <text>
        <r>
          <rPr>
            <b/>
            <sz val="8"/>
            <color indexed="81"/>
            <rFont val="Tahoma"/>
            <family val="2"/>
            <charset val="238"/>
          </rPr>
          <t>Sposoby uruchamiania instalacji oddymiającej: 
automatycznie - czujki; 
ręcznie - przyciski</t>
        </r>
      </text>
    </comment>
    <comment ref="C132" authorId="0" shapeId="0" xr:uid="{F6497C39-0238-4EAC-BB73-29BA04D3A080}">
      <text>
        <r>
          <rPr>
            <b/>
            <sz val="8"/>
            <color indexed="81"/>
            <rFont val="Tahoma"/>
            <family val="2"/>
            <charset val="238"/>
          </rPr>
          <t>wywołującym alarm w miejscu chronionego obiektu, bez stałego adresata alarmu</t>
        </r>
      </text>
    </comment>
    <comment ref="F133" authorId="0" shapeId="0" xr:uid="{00000000-0006-0000-0300-00007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34" authorId="0" shapeId="0" xr:uid="{A3EEFEAB-E64C-4E69-A423-DDC9F0C36848}">
      <text>
        <r>
          <rPr>
            <b/>
            <sz val="8"/>
            <color indexed="81"/>
            <rFont val="Tahoma"/>
            <family val="2"/>
            <charset val="238"/>
          </rPr>
          <t>np. Policja, firma ochrony mienia</t>
        </r>
        <r>
          <rPr>
            <sz val="8"/>
            <color indexed="81"/>
            <rFont val="Tahoma"/>
            <family val="2"/>
            <charset val="238"/>
          </rPr>
          <t xml:space="preserve">
</t>
        </r>
      </text>
    </comment>
    <comment ref="F134" authorId="0" shapeId="0" xr:uid="{00000000-0006-0000-0300-00007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35" authorId="0" shapeId="0" xr:uid="{00000000-0006-0000-0300-000075000000}">
      <text>
        <r>
          <rPr>
            <b/>
            <sz val="8"/>
            <color indexed="81"/>
            <rFont val="Tahoma"/>
            <family val="2"/>
            <charset val="238"/>
          </rPr>
          <t xml:space="preserve">np. Państwowa Straż Pożarna, zakładowa straż pożarna, portiernia, agencja ochrony mienia
</t>
        </r>
      </text>
    </comment>
    <comment ref="F135" authorId="0" shapeId="0" xr:uid="{00000000-0006-0000-0300-00007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36" authorId="0" shapeId="0" xr:uid="{00000000-0006-0000-0300-00007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37" authorId="0" shapeId="0" xr:uid="{00000000-0006-0000-0300-000078000000}">
      <text>
        <r>
          <rPr>
            <b/>
            <sz val="8"/>
            <color indexed="81"/>
            <rFont val="Tahoma"/>
            <family val="2"/>
            <charset val="238"/>
          </rPr>
          <t>Sposoby uruchamiania instalacji oddymiającej: 
automatycznie - czujki; 
ręcznie - przyciski</t>
        </r>
      </text>
    </comment>
    <comment ref="C141" authorId="0" shapeId="0" xr:uid="{37D06734-756E-4D12-A310-A4BADE5DBC33}">
      <text>
        <r>
          <rPr>
            <b/>
            <sz val="8"/>
            <color indexed="81"/>
            <rFont val="Tahoma"/>
            <family val="2"/>
            <charset val="238"/>
          </rPr>
          <t>wywołującym alarm w miejscu chronionego obiektu, bez stałego adresata alarmu</t>
        </r>
      </text>
    </comment>
    <comment ref="F142" authorId="0" shapeId="0" xr:uid="{00000000-0006-0000-0300-00007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43" authorId="0" shapeId="0" xr:uid="{4A317A80-D17F-4084-8CBD-315C94A928C3}">
      <text>
        <r>
          <rPr>
            <b/>
            <sz val="8"/>
            <color indexed="81"/>
            <rFont val="Tahoma"/>
            <family val="2"/>
            <charset val="238"/>
          </rPr>
          <t>np. Policja, firma ochrony mienia</t>
        </r>
        <r>
          <rPr>
            <sz val="8"/>
            <color indexed="81"/>
            <rFont val="Tahoma"/>
            <family val="2"/>
            <charset val="238"/>
          </rPr>
          <t xml:space="preserve">
</t>
        </r>
      </text>
    </comment>
    <comment ref="F143" authorId="0" shapeId="0" xr:uid="{00000000-0006-0000-0300-00007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44" authorId="0" shapeId="0" xr:uid="{00000000-0006-0000-0300-00007D000000}">
      <text>
        <r>
          <rPr>
            <b/>
            <sz val="8"/>
            <color indexed="81"/>
            <rFont val="Tahoma"/>
            <family val="2"/>
            <charset val="238"/>
          </rPr>
          <t xml:space="preserve">np. Państwowa Straż Pożarna, zakładowa straż pożarna, portiernia, agencja ochrony mienia
</t>
        </r>
      </text>
    </comment>
    <comment ref="F144" authorId="0" shapeId="0" xr:uid="{00000000-0006-0000-0300-00007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45" authorId="0" shapeId="0" xr:uid="{00000000-0006-0000-0300-00007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46" authorId="0" shapeId="0" xr:uid="{00000000-0006-0000-0300-000080000000}">
      <text>
        <r>
          <rPr>
            <b/>
            <sz val="8"/>
            <color indexed="81"/>
            <rFont val="Tahoma"/>
            <family val="2"/>
            <charset val="238"/>
          </rPr>
          <t>Sposoby uruchamiania instalacji oddymiającej: 
automatycznie - czujki; 
ręcznie - przyciski</t>
        </r>
      </text>
    </comment>
    <comment ref="C150" authorId="0" shapeId="0" xr:uid="{D146EC24-6DA0-470E-A539-8823AE5D5C28}">
      <text>
        <r>
          <rPr>
            <b/>
            <sz val="8"/>
            <color indexed="81"/>
            <rFont val="Tahoma"/>
            <family val="2"/>
            <charset val="238"/>
          </rPr>
          <t>wywołującym alarm w miejscu chronionego obiektu, bez stałego adresata alarmu</t>
        </r>
      </text>
    </comment>
    <comment ref="F151" authorId="0" shapeId="0" xr:uid="{00000000-0006-0000-0300-00008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52" authorId="0" shapeId="0" xr:uid="{A594BAC4-67A6-484C-A51C-49155FCE2DF2}">
      <text>
        <r>
          <rPr>
            <b/>
            <sz val="8"/>
            <color indexed="81"/>
            <rFont val="Tahoma"/>
            <family val="2"/>
            <charset val="238"/>
          </rPr>
          <t>np. Policja, firma ochrony mienia</t>
        </r>
        <r>
          <rPr>
            <sz val="8"/>
            <color indexed="81"/>
            <rFont val="Tahoma"/>
            <family val="2"/>
            <charset val="238"/>
          </rPr>
          <t xml:space="preserve">
</t>
        </r>
      </text>
    </comment>
    <comment ref="F152" authorId="0" shapeId="0" xr:uid="{00000000-0006-0000-0300-00008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53" authorId="0" shapeId="0" xr:uid="{00000000-0006-0000-0300-000085000000}">
      <text>
        <r>
          <rPr>
            <b/>
            <sz val="8"/>
            <color indexed="81"/>
            <rFont val="Tahoma"/>
            <family val="2"/>
            <charset val="238"/>
          </rPr>
          <t xml:space="preserve">np. Państwowa Straż Pożarna, zakładowa straż pożarna, portiernia, agencja ochrony mienia
</t>
        </r>
      </text>
    </comment>
    <comment ref="F153" authorId="0" shapeId="0" xr:uid="{00000000-0006-0000-0300-00008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54" authorId="0" shapeId="0" xr:uid="{00000000-0006-0000-0300-00008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55" authorId="0" shapeId="0" xr:uid="{00000000-0006-0000-0300-000088000000}">
      <text>
        <r>
          <rPr>
            <b/>
            <sz val="8"/>
            <color indexed="81"/>
            <rFont val="Tahoma"/>
            <family val="2"/>
            <charset val="238"/>
          </rPr>
          <t>Sposoby uruchamiania instalacji oddymiającej: 
automatycznie - czujki; 
ręcznie - przyciski</t>
        </r>
      </text>
    </comment>
    <comment ref="C159" authorId="0" shapeId="0" xr:uid="{ADE6ED29-AB13-430F-A112-9C145F53B138}">
      <text>
        <r>
          <rPr>
            <b/>
            <sz val="8"/>
            <color indexed="81"/>
            <rFont val="Tahoma"/>
            <family val="2"/>
            <charset val="238"/>
          </rPr>
          <t>wywołującym alarm w miejscu chronionego obiektu, bez stałego adresata alarmu</t>
        </r>
      </text>
    </comment>
    <comment ref="F160" authorId="0" shapeId="0" xr:uid="{00000000-0006-0000-0300-00008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61" authorId="0" shapeId="0" xr:uid="{72FB38F5-1CDB-4A60-8CC0-2241AF1CF84E}">
      <text>
        <r>
          <rPr>
            <b/>
            <sz val="8"/>
            <color indexed="81"/>
            <rFont val="Tahoma"/>
            <family val="2"/>
            <charset val="238"/>
          </rPr>
          <t>np. Policja, firma ochrony mienia</t>
        </r>
        <r>
          <rPr>
            <sz val="8"/>
            <color indexed="81"/>
            <rFont val="Tahoma"/>
            <family val="2"/>
            <charset val="238"/>
          </rPr>
          <t xml:space="preserve">
</t>
        </r>
      </text>
    </comment>
    <comment ref="F161" authorId="0" shapeId="0" xr:uid="{00000000-0006-0000-0300-00008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62" authorId="0" shapeId="0" xr:uid="{00000000-0006-0000-0300-00008D000000}">
      <text>
        <r>
          <rPr>
            <b/>
            <sz val="8"/>
            <color indexed="81"/>
            <rFont val="Tahoma"/>
            <family val="2"/>
            <charset val="238"/>
          </rPr>
          <t xml:space="preserve">np. Państwowa Straż Pożarna, zakładowa straż pożarna, portiernia, agencja ochrony mienia
</t>
        </r>
      </text>
    </comment>
    <comment ref="F162" authorId="0" shapeId="0" xr:uid="{00000000-0006-0000-0300-00008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63" authorId="0" shapeId="0" xr:uid="{00000000-0006-0000-0300-00008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64" authorId="0" shapeId="0" xr:uid="{00000000-0006-0000-0300-000090000000}">
      <text>
        <r>
          <rPr>
            <b/>
            <sz val="8"/>
            <color indexed="81"/>
            <rFont val="Tahoma"/>
            <family val="2"/>
            <charset val="238"/>
          </rPr>
          <t>Sposoby uruchamiania instalacji oddymiającej: 
automatycznie - czujki; 
ręcznie - przyciski</t>
        </r>
      </text>
    </comment>
    <comment ref="C168" authorId="0" shapeId="0" xr:uid="{A44874D4-D29F-4469-A9F8-0050B6D41F47}">
      <text>
        <r>
          <rPr>
            <b/>
            <sz val="8"/>
            <color indexed="81"/>
            <rFont val="Tahoma"/>
            <family val="2"/>
            <charset val="238"/>
          </rPr>
          <t>wywołującym alarm w miejscu chronionego obiektu, bez stałego adresata alarmu</t>
        </r>
      </text>
    </comment>
    <comment ref="F169" authorId="0" shapeId="0" xr:uid="{00000000-0006-0000-0300-00009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70" authorId="0" shapeId="0" xr:uid="{3DCC0BA3-7D95-4A76-9B17-A39B084596BE}">
      <text>
        <r>
          <rPr>
            <b/>
            <sz val="8"/>
            <color indexed="81"/>
            <rFont val="Tahoma"/>
            <family val="2"/>
            <charset val="238"/>
          </rPr>
          <t>np. Policja, firma ochrony mienia</t>
        </r>
        <r>
          <rPr>
            <sz val="8"/>
            <color indexed="81"/>
            <rFont val="Tahoma"/>
            <family val="2"/>
            <charset val="238"/>
          </rPr>
          <t xml:space="preserve">
</t>
        </r>
      </text>
    </comment>
    <comment ref="F170" authorId="0" shapeId="0" xr:uid="{00000000-0006-0000-0300-00009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71" authorId="0" shapeId="0" xr:uid="{00000000-0006-0000-0300-000095000000}">
      <text>
        <r>
          <rPr>
            <b/>
            <sz val="8"/>
            <color indexed="81"/>
            <rFont val="Tahoma"/>
            <family val="2"/>
            <charset val="238"/>
          </rPr>
          <t xml:space="preserve">np. Państwowa Straż Pożarna, zakładowa straż pożarna, portiernia, agencja ochrony mienia
</t>
        </r>
      </text>
    </comment>
    <comment ref="F171" authorId="0" shapeId="0" xr:uid="{00000000-0006-0000-0300-00009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72" authorId="0" shapeId="0" xr:uid="{00000000-0006-0000-0300-00009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73" authorId="0" shapeId="0" xr:uid="{00000000-0006-0000-0300-000098000000}">
      <text>
        <r>
          <rPr>
            <b/>
            <sz val="8"/>
            <color indexed="81"/>
            <rFont val="Tahoma"/>
            <family val="2"/>
            <charset val="238"/>
          </rPr>
          <t>Sposoby uruchamiania instalacji oddymiającej: 
automatycznie - czujki; 
ręcznie - przyciski</t>
        </r>
      </text>
    </comment>
    <comment ref="C177" authorId="0" shapeId="0" xr:uid="{F0934EE8-8370-40DC-BCE3-5F8E077C7CCB}">
      <text>
        <r>
          <rPr>
            <b/>
            <sz val="8"/>
            <color indexed="81"/>
            <rFont val="Tahoma"/>
            <family val="2"/>
            <charset val="238"/>
          </rPr>
          <t>wywołującym alarm w miejscu chronionego obiektu, bez stałego adresata alarmu</t>
        </r>
      </text>
    </comment>
    <comment ref="F178" authorId="0" shapeId="0" xr:uid="{00000000-0006-0000-0300-00009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79" authorId="0" shapeId="0" xr:uid="{A8237BED-69FE-41FE-8E76-D4312C89AD01}">
      <text>
        <r>
          <rPr>
            <b/>
            <sz val="8"/>
            <color indexed="81"/>
            <rFont val="Tahoma"/>
            <family val="2"/>
            <charset val="238"/>
          </rPr>
          <t>np. Policja, firma ochrony mienia</t>
        </r>
        <r>
          <rPr>
            <sz val="8"/>
            <color indexed="81"/>
            <rFont val="Tahoma"/>
            <family val="2"/>
            <charset val="238"/>
          </rPr>
          <t xml:space="preserve">
</t>
        </r>
      </text>
    </comment>
    <comment ref="F179" authorId="0" shapeId="0" xr:uid="{00000000-0006-0000-0300-00009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0" authorId="0" shapeId="0" xr:uid="{00000000-0006-0000-0300-00009D000000}">
      <text>
        <r>
          <rPr>
            <b/>
            <sz val="8"/>
            <color indexed="81"/>
            <rFont val="Tahoma"/>
            <family val="2"/>
            <charset val="238"/>
          </rPr>
          <t xml:space="preserve">np. Państwowa Straż Pożarna, zakładowa straż pożarna, portiernia, agencja ochrony mienia
</t>
        </r>
      </text>
    </comment>
    <comment ref="F180" authorId="0" shapeId="0" xr:uid="{00000000-0006-0000-0300-00009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1" authorId="0" shapeId="0" xr:uid="{00000000-0006-0000-0300-00009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82" authorId="0" shapeId="0" xr:uid="{00000000-0006-0000-0300-0000A0000000}">
      <text>
        <r>
          <rPr>
            <b/>
            <sz val="8"/>
            <color indexed="81"/>
            <rFont val="Tahoma"/>
            <family val="2"/>
            <charset val="238"/>
          </rPr>
          <t>Sposoby uruchamiania instalacji oddymiającej: 
automatycznie - czujki; 
ręcznie - przyciski</t>
        </r>
      </text>
    </comment>
    <comment ref="C186" authorId="0" shapeId="0" xr:uid="{4C4FB39E-8C87-4C7E-A54F-337553C09B84}">
      <text>
        <r>
          <rPr>
            <b/>
            <sz val="8"/>
            <color indexed="81"/>
            <rFont val="Tahoma"/>
            <family val="2"/>
            <charset val="238"/>
          </rPr>
          <t>wywołującym alarm w miejscu chronionego obiektu, bez stałego adresata alarmu</t>
        </r>
      </text>
    </comment>
    <comment ref="F187" authorId="0" shapeId="0" xr:uid="{00000000-0006-0000-0300-0000A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88" authorId="0" shapeId="0" xr:uid="{C1E5AAD9-5CD9-4A4A-A409-57C79CA8E4D4}">
      <text>
        <r>
          <rPr>
            <b/>
            <sz val="8"/>
            <color indexed="81"/>
            <rFont val="Tahoma"/>
            <family val="2"/>
            <charset val="238"/>
          </rPr>
          <t>np. Policja, firma ochrony mienia</t>
        </r>
        <r>
          <rPr>
            <sz val="8"/>
            <color indexed="81"/>
            <rFont val="Tahoma"/>
            <family val="2"/>
            <charset val="238"/>
          </rPr>
          <t xml:space="preserve">
</t>
        </r>
      </text>
    </comment>
    <comment ref="F188" authorId="0" shapeId="0" xr:uid="{00000000-0006-0000-0300-0000A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89" authorId="0" shapeId="0" xr:uid="{00000000-0006-0000-0300-0000A5000000}">
      <text>
        <r>
          <rPr>
            <b/>
            <sz val="8"/>
            <color indexed="81"/>
            <rFont val="Tahoma"/>
            <family val="2"/>
            <charset val="238"/>
          </rPr>
          <t xml:space="preserve">np. Państwowa Straż Pożarna, zakładowa straż pożarna, portiernia, agencja ochrony mienia
</t>
        </r>
      </text>
    </comment>
    <comment ref="F189" authorId="0" shapeId="0" xr:uid="{00000000-0006-0000-0300-0000A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0" authorId="0" shapeId="0" xr:uid="{00000000-0006-0000-0300-0000A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191" authorId="0" shapeId="0" xr:uid="{00000000-0006-0000-0300-0000A8000000}">
      <text>
        <r>
          <rPr>
            <b/>
            <sz val="8"/>
            <color indexed="81"/>
            <rFont val="Tahoma"/>
            <family val="2"/>
            <charset val="238"/>
          </rPr>
          <t>Sposoby uruchamiania instalacji oddymiającej: 
automatycznie - czujki; 
ręcznie - przyciski</t>
        </r>
      </text>
    </comment>
    <comment ref="C195" authorId="0" shapeId="0" xr:uid="{9EC9AAA4-B1CF-49CF-BA99-86C64D342B95}">
      <text>
        <r>
          <rPr>
            <b/>
            <sz val="8"/>
            <color indexed="81"/>
            <rFont val="Tahoma"/>
            <family val="2"/>
            <charset val="238"/>
          </rPr>
          <t>wywołującym alarm w miejscu chronionego obiektu, bez stałego adresata alarmu</t>
        </r>
      </text>
    </comment>
    <comment ref="F196" authorId="0" shapeId="0" xr:uid="{00000000-0006-0000-0300-0000A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197" authorId="0" shapeId="0" xr:uid="{FE40B3D7-8980-423F-8969-B14A96D02499}">
      <text>
        <r>
          <rPr>
            <b/>
            <sz val="8"/>
            <color indexed="81"/>
            <rFont val="Tahoma"/>
            <family val="2"/>
            <charset val="238"/>
          </rPr>
          <t>np. Policja, firma ochrony mienia</t>
        </r>
        <r>
          <rPr>
            <sz val="8"/>
            <color indexed="81"/>
            <rFont val="Tahoma"/>
            <family val="2"/>
            <charset val="238"/>
          </rPr>
          <t xml:space="preserve">
</t>
        </r>
      </text>
    </comment>
    <comment ref="F197" authorId="0" shapeId="0" xr:uid="{00000000-0006-0000-0300-0000A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8" authorId="0" shapeId="0" xr:uid="{00000000-0006-0000-0300-0000AD000000}">
      <text>
        <r>
          <rPr>
            <b/>
            <sz val="8"/>
            <color indexed="81"/>
            <rFont val="Tahoma"/>
            <family val="2"/>
            <charset val="238"/>
          </rPr>
          <t xml:space="preserve">np. Państwowa Straż Pożarna, zakładowa straż pożarna, portiernia, agencja ochrony mienia
</t>
        </r>
      </text>
    </comment>
    <comment ref="F198" authorId="0" shapeId="0" xr:uid="{00000000-0006-0000-0300-0000A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199" authorId="0" shapeId="0" xr:uid="{00000000-0006-0000-0300-0000A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00" authorId="0" shapeId="0" xr:uid="{00000000-0006-0000-0300-0000B0000000}">
      <text>
        <r>
          <rPr>
            <b/>
            <sz val="8"/>
            <color indexed="81"/>
            <rFont val="Tahoma"/>
            <family val="2"/>
            <charset val="238"/>
          </rPr>
          <t>Sposoby uruchamiania instalacji oddymiającej: 
automatycznie - czujki; 
ręcznie - przyciski</t>
        </r>
      </text>
    </comment>
    <comment ref="C204" authorId="0" shapeId="0" xr:uid="{6AD480A0-803B-4A50-93CD-CFA37EFBE64E}">
      <text>
        <r>
          <rPr>
            <b/>
            <sz val="8"/>
            <color indexed="81"/>
            <rFont val="Tahoma"/>
            <family val="2"/>
            <charset val="238"/>
          </rPr>
          <t>wywołującym alarm w miejscu chronionego obiektu, bez stałego adresata alarmu</t>
        </r>
      </text>
    </comment>
    <comment ref="F205" authorId="0" shapeId="0" xr:uid="{00000000-0006-0000-0300-0000B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06" authorId="0" shapeId="0" xr:uid="{EAE19130-76C5-42EF-A82C-DE8B6D543178}">
      <text>
        <r>
          <rPr>
            <b/>
            <sz val="8"/>
            <color indexed="81"/>
            <rFont val="Tahoma"/>
            <family val="2"/>
            <charset val="238"/>
          </rPr>
          <t>np. Policja, firma ochrony mienia</t>
        </r>
        <r>
          <rPr>
            <sz val="8"/>
            <color indexed="81"/>
            <rFont val="Tahoma"/>
            <family val="2"/>
            <charset val="238"/>
          </rPr>
          <t xml:space="preserve">
</t>
        </r>
      </text>
    </comment>
    <comment ref="F206" authorId="0" shapeId="0" xr:uid="{00000000-0006-0000-0300-0000B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07" authorId="0" shapeId="0" xr:uid="{00000000-0006-0000-0300-0000B5000000}">
      <text>
        <r>
          <rPr>
            <b/>
            <sz val="8"/>
            <color indexed="81"/>
            <rFont val="Tahoma"/>
            <family val="2"/>
            <charset val="238"/>
          </rPr>
          <t xml:space="preserve">np. Państwowa Straż Pożarna, zakładowa straż pożarna, portiernia, agencja ochrony mienia
</t>
        </r>
      </text>
    </comment>
    <comment ref="F207" authorId="0" shapeId="0" xr:uid="{00000000-0006-0000-0300-0000B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08" authorId="0" shapeId="0" xr:uid="{00000000-0006-0000-0300-0000B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09" authorId="0" shapeId="0" xr:uid="{00000000-0006-0000-0300-0000B8000000}">
      <text>
        <r>
          <rPr>
            <b/>
            <sz val="8"/>
            <color indexed="81"/>
            <rFont val="Tahoma"/>
            <family val="2"/>
            <charset val="238"/>
          </rPr>
          <t>Sposoby uruchamiania instalacji oddymiającej: 
automatycznie - czujki; 
ręcznie - przyciski</t>
        </r>
      </text>
    </comment>
    <comment ref="C213" authorId="0" shapeId="0" xr:uid="{220A4622-413F-4A9F-A54E-802FAFFDBDBE}">
      <text>
        <r>
          <rPr>
            <b/>
            <sz val="8"/>
            <color indexed="81"/>
            <rFont val="Tahoma"/>
            <family val="2"/>
            <charset val="238"/>
          </rPr>
          <t>wywołującym alarm w miejscu chronionego obiektu, bez stałego adresata alarmu</t>
        </r>
      </text>
    </comment>
    <comment ref="F214" authorId="0" shapeId="0" xr:uid="{00000000-0006-0000-0300-0000B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15" authorId="0" shapeId="0" xr:uid="{A84CC8E9-3EE4-4BE1-8C38-487FF1B63259}">
      <text>
        <r>
          <rPr>
            <b/>
            <sz val="8"/>
            <color indexed="81"/>
            <rFont val="Tahoma"/>
            <family val="2"/>
            <charset val="238"/>
          </rPr>
          <t>np. Policja, firma ochrony mienia</t>
        </r>
        <r>
          <rPr>
            <sz val="8"/>
            <color indexed="81"/>
            <rFont val="Tahoma"/>
            <family val="2"/>
            <charset val="238"/>
          </rPr>
          <t xml:space="preserve">
</t>
        </r>
      </text>
    </comment>
    <comment ref="F215" authorId="0" shapeId="0" xr:uid="{00000000-0006-0000-0300-0000B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16" authorId="0" shapeId="0" xr:uid="{00000000-0006-0000-0300-0000BD000000}">
      <text>
        <r>
          <rPr>
            <b/>
            <sz val="8"/>
            <color indexed="81"/>
            <rFont val="Tahoma"/>
            <family val="2"/>
            <charset val="238"/>
          </rPr>
          <t xml:space="preserve">np. Państwowa Straż Pożarna, zakładowa straż pożarna, portiernia, agencja ochrony mienia
</t>
        </r>
      </text>
    </comment>
    <comment ref="F216" authorId="0" shapeId="0" xr:uid="{00000000-0006-0000-0300-0000B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17" authorId="0" shapeId="0" xr:uid="{00000000-0006-0000-0300-0000B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18" authorId="0" shapeId="0" xr:uid="{00000000-0006-0000-0300-0000C0000000}">
      <text>
        <r>
          <rPr>
            <b/>
            <sz val="8"/>
            <color indexed="81"/>
            <rFont val="Tahoma"/>
            <family val="2"/>
            <charset val="238"/>
          </rPr>
          <t>Sposoby uruchamiania instalacji oddymiającej: 
automatycznie - czujki; 
ręcznie - przyciski</t>
        </r>
      </text>
    </comment>
    <comment ref="C222" authorId="0" shapeId="0" xr:uid="{3F04CBCB-73A1-4147-9850-D1E64203144D}">
      <text>
        <r>
          <rPr>
            <b/>
            <sz val="8"/>
            <color indexed="81"/>
            <rFont val="Tahoma"/>
            <family val="2"/>
            <charset val="238"/>
          </rPr>
          <t>wywołującym alarm w miejscu chronionego obiektu, bez stałego adresata alarmu</t>
        </r>
      </text>
    </comment>
    <comment ref="F223" authorId="0" shapeId="0" xr:uid="{00000000-0006-0000-0300-0000C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24" authorId="0" shapeId="0" xr:uid="{6C4A9ED3-B45D-492E-9079-E4BACA2E4419}">
      <text>
        <r>
          <rPr>
            <b/>
            <sz val="8"/>
            <color indexed="81"/>
            <rFont val="Tahoma"/>
            <family val="2"/>
            <charset val="238"/>
          </rPr>
          <t>np. Policja, firma ochrony mienia</t>
        </r>
        <r>
          <rPr>
            <sz val="8"/>
            <color indexed="81"/>
            <rFont val="Tahoma"/>
            <family val="2"/>
            <charset val="238"/>
          </rPr>
          <t xml:space="preserve">
</t>
        </r>
      </text>
    </comment>
    <comment ref="F224" authorId="0" shapeId="0" xr:uid="{00000000-0006-0000-0300-0000C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25" authorId="0" shapeId="0" xr:uid="{00000000-0006-0000-0300-0000C5000000}">
      <text>
        <r>
          <rPr>
            <b/>
            <sz val="8"/>
            <color indexed="81"/>
            <rFont val="Tahoma"/>
            <family val="2"/>
            <charset val="238"/>
          </rPr>
          <t xml:space="preserve">np. Państwowa Straż Pożarna, zakładowa straż pożarna, portiernia, agencja ochrony mienia
</t>
        </r>
      </text>
    </comment>
    <comment ref="F225" authorId="0" shapeId="0" xr:uid="{00000000-0006-0000-0300-0000C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26" authorId="0" shapeId="0" xr:uid="{00000000-0006-0000-0300-0000C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27" authorId="0" shapeId="0" xr:uid="{00000000-0006-0000-0300-0000C8000000}">
      <text>
        <r>
          <rPr>
            <b/>
            <sz val="8"/>
            <color indexed="81"/>
            <rFont val="Tahoma"/>
            <family val="2"/>
            <charset val="238"/>
          </rPr>
          <t>Sposoby uruchamiania instalacji oddymiającej: 
automatycznie - czujki; 
ręcznie - przyciski</t>
        </r>
      </text>
    </comment>
    <comment ref="C231" authorId="0" shapeId="0" xr:uid="{77D71A8E-DE61-4583-9AC9-35137B40883E}">
      <text>
        <r>
          <rPr>
            <b/>
            <sz val="8"/>
            <color indexed="81"/>
            <rFont val="Tahoma"/>
            <family val="2"/>
            <charset val="238"/>
          </rPr>
          <t>wywołującym alarm w miejscu chronionego obiektu, bez stałego adresata alarmu</t>
        </r>
      </text>
    </comment>
    <comment ref="F232" authorId="0" shapeId="0" xr:uid="{00000000-0006-0000-0300-0000C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33" authorId="0" shapeId="0" xr:uid="{6758E9AB-AE32-4A95-B002-77284868DC8B}">
      <text>
        <r>
          <rPr>
            <b/>
            <sz val="8"/>
            <color indexed="81"/>
            <rFont val="Tahoma"/>
            <family val="2"/>
            <charset val="238"/>
          </rPr>
          <t>np. Policja, firma ochrony mienia</t>
        </r>
        <r>
          <rPr>
            <sz val="8"/>
            <color indexed="81"/>
            <rFont val="Tahoma"/>
            <family val="2"/>
            <charset val="238"/>
          </rPr>
          <t xml:space="preserve">
</t>
        </r>
      </text>
    </comment>
    <comment ref="F233" authorId="0" shapeId="0" xr:uid="{00000000-0006-0000-0300-0000C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34" authorId="0" shapeId="0" xr:uid="{00000000-0006-0000-0300-0000CD000000}">
      <text>
        <r>
          <rPr>
            <b/>
            <sz val="8"/>
            <color indexed="81"/>
            <rFont val="Tahoma"/>
            <family val="2"/>
            <charset val="238"/>
          </rPr>
          <t xml:space="preserve">np. Państwowa Straż Pożarna, zakładowa straż pożarna, portiernia, agencja ochrony mienia
</t>
        </r>
      </text>
    </comment>
    <comment ref="F234" authorId="0" shapeId="0" xr:uid="{00000000-0006-0000-0300-0000C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35" authorId="0" shapeId="0" xr:uid="{00000000-0006-0000-0300-0000C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36" authorId="0" shapeId="0" xr:uid="{00000000-0006-0000-0300-0000D0000000}">
      <text>
        <r>
          <rPr>
            <b/>
            <sz val="8"/>
            <color indexed="81"/>
            <rFont val="Tahoma"/>
            <family val="2"/>
            <charset val="238"/>
          </rPr>
          <t>Sposoby uruchamiania instalacji oddymiającej: 
automatycznie - czujki; 
ręcznie - przyciski</t>
        </r>
      </text>
    </comment>
    <comment ref="C240" authorId="0" shapeId="0" xr:uid="{1AF069AA-35E9-4FBE-918C-75CDAA128CBE}">
      <text>
        <r>
          <rPr>
            <b/>
            <sz val="8"/>
            <color indexed="81"/>
            <rFont val="Tahoma"/>
            <family val="2"/>
            <charset val="238"/>
          </rPr>
          <t>wywołującym alarm w miejscu chronionego obiektu, bez stałego adresata alarmu</t>
        </r>
      </text>
    </comment>
    <comment ref="F241" authorId="0" shapeId="0" xr:uid="{00000000-0006-0000-0300-0000D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42" authorId="0" shapeId="0" xr:uid="{6EE3D4B7-F085-4F16-9398-5817C8965026}">
      <text>
        <r>
          <rPr>
            <b/>
            <sz val="8"/>
            <color indexed="81"/>
            <rFont val="Tahoma"/>
            <family val="2"/>
            <charset val="238"/>
          </rPr>
          <t>np. Policja, firma ochrony mienia</t>
        </r>
        <r>
          <rPr>
            <sz val="8"/>
            <color indexed="81"/>
            <rFont val="Tahoma"/>
            <family val="2"/>
            <charset val="238"/>
          </rPr>
          <t xml:space="preserve">
</t>
        </r>
      </text>
    </comment>
    <comment ref="F242" authorId="0" shapeId="0" xr:uid="{00000000-0006-0000-0300-0000D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43" authorId="0" shapeId="0" xr:uid="{00000000-0006-0000-0300-0000D5000000}">
      <text>
        <r>
          <rPr>
            <b/>
            <sz val="8"/>
            <color indexed="81"/>
            <rFont val="Tahoma"/>
            <family val="2"/>
            <charset val="238"/>
          </rPr>
          <t xml:space="preserve">np. Państwowa Straż Pożarna, zakładowa straż pożarna, portiernia, agencja ochrony mienia
</t>
        </r>
      </text>
    </comment>
    <comment ref="F243" authorId="0" shapeId="0" xr:uid="{00000000-0006-0000-0300-0000D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44" authorId="0" shapeId="0" xr:uid="{00000000-0006-0000-0300-0000D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45" authorId="0" shapeId="0" xr:uid="{00000000-0006-0000-0300-0000D8000000}">
      <text>
        <r>
          <rPr>
            <b/>
            <sz val="8"/>
            <color indexed="81"/>
            <rFont val="Tahoma"/>
            <family val="2"/>
            <charset val="238"/>
          </rPr>
          <t>Sposoby uruchamiania instalacji oddymiającej: 
automatycznie - czujki; 
ręcznie - przyciski</t>
        </r>
      </text>
    </comment>
    <comment ref="C249" authorId="0" shapeId="0" xr:uid="{716E7A59-D6DD-4C0A-98DD-C7D99FA2994F}">
      <text>
        <r>
          <rPr>
            <b/>
            <sz val="8"/>
            <color indexed="81"/>
            <rFont val="Tahoma"/>
            <family val="2"/>
            <charset val="238"/>
          </rPr>
          <t>wywołującym alarm w miejscu chronionego obiektu, bez stałego adresata alarmu</t>
        </r>
      </text>
    </comment>
    <comment ref="F250" authorId="0" shapeId="0" xr:uid="{00000000-0006-0000-0300-0000D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51" authorId="0" shapeId="0" xr:uid="{5901CDB7-C1C7-43DD-B413-FE7138F3B0C7}">
      <text>
        <r>
          <rPr>
            <b/>
            <sz val="8"/>
            <color indexed="81"/>
            <rFont val="Tahoma"/>
            <family val="2"/>
            <charset val="238"/>
          </rPr>
          <t>np. Policja, firma ochrony mienia</t>
        </r>
        <r>
          <rPr>
            <sz val="8"/>
            <color indexed="81"/>
            <rFont val="Tahoma"/>
            <family val="2"/>
            <charset val="238"/>
          </rPr>
          <t xml:space="preserve">
</t>
        </r>
      </text>
    </comment>
    <comment ref="F251" authorId="0" shapeId="0" xr:uid="{00000000-0006-0000-0300-0000D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52" authorId="0" shapeId="0" xr:uid="{00000000-0006-0000-0300-0000DD000000}">
      <text>
        <r>
          <rPr>
            <b/>
            <sz val="8"/>
            <color indexed="81"/>
            <rFont val="Tahoma"/>
            <family val="2"/>
            <charset val="238"/>
          </rPr>
          <t xml:space="preserve">np. Państwowa Straż Pożarna, zakładowa straż pożarna, portiernia, agencja ochrony mienia
</t>
        </r>
      </text>
    </comment>
    <comment ref="F252" authorId="0" shapeId="0" xr:uid="{00000000-0006-0000-0300-0000D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53" authorId="0" shapeId="0" xr:uid="{00000000-0006-0000-0300-0000D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54" authorId="0" shapeId="0" xr:uid="{00000000-0006-0000-0300-0000E0000000}">
      <text>
        <r>
          <rPr>
            <b/>
            <sz val="8"/>
            <color indexed="81"/>
            <rFont val="Tahoma"/>
            <family val="2"/>
            <charset val="238"/>
          </rPr>
          <t>Sposoby uruchamiania instalacji oddymiającej: 
automatycznie - czujki; 
ręcznie - przyciski</t>
        </r>
      </text>
    </comment>
    <comment ref="C258" authorId="0" shapeId="0" xr:uid="{320EC34B-9E0C-4F53-8795-1274B3D68C32}">
      <text>
        <r>
          <rPr>
            <b/>
            <sz val="8"/>
            <color indexed="81"/>
            <rFont val="Tahoma"/>
            <family val="2"/>
            <charset val="238"/>
          </rPr>
          <t>wywołującym alarm w miejscu chronionego obiektu, bez stałego adresata alarmu</t>
        </r>
      </text>
    </comment>
    <comment ref="F259" authorId="0" shapeId="0" xr:uid="{00000000-0006-0000-0300-0000E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60" authorId="0" shapeId="0" xr:uid="{682C3069-6C23-4E20-A8D8-CF890B21E6AE}">
      <text>
        <r>
          <rPr>
            <b/>
            <sz val="8"/>
            <color indexed="81"/>
            <rFont val="Tahoma"/>
            <family val="2"/>
            <charset val="238"/>
          </rPr>
          <t>np. Policja, firma ochrony mienia</t>
        </r>
        <r>
          <rPr>
            <sz val="8"/>
            <color indexed="81"/>
            <rFont val="Tahoma"/>
            <family val="2"/>
            <charset val="238"/>
          </rPr>
          <t xml:space="preserve">
</t>
        </r>
      </text>
    </comment>
    <comment ref="F260" authorId="0" shapeId="0" xr:uid="{00000000-0006-0000-0300-0000E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61" authorId="0" shapeId="0" xr:uid="{00000000-0006-0000-0300-0000E5000000}">
      <text>
        <r>
          <rPr>
            <b/>
            <sz val="8"/>
            <color indexed="81"/>
            <rFont val="Tahoma"/>
            <family val="2"/>
            <charset val="238"/>
          </rPr>
          <t xml:space="preserve">np. Państwowa Straż Pożarna, zakładowa straż pożarna, portiernia, agencja ochrony mienia
</t>
        </r>
      </text>
    </comment>
    <comment ref="F261" authorId="0" shapeId="0" xr:uid="{00000000-0006-0000-0300-0000E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62" authorId="0" shapeId="0" xr:uid="{00000000-0006-0000-0300-0000E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63" authorId="0" shapeId="0" xr:uid="{00000000-0006-0000-0300-0000E8000000}">
      <text>
        <r>
          <rPr>
            <b/>
            <sz val="8"/>
            <color indexed="81"/>
            <rFont val="Tahoma"/>
            <family val="2"/>
            <charset val="238"/>
          </rPr>
          <t>Sposoby uruchamiania instalacji oddymiającej: 
automatycznie - czujki; 
ręcznie - przyciski</t>
        </r>
      </text>
    </comment>
    <comment ref="C267" authorId="0" shapeId="0" xr:uid="{E148B2CD-C306-4C0E-B018-B8CB6D63E72D}">
      <text>
        <r>
          <rPr>
            <b/>
            <sz val="8"/>
            <color indexed="81"/>
            <rFont val="Tahoma"/>
            <family val="2"/>
            <charset val="238"/>
          </rPr>
          <t>wywołującym alarm w miejscu chronionego obiektu, bez stałego adresata alarmu</t>
        </r>
      </text>
    </comment>
    <comment ref="F268" authorId="0" shapeId="0" xr:uid="{00000000-0006-0000-0300-0000E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69" authorId="0" shapeId="0" xr:uid="{2AA8222B-FA3A-4130-8AD7-209CC1A0AEB7}">
      <text>
        <r>
          <rPr>
            <b/>
            <sz val="8"/>
            <color indexed="81"/>
            <rFont val="Tahoma"/>
            <family val="2"/>
            <charset val="238"/>
          </rPr>
          <t>np. Policja, firma ochrony mienia</t>
        </r>
        <r>
          <rPr>
            <sz val="8"/>
            <color indexed="81"/>
            <rFont val="Tahoma"/>
            <family val="2"/>
            <charset val="238"/>
          </rPr>
          <t xml:space="preserve">
</t>
        </r>
      </text>
    </comment>
    <comment ref="F269" authorId="0" shapeId="0" xr:uid="{00000000-0006-0000-0300-0000E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0" authorId="0" shapeId="0" xr:uid="{00000000-0006-0000-0300-0000ED000000}">
      <text>
        <r>
          <rPr>
            <b/>
            <sz val="8"/>
            <color indexed="81"/>
            <rFont val="Tahoma"/>
            <family val="2"/>
            <charset val="238"/>
          </rPr>
          <t xml:space="preserve">np. Państwowa Straż Pożarna, zakładowa straż pożarna, portiernia, agencja ochrony mienia
</t>
        </r>
      </text>
    </comment>
    <comment ref="F270" authorId="0" shapeId="0" xr:uid="{00000000-0006-0000-0300-0000E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1" authorId="0" shapeId="0" xr:uid="{00000000-0006-0000-0300-0000E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72" authorId="0" shapeId="0" xr:uid="{00000000-0006-0000-0300-0000F0000000}">
      <text>
        <r>
          <rPr>
            <b/>
            <sz val="8"/>
            <color indexed="81"/>
            <rFont val="Tahoma"/>
            <family val="2"/>
            <charset val="238"/>
          </rPr>
          <t>Sposoby uruchamiania instalacji oddymiającej: 
automatycznie - czujki; 
ręcznie - przyciski</t>
        </r>
      </text>
    </comment>
    <comment ref="C276" authorId="0" shapeId="0" xr:uid="{02939C19-091E-4990-8903-9E491C6466D1}">
      <text>
        <r>
          <rPr>
            <b/>
            <sz val="8"/>
            <color indexed="81"/>
            <rFont val="Tahoma"/>
            <family val="2"/>
            <charset val="238"/>
          </rPr>
          <t>wywołującym alarm w miejscu chronionego obiektu, bez stałego adresata alarmu</t>
        </r>
      </text>
    </comment>
    <comment ref="F277" authorId="0" shapeId="0" xr:uid="{00000000-0006-0000-0300-0000F2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78" authorId="0" shapeId="0" xr:uid="{F84791C7-59AC-4571-B455-72E9852BAF47}">
      <text>
        <r>
          <rPr>
            <b/>
            <sz val="8"/>
            <color indexed="81"/>
            <rFont val="Tahoma"/>
            <family val="2"/>
            <charset val="238"/>
          </rPr>
          <t>np. Policja, firma ochrony mienia</t>
        </r>
        <r>
          <rPr>
            <sz val="8"/>
            <color indexed="81"/>
            <rFont val="Tahoma"/>
            <family val="2"/>
            <charset val="238"/>
          </rPr>
          <t xml:space="preserve">
</t>
        </r>
      </text>
    </comment>
    <comment ref="F278" authorId="0" shapeId="0" xr:uid="{00000000-0006-0000-0300-0000F4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79" authorId="0" shapeId="0" xr:uid="{00000000-0006-0000-0300-0000F5000000}">
      <text>
        <r>
          <rPr>
            <b/>
            <sz val="8"/>
            <color indexed="81"/>
            <rFont val="Tahoma"/>
            <family val="2"/>
            <charset val="238"/>
          </rPr>
          <t xml:space="preserve">np. Państwowa Straż Pożarna, zakładowa straż pożarna, portiernia, agencja ochrony mienia
</t>
        </r>
      </text>
    </comment>
    <comment ref="F279" authorId="0" shapeId="0" xr:uid="{00000000-0006-0000-0300-0000F6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0" authorId="0" shapeId="0" xr:uid="{00000000-0006-0000-0300-0000F7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81" authorId="0" shapeId="0" xr:uid="{00000000-0006-0000-0300-0000F8000000}">
      <text>
        <r>
          <rPr>
            <b/>
            <sz val="8"/>
            <color indexed="81"/>
            <rFont val="Tahoma"/>
            <family val="2"/>
            <charset val="238"/>
          </rPr>
          <t>Sposoby uruchamiania instalacji oddymiającej: 
automatycznie - czujki; 
ręcznie - przyciski</t>
        </r>
      </text>
    </comment>
    <comment ref="C285" authorId="0" shapeId="0" xr:uid="{95B8286B-4F5B-434A-944D-BB0A4FDABCCB}">
      <text>
        <r>
          <rPr>
            <b/>
            <sz val="8"/>
            <color indexed="81"/>
            <rFont val="Tahoma"/>
            <family val="2"/>
            <charset val="238"/>
          </rPr>
          <t>wywołującym alarm w miejscu chronionego obiektu, bez stałego adresata alarmu</t>
        </r>
      </text>
    </comment>
    <comment ref="F286" authorId="0" shapeId="0" xr:uid="{00000000-0006-0000-0300-0000FA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87" authorId="0" shapeId="0" xr:uid="{73317BE9-8407-447C-8BC0-09B93DFAE655}">
      <text>
        <r>
          <rPr>
            <b/>
            <sz val="8"/>
            <color indexed="81"/>
            <rFont val="Tahoma"/>
            <family val="2"/>
            <charset val="238"/>
          </rPr>
          <t>np. Policja, firma ochrony mienia</t>
        </r>
        <r>
          <rPr>
            <sz val="8"/>
            <color indexed="81"/>
            <rFont val="Tahoma"/>
            <family val="2"/>
            <charset val="238"/>
          </rPr>
          <t xml:space="preserve">
</t>
        </r>
      </text>
    </comment>
    <comment ref="F287" authorId="0" shapeId="0" xr:uid="{00000000-0006-0000-0300-0000FC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8" authorId="0" shapeId="0" xr:uid="{00000000-0006-0000-0300-0000FD000000}">
      <text>
        <r>
          <rPr>
            <b/>
            <sz val="8"/>
            <color indexed="81"/>
            <rFont val="Tahoma"/>
            <family val="2"/>
            <charset val="238"/>
          </rPr>
          <t xml:space="preserve">np. Państwowa Straż Pożarna, zakładowa straż pożarna, portiernia, agencja ochrony mienia
</t>
        </r>
      </text>
    </comment>
    <comment ref="F288" authorId="0" shapeId="0" xr:uid="{00000000-0006-0000-0300-0000FE00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89" authorId="0" shapeId="0" xr:uid="{00000000-0006-0000-0300-0000FF00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90" authorId="0" shapeId="0" xr:uid="{00000000-0006-0000-0300-000000010000}">
      <text>
        <r>
          <rPr>
            <b/>
            <sz val="8"/>
            <color indexed="81"/>
            <rFont val="Tahoma"/>
            <family val="2"/>
            <charset val="238"/>
          </rPr>
          <t>Sposoby uruchamiania instalacji oddymiającej: 
automatycznie - czujki; 
ręcznie - przyciski</t>
        </r>
      </text>
    </comment>
    <comment ref="C294" authorId="0" shapeId="0" xr:uid="{CF5A0A1C-D784-4381-BCA6-D4FF066AA0AE}">
      <text>
        <r>
          <rPr>
            <b/>
            <sz val="8"/>
            <color indexed="81"/>
            <rFont val="Tahoma"/>
            <family val="2"/>
            <charset val="238"/>
          </rPr>
          <t>wywołującym alarm w miejscu chronionego obiektu, bez stałego adresata alarmu</t>
        </r>
      </text>
    </comment>
    <comment ref="F295" authorId="0" shapeId="0" xr:uid="{00000000-0006-0000-0300-00000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296" authorId="0" shapeId="0" xr:uid="{B83A60E2-BCA6-4089-95DE-9977197BC7A0}">
      <text>
        <r>
          <rPr>
            <b/>
            <sz val="8"/>
            <color indexed="81"/>
            <rFont val="Tahoma"/>
            <family val="2"/>
            <charset val="238"/>
          </rPr>
          <t>np. Policja, firma ochrony mienia</t>
        </r>
        <r>
          <rPr>
            <sz val="8"/>
            <color indexed="81"/>
            <rFont val="Tahoma"/>
            <family val="2"/>
            <charset val="238"/>
          </rPr>
          <t xml:space="preserve">
</t>
        </r>
      </text>
    </comment>
    <comment ref="F296" authorId="0" shapeId="0" xr:uid="{00000000-0006-0000-0300-00000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97" authorId="0" shapeId="0" xr:uid="{00000000-0006-0000-0300-000005010000}">
      <text>
        <r>
          <rPr>
            <b/>
            <sz val="8"/>
            <color indexed="81"/>
            <rFont val="Tahoma"/>
            <family val="2"/>
            <charset val="238"/>
          </rPr>
          <t xml:space="preserve">np. Państwowa Straż Pożarna, zakładowa straż pożarna, portiernia, agencja ochrony mienia
</t>
        </r>
      </text>
    </comment>
    <comment ref="F297" authorId="0" shapeId="0" xr:uid="{00000000-0006-0000-0300-00000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298" authorId="0" shapeId="0" xr:uid="{00000000-0006-0000-0300-00000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299" authorId="0" shapeId="0" xr:uid="{00000000-0006-0000-0300-000008010000}">
      <text>
        <r>
          <rPr>
            <b/>
            <sz val="8"/>
            <color indexed="81"/>
            <rFont val="Tahoma"/>
            <family val="2"/>
            <charset val="238"/>
          </rPr>
          <t>Sposoby uruchamiania instalacji oddymiającej: 
automatycznie - czujki; 
ręcznie - przyciski</t>
        </r>
      </text>
    </comment>
    <comment ref="C303" authorId="0" shapeId="0" xr:uid="{B1AFD253-23D8-42A4-9F55-13DE6632F339}">
      <text>
        <r>
          <rPr>
            <b/>
            <sz val="8"/>
            <color indexed="81"/>
            <rFont val="Tahoma"/>
            <family val="2"/>
            <charset val="238"/>
          </rPr>
          <t>wywołującym alarm w miejscu chronionego obiektu, bez stałego adresata alarmu</t>
        </r>
      </text>
    </comment>
    <comment ref="F304" authorId="0" shapeId="0" xr:uid="{00000000-0006-0000-0300-00000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05" authorId="0" shapeId="0" xr:uid="{D36C1C55-0D2A-4E92-BAD5-40836ABF1D1F}">
      <text>
        <r>
          <rPr>
            <b/>
            <sz val="8"/>
            <color indexed="81"/>
            <rFont val="Tahoma"/>
            <family val="2"/>
            <charset val="238"/>
          </rPr>
          <t>np. Policja, firma ochrony mienia</t>
        </r>
        <r>
          <rPr>
            <sz val="8"/>
            <color indexed="81"/>
            <rFont val="Tahoma"/>
            <family val="2"/>
            <charset val="238"/>
          </rPr>
          <t xml:space="preserve">
</t>
        </r>
      </text>
    </comment>
    <comment ref="F305" authorId="0" shapeId="0" xr:uid="{00000000-0006-0000-0300-00000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06" authorId="0" shapeId="0" xr:uid="{00000000-0006-0000-0300-00000D010000}">
      <text>
        <r>
          <rPr>
            <b/>
            <sz val="8"/>
            <color indexed="81"/>
            <rFont val="Tahoma"/>
            <family val="2"/>
            <charset val="238"/>
          </rPr>
          <t xml:space="preserve">np. Państwowa Straż Pożarna, zakładowa straż pożarna, portiernia, agencja ochrony mienia
</t>
        </r>
      </text>
    </comment>
    <comment ref="F306" authorId="0" shapeId="0" xr:uid="{00000000-0006-0000-0300-00000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07" authorId="0" shapeId="0" xr:uid="{00000000-0006-0000-0300-00000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08" authorId="0" shapeId="0" xr:uid="{00000000-0006-0000-0300-000010010000}">
      <text>
        <r>
          <rPr>
            <b/>
            <sz val="8"/>
            <color indexed="81"/>
            <rFont val="Tahoma"/>
            <family val="2"/>
            <charset val="238"/>
          </rPr>
          <t>Sposoby uruchamiania instalacji oddymiającej: 
automatycznie - czujki; 
ręcznie - przyciski</t>
        </r>
      </text>
    </comment>
    <comment ref="C312" authorId="0" shapeId="0" xr:uid="{5427037D-D8E4-458C-8784-E030164B184E}">
      <text>
        <r>
          <rPr>
            <b/>
            <sz val="8"/>
            <color indexed="81"/>
            <rFont val="Tahoma"/>
            <family val="2"/>
            <charset val="238"/>
          </rPr>
          <t>wywołującym alarm w miejscu chronionego obiektu, bez stałego adresata alarmu</t>
        </r>
      </text>
    </comment>
    <comment ref="F313" authorId="0" shapeId="0" xr:uid="{00000000-0006-0000-0300-00001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14" authorId="0" shapeId="0" xr:uid="{E01F3D95-FC7D-43BC-AE74-C8D738864C96}">
      <text>
        <r>
          <rPr>
            <b/>
            <sz val="8"/>
            <color indexed="81"/>
            <rFont val="Tahoma"/>
            <family val="2"/>
            <charset val="238"/>
          </rPr>
          <t>np. Policja, firma ochrony mienia</t>
        </r>
        <r>
          <rPr>
            <sz val="8"/>
            <color indexed="81"/>
            <rFont val="Tahoma"/>
            <family val="2"/>
            <charset val="238"/>
          </rPr>
          <t xml:space="preserve">
</t>
        </r>
      </text>
    </comment>
    <comment ref="F314" authorId="0" shapeId="0" xr:uid="{00000000-0006-0000-0300-00001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15" authorId="0" shapeId="0" xr:uid="{00000000-0006-0000-0300-000015010000}">
      <text>
        <r>
          <rPr>
            <b/>
            <sz val="8"/>
            <color indexed="81"/>
            <rFont val="Tahoma"/>
            <family val="2"/>
            <charset val="238"/>
          </rPr>
          <t xml:space="preserve">np. Państwowa Straż Pożarna, zakładowa straż pożarna, portiernia, agencja ochrony mienia
</t>
        </r>
      </text>
    </comment>
    <comment ref="F315" authorId="0" shapeId="0" xr:uid="{00000000-0006-0000-0300-00001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16" authorId="0" shapeId="0" xr:uid="{00000000-0006-0000-0300-00001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17" authorId="0" shapeId="0" xr:uid="{00000000-0006-0000-0300-000018010000}">
      <text>
        <r>
          <rPr>
            <b/>
            <sz val="8"/>
            <color indexed="81"/>
            <rFont val="Tahoma"/>
            <family val="2"/>
            <charset val="238"/>
          </rPr>
          <t>Sposoby uruchamiania instalacji oddymiającej: 
automatycznie - czujki; 
ręcznie - przyciski</t>
        </r>
      </text>
    </comment>
    <comment ref="C321" authorId="0" shapeId="0" xr:uid="{A5D4908D-D852-4E67-8A6E-E3BA75E60C63}">
      <text>
        <r>
          <rPr>
            <b/>
            <sz val="8"/>
            <color indexed="81"/>
            <rFont val="Tahoma"/>
            <family val="2"/>
            <charset val="238"/>
          </rPr>
          <t>wywołującym alarm w miejscu chronionego obiektu, bez stałego adresata alarmu</t>
        </r>
      </text>
    </comment>
    <comment ref="F322" authorId="0" shapeId="0" xr:uid="{00000000-0006-0000-0300-00001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23" authorId="0" shapeId="0" xr:uid="{DBB39FF3-E8DD-4DB3-BF22-B3BF517CA576}">
      <text>
        <r>
          <rPr>
            <b/>
            <sz val="8"/>
            <color indexed="81"/>
            <rFont val="Tahoma"/>
            <family val="2"/>
            <charset val="238"/>
          </rPr>
          <t>np. Policja, firma ochrony mienia</t>
        </r>
        <r>
          <rPr>
            <sz val="8"/>
            <color indexed="81"/>
            <rFont val="Tahoma"/>
            <family val="2"/>
            <charset val="238"/>
          </rPr>
          <t xml:space="preserve">
</t>
        </r>
      </text>
    </comment>
    <comment ref="F323" authorId="0" shapeId="0" xr:uid="{00000000-0006-0000-0300-00001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24" authorId="0" shapeId="0" xr:uid="{00000000-0006-0000-0300-00001D010000}">
      <text>
        <r>
          <rPr>
            <b/>
            <sz val="8"/>
            <color indexed="81"/>
            <rFont val="Tahoma"/>
            <family val="2"/>
            <charset val="238"/>
          </rPr>
          <t xml:space="preserve">np. Państwowa Straż Pożarna, zakładowa straż pożarna, portiernia, agencja ochrony mienia
</t>
        </r>
      </text>
    </comment>
    <comment ref="F324" authorId="0" shapeId="0" xr:uid="{00000000-0006-0000-0300-00001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25" authorId="0" shapeId="0" xr:uid="{00000000-0006-0000-0300-00001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26" authorId="0" shapeId="0" xr:uid="{00000000-0006-0000-0300-000020010000}">
      <text>
        <r>
          <rPr>
            <b/>
            <sz val="8"/>
            <color indexed="81"/>
            <rFont val="Tahoma"/>
            <family val="2"/>
            <charset val="238"/>
          </rPr>
          <t>Sposoby uruchamiania instalacji oddymiającej: 
automatycznie - czujki; 
ręcznie - przyciski</t>
        </r>
      </text>
    </comment>
    <comment ref="C330" authorId="0" shapeId="0" xr:uid="{EEBF58DC-0A48-4EBD-9517-1D66D44A7A6E}">
      <text>
        <r>
          <rPr>
            <b/>
            <sz val="8"/>
            <color indexed="81"/>
            <rFont val="Tahoma"/>
            <family val="2"/>
            <charset val="238"/>
          </rPr>
          <t>wywołującym alarm w miejscu chronionego obiektu, bez stałego adresata alarmu</t>
        </r>
      </text>
    </comment>
    <comment ref="F331" authorId="0" shapeId="0" xr:uid="{00000000-0006-0000-0300-00002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32" authorId="0" shapeId="0" xr:uid="{CF1D9358-D23B-4283-A69F-8A4F2528398E}">
      <text>
        <r>
          <rPr>
            <b/>
            <sz val="8"/>
            <color indexed="81"/>
            <rFont val="Tahoma"/>
            <family val="2"/>
            <charset val="238"/>
          </rPr>
          <t>np. Policja, firma ochrony mienia</t>
        </r>
        <r>
          <rPr>
            <sz val="8"/>
            <color indexed="81"/>
            <rFont val="Tahoma"/>
            <family val="2"/>
            <charset val="238"/>
          </rPr>
          <t xml:space="preserve">
</t>
        </r>
      </text>
    </comment>
    <comment ref="F332" authorId="0" shapeId="0" xr:uid="{00000000-0006-0000-0300-00002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33" authorId="0" shapeId="0" xr:uid="{00000000-0006-0000-0300-000025010000}">
      <text>
        <r>
          <rPr>
            <b/>
            <sz val="8"/>
            <color indexed="81"/>
            <rFont val="Tahoma"/>
            <family val="2"/>
            <charset val="238"/>
          </rPr>
          <t xml:space="preserve">np. Państwowa Straż Pożarna, zakładowa straż pożarna, portiernia, agencja ochrony mienia
</t>
        </r>
      </text>
    </comment>
    <comment ref="F333" authorId="0" shapeId="0" xr:uid="{00000000-0006-0000-0300-00002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34" authorId="0" shapeId="0" xr:uid="{00000000-0006-0000-0300-00002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35" authorId="0" shapeId="0" xr:uid="{00000000-0006-0000-0300-000028010000}">
      <text>
        <r>
          <rPr>
            <b/>
            <sz val="8"/>
            <color indexed="81"/>
            <rFont val="Tahoma"/>
            <family val="2"/>
            <charset val="238"/>
          </rPr>
          <t>Sposoby uruchamiania instalacji oddymiającej: 
automatycznie - czujki; 
ręcznie - przyciski</t>
        </r>
      </text>
    </comment>
    <comment ref="C339" authorId="0" shapeId="0" xr:uid="{EB6F250F-8A7E-4C3D-899F-1B27AB26B8DA}">
      <text>
        <r>
          <rPr>
            <b/>
            <sz val="8"/>
            <color indexed="81"/>
            <rFont val="Tahoma"/>
            <family val="2"/>
            <charset val="238"/>
          </rPr>
          <t>wywołującym alarm w miejscu chronionego obiektu, bez stałego adresata alarmu</t>
        </r>
      </text>
    </comment>
    <comment ref="F340" authorId="0" shapeId="0" xr:uid="{00000000-0006-0000-0300-00002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41" authorId="0" shapeId="0" xr:uid="{F11ACAA8-514E-46EF-BCD7-670307F2B95A}">
      <text>
        <r>
          <rPr>
            <b/>
            <sz val="8"/>
            <color indexed="81"/>
            <rFont val="Tahoma"/>
            <family val="2"/>
            <charset val="238"/>
          </rPr>
          <t>np. Policja, firma ochrony mienia</t>
        </r>
        <r>
          <rPr>
            <sz val="8"/>
            <color indexed="81"/>
            <rFont val="Tahoma"/>
            <family val="2"/>
            <charset val="238"/>
          </rPr>
          <t xml:space="preserve">
</t>
        </r>
      </text>
    </comment>
    <comment ref="F341" authorId="0" shapeId="0" xr:uid="{00000000-0006-0000-0300-00002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42" authorId="0" shapeId="0" xr:uid="{00000000-0006-0000-0300-00002D010000}">
      <text>
        <r>
          <rPr>
            <b/>
            <sz val="8"/>
            <color indexed="81"/>
            <rFont val="Tahoma"/>
            <family val="2"/>
            <charset val="238"/>
          </rPr>
          <t xml:space="preserve">np. Państwowa Straż Pożarna, zakładowa straż pożarna, portiernia, agencja ochrony mienia
</t>
        </r>
      </text>
    </comment>
    <comment ref="F342" authorId="0" shapeId="0" xr:uid="{00000000-0006-0000-0300-00002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43" authorId="0" shapeId="0" xr:uid="{00000000-0006-0000-0300-00002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44" authorId="0" shapeId="0" xr:uid="{00000000-0006-0000-0300-000030010000}">
      <text>
        <r>
          <rPr>
            <b/>
            <sz val="8"/>
            <color indexed="81"/>
            <rFont val="Tahoma"/>
            <family val="2"/>
            <charset val="238"/>
          </rPr>
          <t>Sposoby uruchamiania instalacji oddymiającej: 
automatycznie - czujki; 
ręcznie - przyciski</t>
        </r>
      </text>
    </comment>
    <comment ref="C348" authorId="0" shapeId="0" xr:uid="{1F126F8D-5A78-4631-8BC1-95251C24CF83}">
      <text>
        <r>
          <rPr>
            <b/>
            <sz val="8"/>
            <color indexed="81"/>
            <rFont val="Tahoma"/>
            <family val="2"/>
            <charset val="238"/>
          </rPr>
          <t>wywołującym alarm w miejscu chronionego obiektu, bez stałego adresata alarmu</t>
        </r>
      </text>
    </comment>
    <comment ref="F349" authorId="0" shapeId="0" xr:uid="{00000000-0006-0000-0300-00003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50" authorId="0" shapeId="0" xr:uid="{47C273A0-BC8F-4F2F-B74A-623C8A89BADF}">
      <text>
        <r>
          <rPr>
            <b/>
            <sz val="8"/>
            <color indexed="81"/>
            <rFont val="Tahoma"/>
            <family val="2"/>
            <charset val="238"/>
          </rPr>
          <t>np. Policja, firma ochrony mienia</t>
        </r>
        <r>
          <rPr>
            <sz val="8"/>
            <color indexed="81"/>
            <rFont val="Tahoma"/>
            <family val="2"/>
            <charset val="238"/>
          </rPr>
          <t xml:space="preserve">
</t>
        </r>
      </text>
    </comment>
    <comment ref="F350" authorId="0" shapeId="0" xr:uid="{00000000-0006-0000-0300-00003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51" authorId="0" shapeId="0" xr:uid="{00000000-0006-0000-0300-000035010000}">
      <text>
        <r>
          <rPr>
            <b/>
            <sz val="8"/>
            <color indexed="81"/>
            <rFont val="Tahoma"/>
            <family val="2"/>
            <charset val="238"/>
          </rPr>
          <t xml:space="preserve">np. Państwowa Straż Pożarna, zakładowa straż pożarna, portiernia, agencja ochrony mienia
</t>
        </r>
      </text>
    </comment>
    <comment ref="F351" authorId="0" shapeId="0" xr:uid="{00000000-0006-0000-0300-00003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52" authorId="0" shapeId="0" xr:uid="{00000000-0006-0000-0300-00003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53" authorId="0" shapeId="0" xr:uid="{00000000-0006-0000-0300-000038010000}">
      <text>
        <r>
          <rPr>
            <b/>
            <sz val="8"/>
            <color indexed="81"/>
            <rFont val="Tahoma"/>
            <family val="2"/>
            <charset val="238"/>
          </rPr>
          <t>Sposoby uruchamiania instalacji oddymiającej: 
automatycznie - czujki; 
ręcznie - przyciski</t>
        </r>
      </text>
    </comment>
    <comment ref="C357" authorId="0" shapeId="0" xr:uid="{364FA5EE-4501-456A-B30A-F318FE8E4952}">
      <text>
        <r>
          <rPr>
            <b/>
            <sz val="8"/>
            <color indexed="81"/>
            <rFont val="Tahoma"/>
            <family val="2"/>
            <charset val="238"/>
          </rPr>
          <t>wywołującym alarm w miejscu chronionego obiektu, bez stałego adresata alarmu</t>
        </r>
      </text>
    </comment>
    <comment ref="F358" authorId="0" shapeId="0" xr:uid="{00000000-0006-0000-0300-00003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59" authorId="0" shapeId="0" xr:uid="{D3AA02F3-D09F-4FA8-AF65-079237EAD40D}">
      <text>
        <r>
          <rPr>
            <b/>
            <sz val="8"/>
            <color indexed="81"/>
            <rFont val="Tahoma"/>
            <family val="2"/>
            <charset val="238"/>
          </rPr>
          <t>np. Policja, firma ochrony mienia</t>
        </r>
        <r>
          <rPr>
            <sz val="8"/>
            <color indexed="81"/>
            <rFont val="Tahoma"/>
            <family val="2"/>
            <charset val="238"/>
          </rPr>
          <t xml:space="preserve">
</t>
        </r>
      </text>
    </comment>
    <comment ref="F359" authorId="0" shapeId="0" xr:uid="{00000000-0006-0000-0300-00003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0" authorId="0" shapeId="0" xr:uid="{00000000-0006-0000-0300-00003D010000}">
      <text>
        <r>
          <rPr>
            <b/>
            <sz val="8"/>
            <color indexed="81"/>
            <rFont val="Tahoma"/>
            <family val="2"/>
            <charset val="238"/>
          </rPr>
          <t xml:space="preserve">np. Państwowa Straż Pożarna, zakładowa straż pożarna, portiernia, agencja ochrony mienia
</t>
        </r>
      </text>
    </comment>
    <comment ref="F360" authorId="0" shapeId="0" xr:uid="{00000000-0006-0000-0300-00003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1" authorId="0" shapeId="0" xr:uid="{00000000-0006-0000-0300-00003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62" authorId="0" shapeId="0" xr:uid="{00000000-0006-0000-0300-000040010000}">
      <text>
        <r>
          <rPr>
            <b/>
            <sz val="8"/>
            <color indexed="81"/>
            <rFont val="Tahoma"/>
            <family val="2"/>
            <charset val="238"/>
          </rPr>
          <t>Sposoby uruchamiania instalacji oddymiającej: 
automatycznie - czujki; 
ręcznie - przyciski</t>
        </r>
      </text>
    </comment>
    <comment ref="C366" authorId="0" shapeId="0" xr:uid="{2A43280B-E9EE-40A6-92EA-B93E8C7253B9}">
      <text>
        <r>
          <rPr>
            <b/>
            <sz val="8"/>
            <color indexed="81"/>
            <rFont val="Tahoma"/>
            <family val="2"/>
            <charset val="238"/>
          </rPr>
          <t>wywołującym alarm w miejscu chronionego obiektu, bez stałego adresata alarmu</t>
        </r>
      </text>
    </comment>
    <comment ref="F367" authorId="0" shapeId="0" xr:uid="{00000000-0006-0000-0300-00004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68" authorId="0" shapeId="0" xr:uid="{2F6D7D93-D078-40CD-89CB-1EBF130C74B8}">
      <text>
        <r>
          <rPr>
            <b/>
            <sz val="8"/>
            <color indexed="81"/>
            <rFont val="Tahoma"/>
            <family val="2"/>
            <charset val="238"/>
          </rPr>
          <t>np. Policja, firma ochrony mienia</t>
        </r>
        <r>
          <rPr>
            <sz val="8"/>
            <color indexed="81"/>
            <rFont val="Tahoma"/>
            <family val="2"/>
            <charset val="238"/>
          </rPr>
          <t xml:space="preserve">
</t>
        </r>
      </text>
    </comment>
    <comment ref="F368" authorId="0" shapeId="0" xr:uid="{00000000-0006-0000-0300-00004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69" authorId="0" shapeId="0" xr:uid="{00000000-0006-0000-0300-000045010000}">
      <text>
        <r>
          <rPr>
            <b/>
            <sz val="8"/>
            <color indexed="81"/>
            <rFont val="Tahoma"/>
            <family val="2"/>
            <charset val="238"/>
          </rPr>
          <t xml:space="preserve">np. Państwowa Straż Pożarna, zakładowa straż pożarna, portiernia, agencja ochrony mienia
</t>
        </r>
      </text>
    </comment>
    <comment ref="F369" authorId="0" shapeId="0" xr:uid="{00000000-0006-0000-0300-00004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0" authorId="0" shapeId="0" xr:uid="{00000000-0006-0000-0300-00004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71" authorId="0" shapeId="0" xr:uid="{00000000-0006-0000-0300-000048010000}">
      <text>
        <r>
          <rPr>
            <b/>
            <sz val="8"/>
            <color indexed="81"/>
            <rFont val="Tahoma"/>
            <family val="2"/>
            <charset val="238"/>
          </rPr>
          <t>Sposoby uruchamiania instalacji oddymiającej: 
automatycznie - czujki; 
ręcznie - przyciski</t>
        </r>
      </text>
    </comment>
    <comment ref="C375" authorId="0" shapeId="0" xr:uid="{B6B312F1-D9FD-42F8-B8C1-2CA38C29D315}">
      <text>
        <r>
          <rPr>
            <b/>
            <sz val="8"/>
            <color indexed="81"/>
            <rFont val="Tahoma"/>
            <family val="2"/>
            <charset val="238"/>
          </rPr>
          <t>wywołującym alarm w miejscu chronionego obiektu, bez stałego adresata alarmu</t>
        </r>
      </text>
    </comment>
    <comment ref="F376" authorId="0" shapeId="0" xr:uid="{00000000-0006-0000-0300-00004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77" authorId="0" shapeId="0" xr:uid="{73444E27-76A7-4BEC-B705-B83F80ECDA5E}">
      <text>
        <r>
          <rPr>
            <b/>
            <sz val="8"/>
            <color indexed="81"/>
            <rFont val="Tahoma"/>
            <family val="2"/>
            <charset val="238"/>
          </rPr>
          <t>np. Policja, firma ochrony mienia</t>
        </r>
        <r>
          <rPr>
            <sz val="8"/>
            <color indexed="81"/>
            <rFont val="Tahoma"/>
            <family val="2"/>
            <charset val="238"/>
          </rPr>
          <t xml:space="preserve">
</t>
        </r>
      </text>
    </comment>
    <comment ref="F377" authorId="0" shapeId="0" xr:uid="{00000000-0006-0000-0300-00004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8" authorId="0" shapeId="0" xr:uid="{00000000-0006-0000-0300-00004D010000}">
      <text>
        <r>
          <rPr>
            <b/>
            <sz val="8"/>
            <color indexed="81"/>
            <rFont val="Tahoma"/>
            <family val="2"/>
            <charset val="238"/>
          </rPr>
          <t xml:space="preserve">np. Państwowa Straż Pożarna, zakładowa straż pożarna, portiernia, agencja ochrony mienia
</t>
        </r>
      </text>
    </comment>
    <comment ref="F378" authorId="0" shapeId="0" xr:uid="{00000000-0006-0000-0300-00004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79" authorId="0" shapeId="0" xr:uid="{00000000-0006-0000-0300-00004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80" authorId="0" shapeId="0" xr:uid="{00000000-0006-0000-0300-000050010000}">
      <text>
        <r>
          <rPr>
            <b/>
            <sz val="8"/>
            <color indexed="81"/>
            <rFont val="Tahoma"/>
            <family val="2"/>
            <charset val="238"/>
          </rPr>
          <t>Sposoby uruchamiania instalacji oddymiającej: 
automatycznie - czujki; 
ręcznie - przyciski</t>
        </r>
      </text>
    </comment>
    <comment ref="C384" authorId="0" shapeId="0" xr:uid="{067EB92D-739C-48B7-BB1A-BFDE3011B8F3}">
      <text>
        <r>
          <rPr>
            <b/>
            <sz val="8"/>
            <color indexed="81"/>
            <rFont val="Tahoma"/>
            <family val="2"/>
            <charset val="238"/>
          </rPr>
          <t>wywołującym alarm w miejscu chronionego obiektu, bez stałego adresata alarmu</t>
        </r>
      </text>
    </comment>
    <comment ref="F385" authorId="0" shapeId="0" xr:uid="{00000000-0006-0000-0300-00005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86" authorId="0" shapeId="0" xr:uid="{8F936D07-26B9-414F-8674-8491B196E606}">
      <text>
        <r>
          <rPr>
            <b/>
            <sz val="8"/>
            <color indexed="81"/>
            <rFont val="Tahoma"/>
            <family val="2"/>
            <charset val="238"/>
          </rPr>
          <t>np. Policja, firma ochrony mienia</t>
        </r>
        <r>
          <rPr>
            <sz val="8"/>
            <color indexed="81"/>
            <rFont val="Tahoma"/>
            <family val="2"/>
            <charset val="238"/>
          </rPr>
          <t xml:space="preserve">
</t>
        </r>
      </text>
    </comment>
    <comment ref="F386" authorId="0" shapeId="0" xr:uid="{00000000-0006-0000-0300-00005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87" authorId="0" shapeId="0" xr:uid="{00000000-0006-0000-0300-000055010000}">
      <text>
        <r>
          <rPr>
            <b/>
            <sz val="8"/>
            <color indexed="81"/>
            <rFont val="Tahoma"/>
            <family val="2"/>
            <charset val="238"/>
          </rPr>
          <t xml:space="preserve">np. Państwowa Straż Pożarna, zakładowa straż pożarna, portiernia, agencja ochrony mienia
</t>
        </r>
      </text>
    </comment>
    <comment ref="F387" authorId="0" shapeId="0" xr:uid="{00000000-0006-0000-0300-00005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88" authorId="0" shapeId="0" xr:uid="{00000000-0006-0000-0300-00005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89" authorId="0" shapeId="0" xr:uid="{00000000-0006-0000-0300-000058010000}">
      <text>
        <r>
          <rPr>
            <b/>
            <sz val="8"/>
            <color indexed="81"/>
            <rFont val="Tahoma"/>
            <family val="2"/>
            <charset val="238"/>
          </rPr>
          <t>Sposoby uruchamiania instalacji oddymiającej: 
automatycznie - czujki; 
ręcznie - przyciski</t>
        </r>
      </text>
    </comment>
    <comment ref="C393" authorId="0" shapeId="0" xr:uid="{AF7653E4-D0D9-4C3B-945D-F54A287E4E33}">
      <text>
        <r>
          <rPr>
            <b/>
            <sz val="8"/>
            <color indexed="81"/>
            <rFont val="Tahoma"/>
            <family val="2"/>
            <charset val="238"/>
          </rPr>
          <t>wywołującym alarm w miejscu chronionego obiektu, bez stałego adresata alarmu</t>
        </r>
      </text>
    </comment>
    <comment ref="F394" authorId="0" shapeId="0" xr:uid="{00000000-0006-0000-0300-00005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395" authorId="0" shapeId="0" xr:uid="{9D644D16-9F75-4DB1-8878-394BA577AF5A}">
      <text>
        <r>
          <rPr>
            <b/>
            <sz val="8"/>
            <color indexed="81"/>
            <rFont val="Tahoma"/>
            <family val="2"/>
            <charset val="238"/>
          </rPr>
          <t>np. Policja, firma ochrony mienia</t>
        </r>
        <r>
          <rPr>
            <sz val="8"/>
            <color indexed="81"/>
            <rFont val="Tahoma"/>
            <family val="2"/>
            <charset val="238"/>
          </rPr>
          <t xml:space="preserve">
</t>
        </r>
      </text>
    </comment>
    <comment ref="F395" authorId="0" shapeId="0" xr:uid="{00000000-0006-0000-0300-00005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96" authorId="0" shapeId="0" xr:uid="{00000000-0006-0000-0300-00005D010000}">
      <text>
        <r>
          <rPr>
            <b/>
            <sz val="8"/>
            <color indexed="81"/>
            <rFont val="Tahoma"/>
            <family val="2"/>
            <charset val="238"/>
          </rPr>
          <t xml:space="preserve">np. Państwowa Straż Pożarna, zakładowa straż pożarna, portiernia, agencja ochrony mienia
</t>
        </r>
      </text>
    </comment>
    <comment ref="F396" authorId="0" shapeId="0" xr:uid="{00000000-0006-0000-0300-00005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397" authorId="0" shapeId="0" xr:uid="{00000000-0006-0000-0300-00005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398" authorId="0" shapeId="0" xr:uid="{00000000-0006-0000-0300-000060010000}">
      <text>
        <r>
          <rPr>
            <b/>
            <sz val="8"/>
            <color indexed="81"/>
            <rFont val="Tahoma"/>
            <family val="2"/>
            <charset val="238"/>
          </rPr>
          <t>Sposoby uruchamiania instalacji oddymiającej: 
automatycznie - czujki; 
ręcznie - przyciski</t>
        </r>
      </text>
    </comment>
    <comment ref="C402" authorId="0" shapeId="0" xr:uid="{6FF4BC25-D22E-4BFE-A272-61DF8138EEFE}">
      <text>
        <r>
          <rPr>
            <b/>
            <sz val="8"/>
            <color indexed="81"/>
            <rFont val="Tahoma"/>
            <family val="2"/>
            <charset val="238"/>
          </rPr>
          <t>wywołującym alarm w miejscu chronionego obiektu, bez stałego adresata alarmu</t>
        </r>
      </text>
    </comment>
    <comment ref="F403" authorId="0" shapeId="0" xr:uid="{00000000-0006-0000-0300-00006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04" authorId="0" shapeId="0" xr:uid="{02764A19-B031-4FFB-BC76-9D7CC4D1E9AB}">
      <text>
        <r>
          <rPr>
            <b/>
            <sz val="8"/>
            <color indexed="81"/>
            <rFont val="Tahoma"/>
            <family val="2"/>
            <charset val="238"/>
          </rPr>
          <t>np. Policja, firma ochrony mienia</t>
        </r>
        <r>
          <rPr>
            <sz val="8"/>
            <color indexed="81"/>
            <rFont val="Tahoma"/>
            <family val="2"/>
            <charset val="238"/>
          </rPr>
          <t xml:space="preserve">
</t>
        </r>
      </text>
    </comment>
    <comment ref="F404" authorId="0" shapeId="0" xr:uid="{00000000-0006-0000-0300-00006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05" authorId="0" shapeId="0" xr:uid="{00000000-0006-0000-0300-000065010000}">
      <text>
        <r>
          <rPr>
            <b/>
            <sz val="8"/>
            <color indexed="81"/>
            <rFont val="Tahoma"/>
            <family val="2"/>
            <charset val="238"/>
          </rPr>
          <t xml:space="preserve">np. Państwowa Straż Pożarna, zakładowa straż pożarna, portiernia, agencja ochrony mienia
</t>
        </r>
      </text>
    </comment>
    <comment ref="F405" authorId="0" shapeId="0" xr:uid="{00000000-0006-0000-0300-00006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06" authorId="0" shapeId="0" xr:uid="{00000000-0006-0000-0300-00006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07" authorId="0" shapeId="0" xr:uid="{00000000-0006-0000-0300-000068010000}">
      <text>
        <r>
          <rPr>
            <b/>
            <sz val="8"/>
            <color indexed="81"/>
            <rFont val="Tahoma"/>
            <family val="2"/>
            <charset val="238"/>
          </rPr>
          <t>Sposoby uruchamiania instalacji oddymiającej: 
automatycznie - czujki; 
ręcznie - przyciski</t>
        </r>
      </text>
    </comment>
    <comment ref="C411" authorId="0" shapeId="0" xr:uid="{AE4ADFB1-D00C-4500-AD85-EC39FD3FD249}">
      <text>
        <r>
          <rPr>
            <b/>
            <sz val="8"/>
            <color indexed="81"/>
            <rFont val="Tahoma"/>
            <family val="2"/>
            <charset val="238"/>
          </rPr>
          <t>wywołującym alarm w miejscu chronionego obiektu, bez stałego adresata alarmu</t>
        </r>
      </text>
    </comment>
    <comment ref="F412" authorId="0" shapeId="0" xr:uid="{00000000-0006-0000-0300-00006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13" authorId="0" shapeId="0" xr:uid="{BFEAC024-29FA-4057-9707-B9CEAE9A53FB}">
      <text>
        <r>
          <rPr>
            <b/>
            <sz val="8"/>
            <color indexed="81"/>
            <rFont val="Tahoma"/>
            <family val="2"/>
            <charset val="238"/>
          </rPr>
          <t>np. Policja, firma ochrony mienia</t>
        </r>
        <r>
          <rPr>
            <sz val="8"/>
            <color indexed="81"/>
            <rFont val="Tahoma"/>
            <family val="2"/>
            <charset val="238"/>
          </rPr>
          <t xml:space="preserve">
</t>
        </r>
      </text>
    </comment>
    <comment ref="F413" authorId="0" shapeId="0" xr:uid="{00000000-0006-0000-0300-00006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14" authorId="0" shapeId="0" xr:uid="{00000000-0006-0000-0300-00006D010000}">
      <text>
        <r>
          <rPr>
            <b/>
            <sz val="8"/>
            <color indexed="81"/>
            <rFont val="Tahoma"/>
            <family val="2"/>
            <charset val="238"/>
          </rPr>
          <t xml:space="preserve">np. Państwowa Straż Pożarna, zakładowa straż pożarna, portiernia, agencja ochrony mienia
</t>
        </r>
      </text>
    </comment>
    <comment ref="F414" authorId="0" shapeId="0" xr:uid="{00000000-0006-0000-0300-00006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15" authorId="0" shapeId="0" xr:uid="{00000000-0006-0000-0300-00006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16" authorId="0" shapeId="0" xr:uid="{00000000-0006-0000-0300-000070010000}">
      <text>
        <r>
          <rPr>
            <b/>
            <sz val="8"/>
            <color indexed="81"/>
            <rFont val="Tahoma"/>
            <family val="2"/>
            <charset val="238"/>
          </rPr>
          <t>Sposoby uruchamiania instalacji oddymiającej: 
automatycznie - czujki; 
ręcznie - przyciski</t>
        </r>
      </text>
    </comment>
    <comment ref="C420" authorId="0" shapeId="0" xr:uid="{26D4C1DB-1B04-4CC6-9D7D-FC762E890F19}">
      <text>
        <r>
          <rPr>
            <b/>
            <sz val="8"/>
            <color indexed="81"/>
            <rFont val="Tahoma"/>
            <family val="2"/>
            <charset val="238"/>
          </rPr>
          <t>wywołującym alarm w miejscu chronionego obiektu, bez stałego adresata alarmu</t>
        </r>
      </text>
    </comment>
    <comment ref="F421" authorId="0" shapeId="0" xr:uid="{00000000-0006-0000-0300-00007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22" authorId="0" shapeId="0" xr:uid="{8BC0DCFB-B2E9-46E9-9658-66CB717E0FC3}">
      <text>
        <r>
          <rPr>
            <b/>
            <sz val="8"/>
            <color indexed="81"/>
            <rFont val="Tahoma"/>
            <family val="2"/>
            <charset val="238"/>
          </rPr>
          <t>np. Policja, firma ochrony mienia</t>
        </r>
        <r>
          <rPr>
            <sz val="8"/>
            <color indexed="81"/>
            <rFont val="Tahoma"/>
            <family val="2"/>
            <charset val="238"/>
          </rPr>
          <t xml:space="preserve">
</t>
        </r>
      </text>
    </comment>
    <comment ref="F422" authorId="0" shapeId="0" xr:uid="{00000000-0006-0000-0300-00007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23" authorId="0" shapeId="0" xr:uid="{00000000-0006-0000-0300-000075010000}">
      <text>
        <r>
          <rPr>
            <b/>
            <sz val="8"/>
            <color indexed="81"/>
            <rFont val="Tahoma"/>
            <family val="2"/>
            <charset val="238"/>
          </rPr>
          <t xml:space="preserve">np. Państwowa Straż Pożarna, zakładowa straż pożarna, portiernia, agencja ochrony mienia
</t>
        </r>
      </text>
    </comment>
    <comment ref="F423" authorId="0" shapeId="0" xr:uid="{00000000-0006-0000-0300-00007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24" authorId="0" shapeId="0" xr:uid="{00000000-0006-0000-0300-00007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25" authorId="0" shapeId="0" xr:uid="{00000000-0006-0000-0300-000078010000}">
      <text>
        <r>
          <rPr>
            <b/>
            <sz val="8"/>
            <color indexed="81"/>
            <rFont val="Tahoma"/>
            <family val="2"/>
            <charset val="238"/>
          </rPr>
          <t>Sposoby uruchamiania instalacji oddymiającej: 
automatycznie - czujki; 
ręcznie - przyciski</t>
        </r>
      </text>
    </comment>
    <comment ref="C429" authorId="0" shapeId="0" xr:uid="{B1D95E21-4CE4-42F1-AE1C-486909726F4D}">
      <text>
        <r>
          <rPr>
            <b/>
            <sz val="8"/>
            <color indexed="81"/>
            <rFont val="Tahoma"/>
            <family val="2"/>
            <charset val="238"/>
          </rPr>
          <t>wywołującym alarm w miejscu chronionego obiektu, bez stałego adresata alarmu</t>
        </r>
      </text>
    </comment>
    <comment ref="F430" authorId="0" shapeId="0" xr:uid="{00000000-0006-0000-0300-00007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31" authorId="0" shapeId="0" xr:uid="{DDC6B69D-1541-4145-B0C8-544448E3C506}">
      <text>
        <r>
          <rPr>
            <b/>
            <sz val="8"/>
            <color indexed="81"/>
            <rFont val="Tahoma"/>
            <family val="2"/>
            <charset val="238"/>
          </rPr>
          <t>np. Policja, firma ochrony mienia</t>
        </r>
        <r>
          <rPr>
            <sz val="8"/>
            <color indexed="81"/>
            <rFont val="Tahoma"/>
            <family val="2"/>
            <charset val="238"/>
          </rPr>
          <t xml:space="preserve">
</t>
        </r>
      </text>
    </comment>
    <comment ref="F431" authorId="0" shapeId="0" xr:uid="{00000000-0006-0000-0300-00007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32" authorId="0" shapeId="0" xr:uid="{00000000-0006-0000-0300-00007D010000}">
      <text>
        <r>
          <rPr>
            <b/>
            <sz val="8"/>
            <color indexed="81"/>
            <rFont val="Tahoma"/>
            <family val="2"/>
            <charset val="238"/>
          </rPr>
          <t xml:space="preserve">np. Państwowa Straż Pożarna, zakładowa straż pożarna, portiernia, agencja ochrony mienia
</t>
        </r>
      </text>
    </comment>
    <comment ref="F432" authorId="0" shapeId="0" xr:uid="{00000000-0006-0000-0300-00007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33" authorId="0" shapeId="0" xr:uid="{00000000-0006-0000-0300-00007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34" authorId="0" shapeId="0" xr:uid="{00000000-0006-0000-0300-000080010000}">
      <text>
        <r>
          <rPr>
            <b/>
            <sz val="8"/>
            <color indexed="81"/>
            <rFont val="Tahoma"/>
            <family val="2"/>
            <charset val="238"/>
          </rPr>
          <t>Sposoby uruchamiania instalacji oddymiającej: 
automatycznie - czujki; 
ręcznie - przyciski</t>
        </r>
      </text>
    </comment>
    <comment ref="C438" authorId="0" shapeId="0" xr:uid="{B5AE3C81-6FF5-48B8-AA47-2EAD680A1D5D}">
      <text>
        <r>
          <rPr>
            <b/>
            <sz val="8"/>
            <color indexed="81"/>
            <rFont val="Tahoma"/>
            <family val="2"/>
            <charset val="238"/>
          </rPr>
          <t>wywołującym alarm w miejscu chronionego obiektu, bez stałego adresata alarmu</t>
        </r>
      </text>
    </comment>
    <comment ref="F439" authorId="0" shapeId="0" xr:uid="{00000000-0006-0000-0300-00008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40" authorId="0" shapeId="0" xr:uid="{8EAB168F-52AE-43DB-AF77-1834E5634A3C}">
      <text>
        <r>
          <rPr>
            <b/>
            <sz val="8"/>
            <color indexed="81"/>
            <rFont val="Tahoma"/>
            <family val="2"/>
            <charset val="238"/>
          </rPr>
          <t>np. Policja, firma ochrony mienia</t>
        </r>
        <r>
          <rPr>
            <sz val="8"/>
            <color indexed="81"/>
            <rFont val="Tahoma"/>
            <family val="2"/>
            <charset val="238"/>
          </rPr>
          <t xml:space="preserve">
</t>
        </r>
      </text>
    </comment>
    <comment ref="F440" authorId="0" shapeId="0" xr:uid="{00000000-0006-0000-0300-00008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41" authorId="0" shapeId="0" xr:uid="{00000000-0006-0000-0300-000085010000}">
      <text>
        <r>
          <rPr>
            <b/>
            <sz val="8"/>
            <color indexed="81"/>
            <rFont val="Tahoma"/>
            <family val="2"/>
            <charset val="238"/>
          </rPr>
          <t xml:space="preserve">np. Państwowa Straż Pożarna, zakładowa straż pożarna, portiernia, agencja ochrony mienia
</t>
        </r>
      </text>
    </comment>
    <comment ref="F441" authorId="0" shapeId="0" xr:uid="{00000000-0006-0000-0300-00008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42" authorId="0" shapeId="0" xr:uid="{00000000-0006-0000-0300-00008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43" authorId="0" shapeId="0" xr:uid="{00000000-0006-0000-0300-000088010000}">
      <text>
        <r>
          <rPr>
            <b/>
            <sz val="8"/>
            <color indexed="81"/>
            <rFont val="Tahoma"/>
            <family val="2"/>
            <charset val="238"/>
          </rPr>
          <t>Sposoby uruchamiania instalacji oddymiającej: 
automatycznie - czujki; 
ręcznie - przyciski</t>
        </r>
      </text>
    </comment>
    <comment ref="C447" authorId="0" shapeId="0" xr:uid="{9AD49708-1151-4B24-8C56-9169750325C3}">
      <text>
        <r>
          <rPr>
            <b/>
            <sz val="8"/>
            <color indexed="81"/>
            <rFont val="Tahoma"/>
            <family val="2"/>
            <charset val="238"/>
          </rPr>
          <t>wywołującym alarm w miejscu chronionego obiektu, bez stałego adresata alarmu</t>
        </r>
      </text>
    </comment>
    <comment ref="F448" authorId="0" shapeId="0" xr:uid="{00000000-0006-0000-0300-00008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49" authorId="0" shapeId="0" xr:uid="{76D08920-7571-47EF-BB21-35236017EB44}">
      <text>
        <r>
          <rPr>
            <b/>
            <sz val="8"/>
            <color indexed="81"/>
            <rFont val="Tahoma"/>
            <family val="2"/>
            <charset val="238"/>
          </rPr>
          <t>np. Policja, firma ochrony mienia</t>
        </r>
        <r>
          <rPr>
            <sz val="8"/>
            <color indexed="81"/>
            <rFont val="Tahoma"/>
            <family val="2"/>
            <charset val="238"/>
          </rPr>
          <t xml:space="preserve">
</t>
        </r>
      </text>
    </comment>
    <comment ref="F449" authorId="0" shapeId="0" xr:uid="{00000000-0006-0000-0300-00008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0" authorId="0" shapeId="0" xr:uid="{00000000-0006-0000-0300-00008D010000}">
      <text>
        <r>
          <rPr>
            <b/>
            <sz val="8"/>
            <color indexed="81"/>
            <rFont val="Tahoma"/>
            <family val="2"/>
            <charset val="238"/>
          </rPr>
          <t xml:space="preserve">np. Państwowa Straż Pożarna, zakładowa straż pożarna, portiernia, agencja ochrony mienia
</t>
        </r>
      </text>
    </comment>
    <comment ref="F450" authorId="0" shapeId="0" xr:uid="{00000000-0006-0000-0300-00008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1" authorId="0" shapeId="0" xr:uid="{00000000-0006-0000-0300-00008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52" authorId="0" shapeId="0" xr:uid="{00000000-0006-0000-0300-000090010000}">
      <text>
        <r>
          <rPr>
            <b/>
            <sz val="8"/>
            <color indexed="81"/>
            <rFont val="Tahoma"/>
            <family val="2"/>
            <charset val="238"/>
          </rPr>
          <t>Sposoby uruchamiania instalacji oddymiającej: 
automatycznie - czujki; 
ręcznie - przyciski</t>
        </r>
      </text>
    </comment>
    <comment ref="C456" authorId="0" shapeId="0" xr:uid="{F896E864-1B69-4C5B-AE0E-19C021C3B284}">
      <text>
        <r>
          <rPr>
            <b/>
            <sz val="8"/>
            <color indexed="81"/>
            <rFont val="Tahoma"/>
            <family val="2"/>
            <charset val="238"/>
          </rPr>
          <t>wywołującym alarm w miejscu chronionego obiektu, bez stałego adresata alarmu</t>
        </r>
      </text>
    </comment>
    <comment ref="F457" authorId="0" shapeId="0" xr:uid="{00000000-0006-0000-0300-00009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58" authorId="0" shapeId="0" xr:uid="{50F1DCDC-F2D4-460D-9A0F-E86613672C50}">
      <text>
        <r>
          <rPr>
            <b/>
            <sz val="8"/>
            <color indexed="81"/>
            <rFont val="Tahoma"/>
            <family val="2"/>
            <charset val="238"/>
          </rPr>
          <t>np. Policja, firma ochrony mienia</t>
        </r>
        <r>
          <rPr>
            <sz val="8"/>
            <color indexed="81"/>
            <rFont val="Tahoma"/>
            <family val="2"/>
            <charset val="238"/>
          </rPr>
          <t xml:space="preserve">
</t>
        </r>
      </text>
    </comment>
    <comment ref="F458" authorId="0" shapeId="0" xr:uid="{00000000-0006-0000-0300-00009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59" authorId="0" shapeId="0" xr:uid="{00000000-0006-0000-0300-000095010000}">
      <text>
        <r>
          <rPr>
            <b/>
            <sz val="8"/>
            <color indexed="81"/>
            <rFont val="Tahoma"/>
            <family val="2"/>
            <charset val="238"/>
          </rPr>
          <t xml:space="preserve">np. Państwowa Straż Pożarna, zakładowa straż pożarna, portiernia, agencja ochrony mienia
</t>
        </r>
      </text>
    </comment>
    <comment ref="F459" authorId="0" shapeId="0" xr:uid="{00000000-0006-0000-0300-00009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0" authorId="0" shapeId="0" xr:uid="{00000000-0006-0000-0300-00009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61" authorId="0" shapeId="0" xr:uid="{00000000-0006-0000-0300-000098010000}">
      <text>
        <r>
          <rPr>
            <b/>
            <sz val="8"/>
            <color indexed="81"/>
            <rFont val="Tahoma"/>
            <family val="2"/>
            <charset val="238"/>
          </rPr>
          <t>Sposoby uruchamiania instalacji oddymiającej: 
automatycznie - czujki; 
ręcznie - przyciski</t>
        </r>
      </text>
    </comment>
    <comment ref="C465" authorId="0" shapeId="0" xr:uid="{F9B16A70-E28E-4E1C-947E-C3E10FE66F8E}">
      <text>
        <r>
          <rPr>
            <b/>
            <sz val="8"/>
            <color indexed="81"/>
            <rFont val="Tahoma"/>
            <family val="2"/>
            <charset val="238"/>
          </rPr>
          <t>wywołującym alarm w miejscu chronionego obiektu, bez stałego adresata alarmu</t>
        </r>
      </text>
    </comment>
    <comment ref="F466" authorId="0" shapeId="0" xr:uid="{00000000-0006-0000-0300-00009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67" authorId="0" shapeId="0" xr:uid="{B73CD22A-F1E0-46E0-AF19-E1CC85FD8222}">
      <text>
        <r>
          <rPr>
            <b/>
            <sz val="8"/>
            <color indexed="81"/>
            <rFont val="Tahoma"/>
            <family val="2"/>
            <charset val="238"/>
          </rPr>
          <t>np. Policja, firma ochrony mienia</t>
        </r>
        <r>
          <rPr>
            <sz val="8"/>
            <color indexed="81"/>
            <rFont val="Tahoma"/>
            <family val="2"/>
            <charset val="238"/>
          </rPr>
          <t xml:space="preserve">
</t>
        </r>
      </text>
    </comment>
    <comment ref="F467" authorId="0" shapeId="0" xr:uid="{00000000-0006-0000-0300-00009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8" authorId="0" shapeId="0" xr:uid="{00000000-0006-0000-0300-00009D010000}">
      <text>
        <r>
          <rPr>
            <b/>
            <sz val="8"/>
            <color indexed="81"/>
            <rFont val="Tahoma"/>
            <family val="2"/>
            <charset val="238"/>
          </rPr>
          <t xml:space="preserve">np. Państwowa Straż Pożarna, zakładowa straż pożarna, portiernia, agencja ochrony mienia
</t>
        </r>
      </text>
    </comment>
    <comment ref="F468" authorId="0" shapeId="0" xr:uid="{00000000-0006-0000-0300-00009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69" authorId="0" shapeId="0" xr:uid="{00000000-0006-0000-0300-00009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70" authorId="0" shapeId="0" xr:uid="{00000000-0006-0000-0300-0000A0010000}">
      <text>
        <r>
          <rPr>
            <b/>
            <sz val="8"/>
            <color indexed="81"/>
            <rFont val="Tahoma"/>
            <family val="2"/>
            <charset val="238"/>
          </rPr>
          <t>Sposoby uruchamiania instalacji oddymiającej: 
automatycznie - czujki; 
ręcznie - przyciski</t>
        </r>
      </text>
    </comment>
    <comment ref="C474" authorId="0" shapeId="0" xr:uid="{D8E92B2E-B00F-47F2-90CE-99D20B73A749}">
      <text>
        <r>
          <rPr>
            <b/>
            <sz val="8"/>
            <color indexed="81"/>
            <rFont val="Tahoma"/>
            <family val="2"/>
            <charset val="238"/>
          </rPr>
          <t>wywołującym alarm w miejscu chronionego obiektu, bez stałego adresata alarmu</t>
        </r>
      </text>
    </comment>
    <comment ref="F475" authorId="0" shapeId="0" xr:uid="{00000000-0006-0000-0300-0000A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76" authorId="0" shapeId="0" xr:uid="{8887EEC1-BECE-4CB1-AAED-1389DF43AF68}">
      <text>
        <r>
          <rPr>
            <b/>
            <sz val="8"/>
            <color indexed="81"/>
            <rFont val="Tahoma"/>
            <family val="2"/>
            <charset val="238"/>
          </rPr>
          <t>np. Policja, firma ochrony mienia</t>
        </r>
        <r>
          <rPr>
            <sz val="8"/>
            <color indexed="81"/>
            <rFont val="Tahoma"/>
            <family val="2"/>
            <charset val="238"/>
          </rPr>
          <t xml:space="preserve">
</t>
        </r>
      </text>
    </comment>
    <comment ref="F476" authorId="0" shapeId="0" xr:uid="{00000000-0006-0000-0300-0000A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77" authorId="0" shapeId="0" xr:uid="{00000000-0006-0000-0300-0000A5010000}">
      <text>
        <r>
          <rPr>
            <b/>
            <sz val="8"/>
            <color indexed="81"/>
            <rFont val="Tahoma"/>
            <family val="2"/>
            <charset val="238"/>
          </rPr>
          <t xml:space="preserve">np. Państwowa Straż Pożarna, zakładowa straż pożarna, portiernia, agencja ochrony mienia
</t>
        </r>
      </text>
    </comment>
    <comment ref="F477" authorId="0" shapeId="0" xr:uid="{00000000-0006-0000-0300-0000A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78" authorId="0" shapeId="0" xr:uid="{00000000-0006-0000-0300-0000A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79" authorId="0" shapeId="0" xr:uid="{00000000-0006-0000-0300-0000A8010000}">
      <text>
        <r>
          <rPr>
            <b/>
            <sz val="8"/>
            <color indexed="81"/>
            <rFont val="Tahoma"/>
            <family val="2"/>
            <charset val="238"/>
          </rPr>
          <t>Sposoby uruchamiania instalacji oddymiającej: 
automatycznie - czujki; 
ręcznie - przyciski</t>
        </r>
      </text>
    </comment>
    <comment ref="C483" authorId="0" shapeId="0" xr:uid="{A3AFE467-BF7E-4393-BD6E-C8A09F312606}">
      <text>
        <r>
          <rPr>
            <b/>
            <sz val="8"/>
            <color indexed="81"/>
            <rFont val="Tahoma"/>
            <family val="2"/>
            <charset val="238"/>
          </rPr>
          <t>wywołującym alarm w miejscu chronionego obiektu, bez stałego adresata alarmu</t>
        </r>
      </text>
    </comment>
    <comment ref="F484" authorId="0" shapeId="0" xr:uid="{00000000-0006-0000-0300-0000A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85" authorId="0" shapeId="0" xr:uid="{04A1922F-F9F6-42C0-8C43-566014CFFC05}">
      <text>
        <r>
          <rPr>
            <b/>
            <sz val="8"/>
            <color indexed="81"/>
            <rFont val="Tahoma"/>
            <family val="2"/>
            <charset val="238"/>
          </rPr>
          <t>np. Policja, firma ochrony mienia</t>
        </r>
        <r>
          <rPr>
            <sz val="8"/>
            <color indexed="81"/>
            <rFont val="Tahoma"/>
            <family val="2"/>
            <charset val="238"/>
          </rPr>
          <t xml:space="preserve">
</t>
        </r>
      </text>
    </comment>
    <comment ref="F485" authorId="0" shapeId="0" xr:uid="{00000000-0006-0000-0300-0000A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86" authorId="0" shapeId="0" xr:uid="{00000000-0006-0000-0300-0000AD010000}">
      <text>
        <r>
          <rPr>
            <b/>
            <sz val="8"/>
            <color indexed="81"/>
            <rFont val="Tahoma"/>
            <family val="2"/>
            <charset val="238"/>
          </rPr>
          <t xml:space="preserve">np. Państwowa Straż Pożarna, zakładowa straż pożarna, portiernia, agencja ochrony mienia
</t>
        </r>
      </text>
    </comment>
    <comment ref="F486" authorId="0" shapeId="0" xr:uid="{00000000-0006-0000-0300-0000A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87" authorId="0" shapeId="0" xr:uid="{00000000-0006-0000-0300-0000A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88" authorId="0" shapeId="0" xr:uid="{00000000-0006-0000-0300-0000B0010000}">
      <text>
        <r>
          <rPr>
            <b/>
            <sz val="8"/>
            <color indexed="81"/>
            <rFont val="Tahoma"/>
            <family val="2"/>
            <charset val="238"/>
          </rPr>
          <t>Sposoby uruchamiania instalacji oddymiającej: 
automatycznie - czujki; 
ręcznie - przyciski</t>
        </r>
      </text>
    </comment>
    <comment ref="C492" authorId="0" shapeId="0" xr:uid="{C46825B9-49B0-4C7A-961A-AD2C922A40CD}">
      <text>
        <r>
          <rPr>
            <b/>
            <sz val="8"/>
            <color indexed="81"/>
            <rFont val="Tahoma"/>
            <family val="2"/>
            <charset val="238"/>
          </rPr>
          <t>wywołującym alarm w miejscu chronionego obiektu, bez stałego adresata alarmu</t>
        </r>
      </text>
    </comment>
    <comment ref="F493" authorId="0" shapeId="0" xr:uid="{00000000-0006-0000-0300-0000B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494" authorId="0" shapeId="0" xr:uid="{278B72ED-FD3D-4F14-9983-8B694BA05FAF}">
      <text>
        <r>
          <rPr>
            <b/>
            <sz val="8"/>
            <color indexed="81"/>
            <rFont val="Tahoma"/>
            <family val="2"/>
            <charset val="238"/>
          </rPr>
          <t>np. Policja, firma ochrony mienia</t>
        </r>
        <r>
          <rPr>
            <sz val="8"/>
            <color indexed="81"/>
            <rFont val="Tahoma"/>
            <family val="2"/>
            <charset val="238"/>
          </rPr>
          <t xml:space="preserve">
</t>
        </r>
      </text>
    </comment>
    <comment ref="F494" authorId="0" shapeId="0" xr:uid="{00000000-0006-0000-0300-0000B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95" authorId="0" shapeId="0" xr:uid="{00000000-0006-0000-0300-0000B5010000}">
      <text>
        <r>
          <rPr>
            <b/>
            <sz val="8"/>
            <color indexed="81"/>
            <rFont val="Tahoma"/>
            <family val="2"/>
            <charset val="238"/>
          </rPr>
          <t xml:space="preserve">np. Państwowa Straż Pożarna, zakładowa straż pożarna, portiernia, agencja ochrony mienia
</t>
        </r>
      </text>
    </comment>
    <comment ref="F495" authorId="0" shapeId="0" xr:uid="{00000000-0006-0000-0300-0000B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496" authorId="0" shapeId="0" xr:uid="{00000000-0006-0000-0300-0000B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497" authorId="0" shapeId="0" xr:uid="{00000000-0006-0000-0300-0000B8010000}">
      <text>
        <r>
          <rPr>
            <b/>
            <sz val="8"/>
            <color indexed="81"/>
            <rFont val="Tahoma"/>
            <family val="2"/>
            <charset val="238"/>
          </rPr>
          <t>Sposoby uruchamiania instalacji oddymiającej: 
automatycznie - czujki; 
ręcznie - przyciski</t>
        </r>
      </text>
    </comment>
    <comment ref="C501" authorId="0" shapeId="0" xr:uid="{EE1DC5FE-EEF7-4EE3-98A4-01C27BFE3DB7}">
      <text>
        <r>
          <rPr>
            <b/>
            <sz val="8"/>
            <color indexed="81"/>
            <rFont val="Tahoma"/>
            <family val="2"/>
            <charset val="238"/>
          </rPr>
          <t>wywołującym alarm w miejscu chronionego obiektu, bez stałego adresata alarmu</t>
        </r>
      </text>
    </comment>
    <comment ref="F502" authorId="0" shapeId="0" xr:uid="{00000000-0006-0000-0300-0000B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03" authorId="0" shapeId="0" xr:uid="{E35594E0-E29C-4BB8-BEAC-FABB40567017}">
      <text>
        <r>
          <rPr>
            <b/>
            <sz val="8"/>
            <color indexed="81"/>
            <rFont val="Tahoma"/>
            <family val="2"/>
            <charset val="238"/>
          </rPr>
          <t>np. Policja, firma ochrony mienia</t>
        </r>
        <r>
          <rPr>
            <sz val="8"/>
            <color indexed="81"/>
            <rFont val="Tahoma"/>
            <family val="2"/>
            <charset val="238"/>
          </rPr>
          <t xml:space="preserve">
</t>
        </r>
      </text>
    </comment>
    <comment ref="F503" authorId="0" shapeId="0" xr:uid="{00000000-0006-0000-0300-0000B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04" authorId="0" shapeId="0" xr:uid="{00000000-0006-0000-0300-0000BD010000}">
      <text>
        <r>
          <rPr>
            <b/>
            <sz val="8"/>
            <color indexed="81"/>
            <rFont val="Tahoma"/>
            <family val="2"/>
            <charset val="238"/>
          </rPr>
          <t xml:space="preserve">np. Państwowa Straż Pożarna, zakładowa straż pożarna, portiernia, agencja ochrony mienia
</t>
        </r>
      </text>
    </comment>
    <comment ref="F504" authorId="0" shapeId="0" xr:uid="{00000000-0006-0000-0300-0000B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05" authorId="0" shapeId="0" xr:uid="{00000000-0006-0000-0300-0000B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06" authorId="0" shapeId="0" xr:uid="{00000000-0006-0000-0300-0000C0010000}">
      <text>
        <r>
          <rPr>
            <b/>
            <sz val="8"/>
            <color indexed="81"/>
            <rFont val="Tahoma"/>
            <family val="2"/>
            <charset val="238"/>
          </rPr>
          <t>Sposoby uruchamiania instalacji oddymiającej: 
automatycznie - czujki; 
ręcznie - przyciski</t>
        </r>
      </text>
    </comment>
    <comment ref="C510" authorId="0" shapeId="0" xr:uid="{43BAB069-746F-4C1E-946A-0E6C5ADE0278}">
      <text>
        <r>
          <rPr>
            <b/>
            <sz val="8"/>
            <color indexed="81"/>
            <rFont val="Tahoma"/>
            <family val="2"/>
            <charset val="238"/>
          </rPr>
          <t>wywołującym alarm w miejscu chronionego obiektu, bez stałego adresata alarmu</t>
        </r>
      </text>
    </comment>
    <comment ref="F511" authorId="0" shapeId="0" xr:uid="{00000000-0006-0000-0300-0000C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12" authorId="0" shapeId="0" xr:uid="{7B1670D0-9BC9-437B-BA0E-D3EDD8820E0D}">
      <text>
        <r>
          <rPr>
            <b/>
            <sz val="8"/>
            <color indexed="81"/>
            <rFont val="Tahoma"/>
            <family val="2"/>
            <charset val="238"/>
          </rPr>
          <t>np. Policja, firma ochrony mienia</t>
        </r>
        <r>
          <rPr>
            <sz val="8"/>
            <color indexed="81"/>
            <rFont val="Tahoma"/>
            <family val="2"/>
            <charset val="238"/>
          </rPr>
          <t xml:space="preserve">
</t>
        </r>
      </text>
    </comment>
    <comment ref="F512" authorId="0" shapeId="0" xr:uid="{00000000-0006-0000-0300-0000C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13" authorId="0" shapeId="0" xr:uid="{00000000-0006-0000-0300-0000C5010000}">
      <text>
        <r>
          <rPr>
            <b/>
            <sz val="8"/>
            <color indexed="81"/>
            <rFont val="Tahoma"/>
            <family val="2"/>
            <charset val="238"/>
          </rPr>
          <t xml:space="preserve">np. Państwowa Straż Pożarna, zakładowa straż pożarna, portiernia, agencja ochrony mienia
</t>
        </r>
      </text>
    </comment>
    <comment ref="F513" authorId="0" shapeId="0" xr:uid="{00000000-0006-0000-0300-0000C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14" authorId="0" shapeId="0" xr:uid="{00000000-0006-0000-0300-0000C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15" authorId="0" shapeId="0" xr:uid="{00000000-0006-0000-0300-0000C8010000}">
      <text>
        <r>
          <rPr>
            <b/>
            <sz val="8"/>
            <color indexed="81"/>
            <rFont val="Tahoma"/>
            <family val="2"/>
            <charset val="238"/>
          </rPr>
          <t>Sposoby uruchamiania instalacji oddymiającej: 
automatycznie - czujki; 
ręcznie - przyciski</t>
        </r>
      </text>
    </comment>
    <comment ref="C519" authorId="0" shapeId="0" xr:uid="{1A635DF1-8162-4F00-802A-5FD3A557C219}">
      <text>
        <r>
          <rPr>
            <b/>
            <sz val="8"/>
            <color indexed="81"/>
            <rFont val="Tahoma"/>
            <family val="2"/>
            <charset val="238"/>
          </rPr>
          <t>wywołującym alarm w miejscu chronionego obiektu, bez stałego adresata alarmu</t>
        </r>
      </text>
    </comment>
    <comment ref="F520" authorId="0" shapeId="0" xr:uid="{00000000-0006-0000-0300-0000C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21" authorId="0" shapeId="0" xr:uid="{D7E269A5-B37E-41B9-81AE-29161391CB2C}">
      <text>
        <r>
          <rPr>
            <b/>
            <sz val="8"/>
            <color indexed="81"/>
            <rFont val="Tahoma"/>
            <family val="2"/>
            <charset val="238"/>
          </rPr>
          <t>np. Policja, firma ochrony mienia</t>
        </r>
        <r>
          <rPr>
            <sz val="8"/>
            <color indexed="81"/>
            <rFont val="Tahoma"/>
            <family val="2"/>
            <charset val="238"/>
          </rPr>
          <t xml:space="preserve">
</t>
        </r>
      </text>
    </comment>
    <comment ref="F521" authorId="0" shapeId="0" xr:uid="{00000000-0006-0000-0300-0000C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22" authorId="0" shapeId="0" xr:uid="{00000000-0006-0000-0300-0000CD010000}">
      <text>
        <r>
          <rPr>
            <b/>
            <sz val="8"/>
            <color indexed="81"/>
            <rFont val="Tahoma"/>
            <family val="2"/>
            <charset val="238"/>
          </rPr>
          <t xml:space="preserve">np. Państwowa Straż Pożarna, zakładowa straż pożarna, portiernia, agencja ochrony mienia
</t>
        </r>
      </text>
    </comment>
    <comment ref="F522" authorId="0" shapeId="0" xr:uid="{00000000-0006-0000-0300-0000C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23" authorId="0" shapeId="0" xr:uid="{00000000-0006-0000-0300-0000C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24" authorId="0" shapeId="0" xr:uid="{00000000-0006-0000-0300-0000D0010000}">
      <text>
        <r>
          <rPr>
            <b/>
            <sz val="8"/>
            <color indexed="81"/>
            <rFont val="Tahoma"/>
            <family val="2"/>
            <charset val="238"/>
          </rPr>
          <t>Sposoby uruchamiania instalacji oddymiającej: 
automatycznie - czujki; 
ręcznie - przyciski</t>
        </r>
      </text>
    </comment>
    <comment ref="C528" authorId="0" shapeId="0" xr:uid="{7919D02A-8629-4927-B5DC-D50CC2F7F81B}">
      <text>
        <r>
          <rPr>
            <b/>
            <sz val="8"/>
            <color indexed="81"/>
            <rFont val="Tahoma"/>
            <family val="2"/>
            <charset val="238"/>
          </rPr>
          <t>wywołującym alarm w miejscu chronionego obiektu, bez stałego adresata alarmu</t>
        </r>
      </text>
    </comment>
    <comment ref="F529" authorId="0" shapeId="0" xr:uid="{00000000-0006-0000-0300-0000D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30" authorId="0" shapeId="0" xr:uid="{C15CF168-8264-4172-9D5F-E933C53B3F58}">
      <text>
        <r>
          <rPr>
            <b/>
            <sz val="8"/>
            <color indexed="81"/>
            <rFont val="Tahoma"/>
            <family val="2"/>
            <charset val="238"/>
          </rPr>
          <t>np. Policja, firma ochrony mienia</t>
        </r>
        <r>
          <rPr>
            <sz val="8"/>
            <color indexed="81"/>
            <rFont val="Tahoma"/>
            <family val="2"/>
            <charset val="238"/>
          </rPr>
          <t xml:space="preserve">
</t>
        </r>
      </text>
    </comment>
    <comment ref="F530" authorId="0" shapeId="0" xr:uid="{00000000-0006-0000-0300-0000D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31" authorId="0" shapeId="0" xr:uid="{00000000-0006-0000-0300-0000D5010000}">
      <text>
        <r>
          <rPr>
            <b/>
            <sz val="8"/>
            <color indexed="81"/>
            <rFont val="Tahoma"/>
            <family val="2"/>
            <charset val="238"/>
          </rPr>
          <t xml:space="preserve">np. Państwowa Straż Pożarna, zakładowa straż pożarna, portiernia, agencja ochrony mienia
</t>
        </r>
      </text>
    </comment>
    <comment ref="F531" authorId="0" shapeId="0" xr:uid="{00000000-0006-0000-0300-0000D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32" authorId="0" shapeId="0" xr:uid="{00000000-0006-0000-0300-0000D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33" authorId="0" shapeId="0" xr:uid="{00000000-0006-0000-0300-0000D8010000}">
      <text>
        <r>
          <rPr>
            <b/>
            <sz val="8"/>
            <color indexed="81"/>
            <rFont val="Tahoma"/>
            <family val="2"/>
            <charset val="238"/>
          </rPr>
          <t>Sposoby uruchamiania instalacji oddymiającej: 
automatycznie - czujki; 
ręcznie - przyciski</t>
        </r>
      </text>
    </comment>
    <comment ref="C537" authorId="0" shapeId="0" xr:uid="{52751BFE-83A8-46EA-8A6C-07A28649F83B}">
      <text>
        <r>
          <rPr>
            <b/>
            <sz val="8"/>
            <color indexed="81"/>
            <rFont val="Tahoma"/>
            <family val="2"/>
            <charset val="238"/>
          </rPr>
          <t>wywołującym alarm w miejscu chronionego obiektu, bez stałego adresata alarmu</t>
        </r>
      </text>
    </comment>
    <comment ref="F538" authorId="0" shapeId="0" xr:uid="{00000000-0006-0000-0300-0000D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39" authorId="0" shapeId="0" xr:uid="{0C753470-2769-4A9F-AF8F-5C4C02AB71F6}">
      <text>
        <r>
          <rPr>
            <b/>
            <sz val="8"/>
            <color indexed="81"/>
            <rFont val="Tahoma"/>
            <family val="2"/>
            <charset val="238"/>
          </rPr>
          <t>np. Policja, firma ochrony mienia</t>
        </r>
        <r>
          <rPr>
            <sz val="8"/>
            <color indexed="81"/>
            <rFont val="Tahoma"/>
            <family val="2"/>
            <charset val="238"/>
          </rPr>
          <t xml:space="preserve">
</t>
        </r>
      </text>
    </comment>
    <comment ref="F539" authorId="0" shapeId="0" xr:uid="{00000000-0006-0000-0300-0000D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0" authorId="0" shapeId="0" xr:uid="{00000000-0006-0000-0300-0000DD010000}">
      <text>
        <r>
          <rPr>
            <b/>
            <sz val="8"/>
            <color indexed="81"/>
            <rFont val="Tahoma"/>
            <family val="2"/>
            <charset val="238"/>
          </rPr>
          <t xml:space="preserve">np. Państwowa Straż Pożarna, zakładowa straż pożarna, portiernia, agencja ochrony mienia
</t>
        </r>
      </text>
    </comment>
    <comment ref="F540" authorId="0" shapeId="0" xr:uid="{00000000-0006-0000-0300-0000D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1" authorId="0" shapeId="0" xr:uid="{00000000-0006-0000-0300-0000D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42" authorId="0" shapeId="0" xr:uid="{00000000-0006-0000-0300-0000E0010000}">
      <text>
        <r>
          <rPr>
            <b/>
            <sz val="8"/>
            <color indexed="81"/>
            <rFont val="Tahoma"/>
            <family val="2"/>
            <charset val="238"/>
          </rPr>
          <t>Sposoby uruchamiania instalacji oddymiającej: 
automatycznie - czujki; 
ręcznie - przyciski</t>
        </r>
      </text>
    </comment>
    <comment ref="C546" authorId="0" shapeId="0" xr:uid="{AA8923C7-C5B8-4B23-B810-75BBD5AF01AF}">
      <text>
        <r>
          <rPr>
            <b/>
            <sz val="8"/>
            <color indexed="81"/>
            <rFont val="Tahoma"/>
            <family val="2"/>
            <charset val="238"/>
          </rPr>
          <t>wywołującym alarm w miejscu chronionego obiektu, bez stałego adresata alarmu</t>
        </r>
      </text>
    </comment>
    <comment ref="F547" authorId="0" shapeId="0" xr:uid="{00000000-0006-0000-0300-0000E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48" authorId="0" shapeId="0" xr:uid="{2F6DCA3C-5545-4B73-AA90-AE475EFCA5E2}">
      <text>
        <r>
          <rPr>
            <b/>
            <sz val="8"/>
            <color indexed="81"/>
            <rFont val="Tahoma"/>
            <family val="2"/>
            <charset val="238"/>
          </rPr>
          <t>np. Policja, firma ochrony mienia</t>
        </r>
        <r>
          <rPr>
            <sz val="8"/>
            <color indexed="81"/>
            <rFont val="Tahoma"/>
            <family val="2"/>
            <charset val="238"/>
          </rPr>
          <t xml:space="preserve">
</t>
        </r>
      </text>
    </comment>
    <comment ref="F548" authorId="0" shapeId="0" xr:uid="{00000000-0006-0000-0300-0000E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49" authorId="0" shapeId="0" xr:uid="{00000000-0006-0000-0300-0000E5010000}">
      <text>
        <r>
          <rPr>
            <b/>
            <sz val="8"/>
            <color indexed="81"/>
            <rFont val="Tahoma"/>
            <family val="2"/>
            <charset val="238"/>
          </rPr>
          <t xml:space="preserve">np. Państwowa Straż Pożarna, zakładowa straż pożarna, portiernia, agencja ochrony mienia
</t>
        </r>
      </text>
    </comment>
    <comment ref="F549" authorId="0" shapeId="0" xr:uid="{00000000-0006-0000-0300-0000E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0" authorId="0" shapeId="0" xr:uid="{00000000-0006-0000-0300-0000E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51" authorId="0" shapeId="0" xr:uid="{00000000-0006-0000-0300-0000E8010000}">
      <text>
        <r>
          <rPr>
            <b/>
            <sz val="8"/>
            <color indexed="81"/>
            <rFont val="Tahoma"/>
            <family val="2"/>
            <charset val="238"/>
          </rPr>
          <t>Sposoby uruchamiania instalacji oddymiającej: 
automatycznie - czujki; 
ręcznie - przyciski</t>
        </r>
      </text>
    </comment>
    <comment ref="C555" authorId="0" shapeId="0" xr:uid="{806B3D67-5D91-4CA8-83B1-8EEB1DFFE8AF}">
      <text>
        <r>
          <rPr>
            <b/>
            <sz val="8"/>
            <color indexed="81"/>
            <rFont val="Tahoma"/>
            <family val="2"/>
            <charset val="238"/>
          </rPr>
          <t>wywołującym alarm w miejscu chronionego obiektu, bez stałego adresata alarmu</t>
        </r>
      </text>
    </comment>
    <comment ref="F556" authorId="0" shapeId="0" xr:uid="{00000000-0006-0000-0300-0000E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57" authorId="0" shapeId="0" xr:uid="{85334A91-9734-4FEE-ADDD-8997A6D268BE}">
      <text>
        <r>
          <rPr>
            <b/>
            <sz val="8"/>
            <color indexed="81"/>
            <rFont val="Tahoma"/>
            <family val="2"/>
            <charset val="238"/>
          </rPr>
          <t>np. Policja, firma ochrony mienia</t>
        </r>
        <r>
          <rPr>
            <sz val="8"/>
            <color indexed="81"/>
            <rFont val="Tahoma"/>
            <family val="2"/>
            <charset val="238"/>
          </rPr>
          <t xml:space="preserve">
</t>
        </r>
      </text>
    </comment>
    <comment ref="F557" authorId="0" shapeId="0" xr:uid="{00000000-0006-0000-0300-0000E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8" authorId="0" shapeId="0" xr:uid="{00000000-0006-0000-0300-0000ED010000}">
      <text>
        <r>
          <rPr>
            <b/>
            <sz val="8"/>
            <color indexed="81"/>
            <rFont val="Tahoma"/>
            <family val="2"/>
            <charset val="238"/>
          </rPr>
          <t xml:space="preserve">np. Państwowa Straż Pożarna, zakładowa straż pożarna, portiernia, agencja ochrony mienia
</t>
        </r>
      </text>
    </comment>
    <comment ref="F558" authorId="0" shapeId="0" xr:uid="{00000000-0006-0000-0300-0000E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59" authorId="0" shapeId="0" xr:uid="{00000000-0006-0000-0300-0000E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60" authorId="0" shapeId="0" xr:uid="{00000000-0006-0000-0300-0000F0010000}">
      <text>
        <r>
          <rPr>
            <b/>
            <sz val="8"/>
            <color indexed="81"/>
            <rFont val="Tahoma"/>
            <family val="2"/>
            <charset val="238"/>
          </rPr>
          <t>Sposoby uruchamiania instalacji oddymiającej: 
automatycznie - czujki; 
ręcznie - przyciski</t>
        </r>
      </text>
    </comment>
    <comment ref="C564" authorId="0" shapeId="0" xr:uid="{9502E7CE-1041-4C8E-8A75-EF5BC600FCCE}">
      <text>
        <r>
          <rPr>
            <b/>
            <sz val="8"/>
            <color indexed="81"/>
            <rFont val="Tahoma"/>
            <family val="2"/>
            <charset val="238"/>
          </rPr>
          <t>wywołującym alarm w miejscu chronionego obiektu, bez stałego adresata alarmu</t>
        </r>
      </text>
    </comment>
    <comment ref="F565" authorId="0" shapeId="0" xr:uid="{00000000-0006-0000-0300-0000F2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66" authorId="0" shapeId="0" xr:uid="{F8227397-0A22-4F10-8195-FB6348754073}">
      <text>
        <r>
          <rPr>
            <b/>
            <sz val="8"/>
            <color indexed="81"/>
            <rFont val="Tahoma"/>
            <family val="2"/>
            <charset val="238"/>
          </rPr>
          <t>np. Policja, firma ochrony mienia</t>
        </r>
        <r>
          <rPr>
            <sz val="8"/>
            <color indexed="81"/>
            <rFont val="Tahoma"/>
            <family val="2"/>
            <charset val="238"/>
          </rPr>
          <t xml:space="preserve">
</t>
        </r>
      </text>
    </comment>
    <comment ref="F566" authorId="0" shapeId="0" xr:uid="{00000000-0006-0000-0300-0000F4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67" authorId="0" shapeId="0" xr:uid="{00000000-0006-0000-0300-0000F5010000}">
      <text>
        <r>
          <rPr>
            <b/>
            <sz val="8"/>
            <color indexed="81"/>
            <rFont val="Tahoma"/>
            <family val="2"/>
            <charset val="238"/>
          </rPr>
          <t xml:space="preserve">np. Państwowa Straż Pożarna, zakładowa straż pożarna, portiernia, agencja ochrony mienia
</t>
        </r>
      </text>
    </comment>
    <comment ref="F567" authorId="0" shapeId="0" xr:uid="{00000000-0006-0000-0300-0000F6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68" authorId="0" shapeId="0" xr:uid="{00000000-0006-0000-0300-0000F7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69" authorId="0" shapeId="0" xr:uid="{00000000-0006-0000-0300-0000F8010000}">
      <text>
        <r>
          <rPr>
            <b/>
            <sz val="8"/>
            <color indexed="81"/>
            <rFont val="Tahoma"/>
            <family val="2"/>
            <charset val="238"/>
          </rPr>
          <t>Sposoby uruchamiania instalacji oddymiającej: 
automatycznie - czujki; 
ręcznie - przyciski</t>
        </r>
      </text>
    </comment>
    <comment ref="C573" authorId="0" shapeId="0" xr:uid="{0371B4C5-59B6-46F1-ADE5-AD6A68E9660E}">
      <text>
        <r>
          <rPr>
            <b/>
            <sz val="8"/>
            <color indexed="81"/>
            <rFont val="Tahoma"/>
            <family val="2"/>
            <charset val="238"/>
          </rPr>
          <t>wywołującym alarm w miejscu chronionego obiektu, bez stałego adresata alarmu</t>
        </r>
      </text>
    </comment>
    <comment ref="F574" authorId="0" shapeId="0" xr:uid="{00000000-0006-0000-0300-0000FA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75" authorId="0" shapeId="0" xr:uid="{CD4EC5FE-3C15-4F6C-B751-19DA2FBB4F5B}">
      <text>
        <r>
          <rPr>
            <b/>
            <sz val="8"/>
            <color indexed="81"/>
            <rFont val="Tahoma"/>
            <family val="2"/>
            <charset val="238"/>
          </rPr>
          <t>np. Policja, firma ochrony mienia</t>
        </r>
        <r>
          <rPr>
            <sz val="8"/>
            <color indexed="81"/>
            <rFont val="Tahoma"/>
            <family val="2"/>
            <charset val="238"/>
          </rPr>
          <t xml:space="preserve">
</t>
        </r>
      </text>
    </comment>
    <comment ref="F575" authorId="0" shapeId="0" xr:uid="{00000000-0006-0000-0300-0000FC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76" authorId="0" shapeId="0" xr:uid="{00000000-0006-0000-0300-0000FD010000}">
      <text>
        <r>
          <rPr>
            <b/>
            <sz val="8"/>
            <color indexed="81"/>
            <rFont val="Tahoma"/>
            <family val="2"/>
            <charset val="238"/>
          </rPr>
          <t xml:space="preserve">np. Państwowa Straż Pożarna, zakładowa straż pożarna, portiernia, agencja ochrony mienia
</t>
        </r>
      </text>
    </comment>
    <comment ref="F576" authorId="0" shapeId="0" xr:uid="{00000000-0006-0000-0300-0000FE01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77" authorId="0" shapeId="0" xr:uid="{00000000-0006-0000-0300-0000FF01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78" authorId="0" shapeId="0" xr:uid="{00000000-0006-0000-0300-000000020000}">
      <text>
        <r>
          <rPr>
            <b/>
            <sz val="8"/>
            <color indexed="81"/>
            <rFont val="Tahoma"/>
            <family val="2"/>
            <charset val="238"/>
          </rPr>
          <t>Sposoby uruchamiania instalacji oddymiającej: 
automatycznie - czujki; 
ręcznie - przyciski</t>
        </r>
      </text>
    </comment>
    <comment ref="C582" authorId="0" shapeId="0" xr:uid="{CE0B7BB9-18A4-43A4-8723-70C2A23BFF02}">
      <text>
        <r>
          <rPr>
            <b/>
            <sz val="8"/>
            <color indexed="81"/>
            <rFont val="Tahoma"/>
            <family val="2"/>
            <charset val="238"/>
          </rPr>
          <t>wywołującym alarm w miejscu chronionego obiektu, bez stałego adresata alarmu</t>
        </r>
      </text>
    </comment>
    <comment ref="F583" authorId="0" shapeId="0" xr:uid="{00000000-0006-0000-0300-00000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84" authorId="0" shapeId="0" xr:uid="{50111DE7-CF95-4492-B33B-DBA63ACFCAB2}">
      <text>
        <r>
          <rPr>
            <b/>
            <sz val="8"/>
            <color indexed="81"/>
            <rFont val="Tahoma"/>
            <family val="2"/>
            <charset val="238"/>
          </rPr>
          <t>np. Policja, firma ochrony mienia</t>
        </r>
        <r>
          <rPr>
            <sz val="8"/>
            <color indexed="81"/>
            <rFont val="Tahoma"/>
            <family val="2"/>
            <charset val="238"/>
          </rPr>
          <t xml:space="preserve">
</t>
        </r>
      </text>
    </comment>
    <comment ref="F584" authorId="0" shapeId="0" xr:uid="{00000000-0006-0000-0300-00000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85" authorId="0" shapeId="0" xr:uid="{00000000-0006-0000-0300-000005020000}">
      <text>
        <r>
          <rPr>
            <b/>
            <sz val="8"/>
            <color indexed="81"/>
            <rFont val="Tahoma"/>
            <family val="2"/>
            <charset val="238"/>
          </rPr>
          <t xml:space="preserve">np. Państwowa Straż Pożarna, zakładowa straż pożarna, portiernia, agencja ochrony mienia
</t>
        </r>
      </text>
    </comment>
    <comment ref="F585" authorId="0" shapeId="0" xr:uid="{00000000-0006-0000-0300-00000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86" authorId="0" shapeId="0" xr:uid="{00000000-0006-0000-0300-00000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87" authorId="0" shapeId="0" xr:uid="{00000000-0006-0000-0300-000008020000}">
      <text>
        <r>
          <rPr>
            <b/>
            <sz val="8"/>
            <color indexed="81"/>
            <rFont val="Tahoma"/>
            <family val="2"/>
            <charset val="238"/>
          </rPr>
          <t>Sposoby uruchamiania instalacji oddymiającej: 
automatycznie - czujki; 
ręcznie - przyciski</t>
        </r>
      </text>
    </comment>
    <comment ref="C591" authorId="0" shapeId="0" xr:uid="{037C7EA6-99D6-46E3-A4D2-714400154864}">
      <text>
        <r>
          <rPr>
            <b/>
            <sz val="8"/>
            <color indexed="81"/>
            <rFont val="Tahoma"/>
            <family val="2"/>
            <charset val="238"/>
          </rPr>
          <t>wywołującym alarm w miejscu chronionego obiektu, bez stałego adresata alarmu</t>
        </r>
      </text>
    </comment>
    <comment ref="F592" authorId="0" shapeId="0" xr:uid="{00000000-0006-0000-0300-00000A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593" authorId="0" shapeId="0" xr:uid="{6D0E8CF5-E0B0-468F-AD4E-BA60D3DCC641}">
      <text>
        <r>
          <rPr>
            <b/>
            <sz val="8"/>
            <color indexed="81"/>
            <rFont val="Tahoma"/>
            <family val="2"/>
            <charset val="238"/>
          </rPr>
          <t>np. Policja, firma ochrony mienia</t>
        </r>
        <r>
          <rPr>
            <sz val="8"/>
            <color indexed="81"/>
            <rFont val="Tahoma"/>
            <family val="2"/>
            <charset val="238"/>
          </rPr>
          <t xml:space="preserve">
</t>
        </r>
      </text>
    </comment>
    <comment ref="F593" authorId="0" shapeId="0" xr:uid="{00000000-0006-0000-0300-00000C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94" authorId="0" shapeId="0" xr:uid="{00000000-0006-0000-0300-00000D020000}">
      <text>
        <r>
          <rPr>
            <b/>
            <sz val="8"/>
            <color indexed="81"/>
            <rFont val="Tahoma"/>
            <family val="2"/>
            <charset val="238"/>
          </rPr>
          <t xml:space="preserve">np. Państwowa Straż Pożarna, zakładowa straż pożarna, portiernia, agencja ochrony mienia
</t>
        </r>
      </text>
    </comment>
    <comment ref="F594" authorId="0" shapeId="0" xr:uid="{00000000-0006-0000-0300-00000E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595" authorId="0" shapeId="0" xr:uid="{00000000-0006-0000-0300-00000F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596" authorId="0" shapeId="0" xr:uid="{00000000-0006-0000-0300-000010020000}">
      <text>
        <r>
          <rPr>
            <b/>
            <sz val="8"/>
            <color indexed="81"/>
            <rFont val="Tahoma"/>
            <family val="2"/>
            <charset val="238"/>
          </rPr>
          <t>Sposoby uruchamiania instalacji oddymiającej: 
automatycznie - czujki; 
ręcznie - przyciski</t>
        </r>
      </text>
    </comment>
    <comment ref="C600" authorId="0" shapeId="0" xr:uid="{830EC15B-F083-4449-AE22-FEADB4FABBB6}">
      <text>
        <r>
          <rPr>
            <b/>
            <sz val="8"/>
            <color indexed="81"/>
            <rFont val="Tahoma"/>
            <family val="2"/>
            <charset val="238"/>
          </rPr>
          <t>wywołującym alarm w miejscu chronionego obiektu, bez stałego adresata alarmu</t>
        </r>
      </text>
    </comment>
    <comment ref="F601" authorId="0" shapeId="0" xr:uid="{00000000-0006-0000-0300-00001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02" authorId="0" shapeId="0" xr:uid="{E3451595-C04F-4ED5-AC29-5416533D9B3A}">
      <text>
        <r>
          <rPr>
            <b/>
            <sz val="8"/>
            <color indexed="81"/>
            <rFont val="Tahoma"/>
            <family val="2"/>
            <charset val="238"/>
          </rPr>
          <t>np. Policja, firma ochrony mienia</t>
        </r>
        <r>
          <rPr>
            <sz val="8"/>
            <color indexed="81"/>
            <rFont val="Tahoma"/>
            <family val="2"/>
            <charset val="238"/>
          </rPr>
          <t xml:space="preserve">
</t>
        </r>
      </text>
    </comment>
    <comment ref="F602" authorId="0" shapeId="0" xr:uid="{00000000-0006-0000-0300-00001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03" authorId="0" shapeId="0" xr:uid="{00000000-0006-0000-0300-000015020000}">
      <text>
        <r>
          <rPr>
            <b/>
            <sz val="8"/>
            <color indexed="81"/>
            <rFont val="Tahoma"/>
            <family val="2"/>
            <charset val="238"/>
          </rPr>
          <t xml:space="preserve">np. Państwowa Straż Pożarna, zakładowa straż pożarna, portiernia, agencja ochrony mienia
</t>
        </r>
      </text>
    </comment>
    <comment ref="F603" authorId="0" shapeId="0" xr:uid="{00000000-0006-0000-0300-00001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04" authorId="0" shapeId="0" xr:uid="{00000000-0006-0000-0300-00001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05" authorId="0" shapeId="0" xr:uid="{00000000-0006-0000-0300-000018020000}">
      <text>
        <r>
          <rPr>
            <b/>
            <sz val="8"/>
            <color indexed="81"/>
            <rFont val="Tahoma"/>
            <family val="2"/>
            <charset val="238"/>
          </rPr>
          <t>Sposoby uruchamiania instalacji oddymiającej: 
automatycznie - czujki; 
ręcznie - przyciski</t>
        </r>
      </text>
    </comment>
    <comment ref="C609" authorId="0" shapeId="0" xr:uid="{E30696CD-9058-4916-9424-209957015C93}">
      <text>
        <r>
          <rPr>
            <b/>
            <sz val="8"/>
            <color indexed="81"/>
            <rFont val="Tahoma"/>
            <family val="2"/>
            <charset val="238"/>
          </rPr>
          <t>wywołującym alarm w miejscu chronionego obiektu, bez stałego adresata alarmu</t>
        </r>
      </text>
    </comment>
    <comment ref="F610" authorId="0" shapeId="0" xr:uid="{D74303F1-A72E-4651-8FAE-3F4D86CC5819}">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611" authorId="0" shapeId="0" xr:uid="{3DA38028-002C-4964-83A8-F0E48B3DD701}">
      <text>
        <r>
          <rPr>
            <b/>
            <sz val="8"/>
            <color indexed="81"/>
            <rFont val="Tahoma"/>
            <family val="2"/>
            <charset val="238"/>
          </rPr>
          <t>np. Policja, firma ochrony mienia</t>
        </r>
        <r>
          <rPr>
            <sz val="8"/>
            <color indexed="81"/>
            <rFont val="Tahoma"/>
            <family val="2"/>
            <charset val="238"/>
          </rPr>
          <t xml:space="preserve">
</t>
        </r>
      </text>
    </comment>
    <comment ref="F611" authorId="0" shapeId="0" xr:uid="{7CBB42CF-BC38-4580-9637-3CF201E4572C}">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12" authorId="0" shapeId="0" xr:uid="{1EF2681F-59F5-488F-9AF5-3B13FCCF0BD5}">
      <text>
        <r>
          <rPr>
            <b/>
            <sz val="8"/>
            <color indexed="81"/>
            <rFont val="Tahoma"/>
            <family val="2"/>
            <charset val="238"/>
          </rPr>
          <t xml:space="preserve">np. Państwowa Straż Pożarna, zakładowa straż pożarna, portiernia, agencja ochrony mienia
</t>
        </r>
      </text>
    </comment>
    <comment ref="F612" authorId="0" shapeId="0" xr:uid="{D3329526-EE31-47F5-94D2-B7B5BD419304}">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613" authorId="0" shapeId="0" xr:uid="{9AF33A7E-3AA4-4A73-AE7F-4B1EA9AFC906}">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614" authorId="0" shapeId="0" xr:uid="{C3AE8FAE-4943-432C-83E2-23D6EFCB339A}">
      <text>
        <r>
          <rPr>
            <b/>
            <sz val="8"/>
            <color indexed="81"/>
            <rFont val="Tahoma"/>
            <family val="2"/>
            <charset val="238"/>
          </rPr>
          <t>Sposoby uruchamiania instalacji oddymiającej: 
automatycznie - czujki; 
ręcznie - przyciski</t>
        </r>
      </text>
    </comment>
    <comment ref="C843" authorId="0" shapeId="0" xr:uid="{E38A7550-1D46-4B57-B1E7-3566091C7988}">
      <text>
        <r>
          <rPr>
            <b/>
            <sz val="8"/>
            <color indexed="81"/>
            <rFont val="Tahoma"/>
            <family val="2"/>
            <charset val="238"/>
          </rPr>
          <t>wywołującym alarm w miejscu chronionego obiektu, bez stałego adresata alarmu</t>
        </r>
      </text>
    </comment>
    <comment ref="F844" authorId="0" shapeId="0" xr:uid="{31E1DEA4-47E5-45C7-88AE-FB178CA3BADA}">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45" authorId="0" shapeId="0" xr:uid="{4E0CDED8-C24C-44C0-8CEF-DFA85F2931F4}">
      <text>
        <r>
          <rPr>
            <b/>
            <sz val="8"/>
            <color indexed="81"/>
            <rFont val="Tahoma"/>
            <family val="2"/>
            <charset val="238"/>
          </rPr>
          <t>np. Policja, firma ochrony mienia</t>
        </r>
        <r>
          <rPr>
            <sz val="8"/>
            <color indexed="81"/>
            <rFont val="Tahoma"/>
            <family val="2"/>
            <charset val="238"/>
          </rPr>
          <t xml:space="preserve">
</t>
        </r>
      </text>
    </comment>
    <comment ref="F845" authorId="0" shapeId="0" xr:uid="{CE6A24E3-509C-4D17-8F85-48B023F2756C}">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46" authorId="0" shapeId="0" xr:uid="{FACFCEBA-221D-4477-A147-6498078D8B5A}">
      <text>
        <r>
          <rPr>
            <b/>
            <sz val="8"/>
            <color indexed="81"/>
            <rFont val="Tahoma"/>
            <family val="2"/>
            <charset val="238"/>
          </rPr>
          <t xml:space="preserve">np. Państwowa Straż Pożarna, zakładowa straż pożarna, portiernia, agencja ochrony mienia
</t>
        </r>
      </text>
    </comment>
    <comment ref="F846" authorId="0" shapeId="0" xr:uid="{E0C16755-B8DE-4587-BB9C-3333D6B6577D}">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47" authorId="0" shapeId="0" xr:uid="{B4E21BFA-1FB3-42C6-A069-3DD699EB2E0C}">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48" authorId="0" shapeId="0" xr:uid="{B461AF28-CA1B-4ACB-B3A3-E441A4F7E83A}">
      <text>
        <r>
          <rPr>
            <b/>
            <sz val="8"/>
            <color indexed="81"/>
            <rFont val="Tahoma"/>
            <family val="2"/>
            <charset val="238"/>
          </rPr>
          <t>Sposoby uruchamiania instalacji oddymiającej: 
automatycznie - czujki; 
ręcznie - przyciski</t>
        </r>
      </text>
    </comment>
    <comment ref="C890" authorId="0" shapeId="0" xr:uid="{00000000-0006-0000-0300-000021020000}">
      <text>
        <r>
          <rPr>
            <b/>
            <sz val="8"/>
            <color indexed="81"/>
            <rFont val="Tahoma"/>
            <family val="2"/>
            <charset val="238"/>
          </rPr>
          <t>wywołującym alarm w miejscu chronionego obiektu, bez stałego adresata alarmu</t>
        </r>
      </text>
    </comment>
    <comment ref="F891" authorId="0" shapeId="0" xr:uid="{00000000-0006-0000-0300-00002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892" authorId="0" shapeId="0" xr:uid="{00000000-0006-0000-0300-000023020000}">
      <text>
        <r>
          <rPr>
            <b/>
            <sz val="8"/>
            <color indexed="81"/>
            <rFont val="Tahoma"/>
            <family val="2"/>
            <charset val="238"/>
          </rPr>
          <t>np. Policja, firma ochrony mienia</t>
        </r>
        <r>
          <rPr>
            <sz val="8"/>
            <color indexed="81"/>
            <rFont val="Tahoma"/>
            <family val="2"/>
            <charset val="238"/>
          </rPr>
          <t xml:space="preserve">
</t>
        </r>
      </text>
    </comment>
    <comment ref="F892" authorId="0" shapeId="0" xr:uid="{00000000-0006-0000-0300-00002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93" authorId="0" shapeId="0" xr:uid="{00000000-0006-0000-0300-000025020000}">
      <text>
        <r>
          <rPr>
            <b/>
            <sz val="8"/>
            <color indexed="81"/>
            <rFont val="Tahoma"/>
            <family val="2"/>
            <charset val="238"/>
          </rPr>
          <t xml:space="preserve">np. Państwowa Straż Pożarna, zakładowa straż pożarna, portiernia, agencja ochrony mienia
</t>
        </r>
      </text>
    </comment>
    <comment ref="F893" authorId="0" shapeId="0" xr:uid="{00000000-0006-0000-0300-00002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894" authorId="0" shapeId="0" xr:uid="{00000000-0006-0000-0300-00002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895" authorId="0" shapeId="0" xr:uid="{00000000-0006-0000-0300-000028020000}">
      <text>
        <r>
          <rPr>
            <b/>
            <sz val="8"/>
            <color indexed="81"/>
            <rFont val="Tahoma"/>
            <family val="2"/>
            <charset val="238"/>
          </rPr>
          <t>Sposoby uruchamiania instalacji oddymiającej: 
automatycznie - czujki; 
ręcznie - przyciski</t>
        </r>
      </text>
    </comment>
    <comment ref="C901" authorId="0" shapeId="0" xr:uid="{00000000-0006-0000-0300-000031020000}">
      <text>
        <r>
          <rPr>
            <b/>
            <sz val="8"/>
            <color indexed="81"/>
            <rFont val="Tahoma"/>
            <family val="2"/>
            <charset val="238"/>
          </rPr>
          <t>wywołującym alarm w miejscu chronionego obiektu, bez stałego adresata alarmu</t>
        </r>
      </text>
    </comment>
    <comment ref="F902" authorId="0" shapeId="0" xr:uid="{00000000-0006-0000-0300-00003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03" authorId="0" shapeId="0" xr:uid="{00000000-0006-0000-0300-000033020000}">
      <text>
        <r>
          <rPr>
            <b/>
            <sz val="8"/>
            <color indexed="81"/>
            <rFont val="Tahoma"/>
            <family val="2"/>
            <charset val="238"/>
          </rPr>
          <t>np. Policja, firma ochrony mienia</t>
        </r>
        <r>
          <rPr>
            <sz val="8"/>
            <color indexed="81"/>
            <rFont val="Tahoma"/>
            <family val="2"/>
            <charset val="238"/>
          </rPr>
          <t xml:space="preserve">
</t>
        </r>
      </text>
    </comment>
    <comment ref="F903" authorId="0" shapeId="0" xr:uid="{00000000-0006-0000-0300-00003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4" authorId="0" shapeId="0" xr:uid="{00000000-0006-0000-0300-000035020000}">
      <text>
        <r>
          <rPr>
            <b/>
            <sz val="8"/>
            <color indexed="81"/>
            <rFont val="Tahoma"/>
            <family val="2"/>
            <charset val="238"/>
          </rPr>
          <t xml:space="preserve">np. Państwowa Straż Pożarna, zakładowa straż pożarna, portiernia, agencja ochrony mienia
</t>
        </r>
      </text>
    </comment>
    <comment ref="F904" authorId="0" shapeId="0" xr:uid="{00000000-0006-0000-0300-00003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05" authorId="0" shapeId="0" xr:uid="{00000000-0006-0000-0300-00003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06" authorId="0" shapeId="0" xr:uid="{00000000-0006-0000-0300-000038020000}">
      <text>
        <r>
          <rPr>
            <b/>
            <sz val="8"/>
            <color indexed="81"/>
            <rFont val="Tahoma"/>
            <family val="2"/>
            <charset val="238"/>
          </rPr>
          <t>Sposoby uruchamiania instalacji oddymiającej: 
automatycznie - czujki; 
ręcznie - przyciski</t>
        </r>
      </text>
    </comment>
    <comment ref="C911" authorId="0" shapeId="0" xr:uid="{00000000-0006-0000-0300-000039020000}">
      <text>
        <r>
          <rPr>
            <b/>
            <sz val="8"/>
            <color indexed="81"/>
            <rFont val="Tahoma"/>
            <family val="2"/>
            <charset val="238"/>
          </rPr>
          <t>wywołującym alarm w miejscu chronionego obiektu, bez stałego adresata alarmu</t>
        </r>
      </text>
    </comment>
    <comment ref="F912" authorId="0" shapeId="0" xr:uid="{00000000-0006-0000-0300-00003A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13" authorId="0" shapeId="0" xr:uid="{00000000-0006-0000-0300-00003B020000}">
      <text>
        <r>
          <rPr>
            <b/>
            <sz val="8"/>
            <color indexed="81"/>
            <rFont val="Tahoma"/>
            <family val="2"/>
            <charset val="238"/>
          </rPr>
          <t>np. Policja, firma ochrony mienia</t>
        </r>
        <r>
          <rPr>
            <sz val="8"/>
            <color indexed="81"/>
            <rFont val="Tahoma"/>
            <family val="2"/>
            <charset val="238"/>
          </rPr>
          <t xml:space="preserve">
</t>
        </r>
      </text>
    </comment>
    <comment ref="F913" authorId="0" shapeId="0" xr:uid="{00000000-0006-0000-0300-00003C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4" authorId="0" shapeId="0" xr:uid="{00000000-0006-0000-0300-00003D020000}">
      <text>
        <r>
          <rPr>
            <b/>
            <sz val="8"/>
            <color indexed="81"/>
            <rFont val="Tahoma"/>
            <family val="2"/>
            <charset val="238"/>
          </rPr>
          <t xml:space="preserve">np. Państwowa Straż Pożarna, zakładowa straż pożarna, portiernia, agencja ochrony mienia
</t>
        </r>
      </text>
    </comment>
    <comment ref="F914" authorId="0" shapeId="0" xr:uid="{00000000-0006-0000-0300-00003E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15" authorId="0" shapeId="0" xr:uid="{00000000-0006-0000-0300-00003F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16" authorId="0" shapeId="0" xr:uid="{00000000-0006-0000-0300-000040020000}">
      <text>
        <r>
          <rPr>
            <b/>
            <sz val="8"/>
            <color indexed="81"/>
            <rFont val="Tahoma"/>
            <family val="2"/>
            <charset val="238"/>
          </rPr>
          <t>Sposoby uruchamiania instalacji oddymiającej: 
automatycznie - czujki; 
ręcznie - przyciski</t>
        </r>
      </text>
    </comment>
    <comment ref="C923" authorId="0" shapeId="0" xr:uid="{00000000-0006-0000-0300-000041020000}">
      <text>
        <r>
          <rPr>
            <b/>
            <sz val="8"/>
            <color indexed="81"/>
            <rFont val="Tahoma"/>
            <family val="2"/>
            <charset val="238"/>
          </rPr>
          <t>wywołującym alarm w miejscu chronionego obiektu, bez stałego adresata alarmu</t>
        </r>
      </text>
    </comment>
    <comment ref="F924" authorId="0" shapeId="0" xr:uid="{00000000-0006-0000-0300-00004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25" authorId="0" shapeId="0" xr:uid="{00000000-0006-0000-0300-000043020000}">
      <text>
        <r>
          <rPr>
            <b/>
            <sz val="8"/>
            <color indexed="81"/>
            <rFont val="Tahoma"/>
            <family val="2"/>
            <charset val="238"/>
          </rPr>
          <t>np. Policja, firma ochrony mienia</t>
        </r>
        <r>
          <rPr>
            <sz val="8"/>
            <color indexed="81"/>
            <rFont val="Tahoma"/>
            <family val="2"/>
            <charset val="238"/>
          </rPr>
          <t xml:space="preserve">
</t>
        </r>
      </text>
    </comment>
    <comment ref="F925" authorId="0" shapeId="0" xr:uid="{00000000-0006-0000-0300-00004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26" authorId="0" shapeId="0" xr:uid="{00000000-0006-0000-0300-000045020000}">
      <text>
        <r>
          <rPr>
            <b/>
            <sz val="8"/>
            <color indexed="81"/>
            <rFont val="Tahoma"/>
            <family val="2"/>
            <charset val="238"/>
          </rPr>
          <t xml:space="preserve">np. Państwowa Straż Pożarna, zakładowa straż pożarna, portiernia, agencja ochrony mienia
</t>
        </r>
      </text>
    </comment>
    <comment ref="F926" authorId="0" shapeId="0" xr:uid="{00000000-0006-0000-0300-00004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27" authorId="0" shapeId="0" xr:uid="{00000000-0006-0000-0300-00004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28" authorId="0" shapeId="0" xr:uid="{00000000-0006-0000-0300-000048020000}">
      <text>
        <r>
          <rPr>
            <b/>
            <sz val="8"/>
            <color indexed="81"/>
            <rFont val="Tahoma"/>
            <family val="2"/>
            <charset val="238"/>
          </rPr>
          <t>Sposoby uruchamiania instalacji oddymiającej: 
automatycznie - czujki; 
ręcznie - przyciski</t>
        </r>
      </text>
    </comment>
    <comment ref="C932" authorId="0" shapeId="0" xr:uid="{2161F38C-3B89-4813-9802-791BD3808CF0}">
      <text>
        <r>
          <rPr>
            <b/>
            <sz val="8"/>
            <color indexed="81"/>
            <rFont val="Tahoma"/>
            <family val="2"/>
            <charset val="238"/>
          </rPr>
          <t>wywołującym alarm w miejscu chronionego obiektu, bez stałego adresata alarmu</t>
        </r>
      </text>
    </comment>
    <comment ref="F933" authorId="1" shapeId="0" xr:uid="{00000000-0006-0000-0300-00004A020000}">
      <text>
        <r>
          <rPr>
            <b/>
            <sz val="8"/>
            <color indexed="8"/>
            <rFont val="Tahoma"/>
            <family val="2"/>
            <charset val="238"/>
          </rPr>
          <t xml:space="preserve">Sposoby uruchamiania sygnalizacji pożaru: automatycznie - czujki/dozymetry; 
ręcznie - ręczne przyciski pożarowe
</t>
        </r>
      </text>
    </comment>
    <comment ref="C934" authorId="0" shapeId="0" xr:uid="{EAA117D9-7491-4F50-835E-4EFC87931668}">
      <text>
        <r>
          <rPr>
            <b/>
            <sz val="8"/>
            <color indexed="81"/>
            <rFont val="Tahoma"/>
            <family val="2"/>
            <charset val="238"/>
          </rPr>
          <t>np. Policja, firma ochrony mienia</t>
        </r>
        <r>
          <rPr>
            <sz val="8"/>
            <color indexed="81"/>
            <rFont val="Tahoma"/>
            <family val="2"/>
            <charset val="238"/>
          </rPr>
          <t xml:space="preserve">
</t>
        </r>
      </text>
    </comment>
    <comment ref="F934" authorId="1" shapeId="0" xr:uid="{00000000-0006-0000-0300-00004C020000}">
      <text>
        <r>
          <rPr>
            <b/>
            <sz val="8"/>
            <color indexed="8"/>
            <rFont val="Tahoma"/>
            <family val="2"/>
            <charset val="238"/>
          </rPr>
          <t xml:space="preserve">Sposoby uruchamiania sygnalizacji pożaru: automatycznie - czujki/dozymetry; 
ręcznie - ręczne przyciski pożarowe
</t>
        </r>
      </text>
    </comment>
    <comment ref="E935" authorId="0" shapeId="0" xr:uid="{9604DCCB-CB4A-4C09-9E07-BB7E6C708469}">
      <text>
        <r>
          <rPr>
            <b/>
            <sz val="8"/>
            <color indexed="81"/>
            <rFont val="Tahoma"/>
            <family val="2"/>
            <charset val="238"/>
          </rPr>
          <t xml:space="preserve">np. Państwowa Straż Pożarna, zakładowa straż pożarna, portiernia, agencja ochrony mienia
</t>
        </r>
      </text>
    </comment>
    <comment ref="F935" authorId="1" shapeId="0" xr:uid="{00000000-0006-0000-0300-00004E020000}">
      <text>
        <r>
          <rPr>
            <b/>
            <sz val="8"/>
            <color indexed="8"/>
            <rFont val="Tahoma"/>
            <family val="2"/>
            <charset val="238"/>
          </rPr>
          <t xml:space="preserve">Sposoby uruchamiania sygnalizacji pożaru: automatycznie - czujki/dozymetry; 
ręcznie - ręczne przyciski pożarowe
</t>
        </r>
      </text>
    </comment>
    <comment ref="E936" authorId="0" shapeId="0" xr:uid="{F7A5DBF5-5010-4079-910E-D923B64209C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37" authorId="1" shapeId="0" xr:uid="{00000000-0006-0000-0300-000050020000}">
      <text>
        <r>
          <rPr>
            <b/>
            <sz val="8"/>
            <color indexed="8"/>
            <rFont val="Tahoma"/>
            <family val="2"/>
            <charset val="238"/>
          </rPr>
          <t>Sposoby uruchamiania instalacji oddymiającej: 
automatycznie - czujki; 
ręcznie - przyciski</t>
        </r>
      </text>
    </comment>
    <comment ref="C942" authorId="0" shapeId="0" xr:uid="{00000000-0006-0000-0300-000051020000}">
      <text>
        <r>
          <rPr>
            <b/>
            <sz val="8"/>
            <color indexed="81"/>
            <rFont val="Tahoma"/>
            <family val="2"/>
            <charset val="238"/>
          </rPr>
          <t>wywołującym alarm w miejscu chronionego obiektu, bez stałego adresata alarmu</t>
        </r>
      </text>
    </comment>
    <comment ref="F943" authorId="0" shapeId="0" xr:uid="{00000000-0006-0000-0300-00005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44" authorId="0" shapeId="0" xr:uid="{00000000-0006-0000-0300-000053020000}">
      <text>
        <r>
          <rPr>
            <b/>
            <sz val="8"/>
            <color indexed="81"/>
            <rFont val="Tahoma"/>
            <family val="2"/>
            <charset val="238"/>
          </rPr>
          <t>np. Policja, firma ochrony mienia</t>
        </r>
        <r>
          <rPr>
            <sz val="8"/>
            <color indexed="81"/>
            <rFont val="Tahoma"/>
            <family val="2"/>
            <charset val="238"/>
          </rPr>
          <t xml:space="preserve">
</t>
        </r>
      </text>
    </comment>
    <comment ref="F944" authorId="0" shapeId="0" xr:uid="{00000000-0006-0000-0300-00005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45" authorId="0" shapeId="0" xr:uid="{00000000-0006-0000-0300-000055020000}">
      <text>
        <r>
          <rPr>
            <b/>
            <sz val="8"/>
            <color indexed="81"/>
            <rFont val="Tahoma"/>
            <family val="2"/>
            <charset val="238"/>
          </rPr>
          <t xml:space="preserve">np. Państwowa Straż Pożarna, zakładowa straż pożarna, portiernia, agencja ochrony mienia
</t>
        </r>
      </text>
    </comment>
    <comment ref="F945" authorId="0" shapeId="0" xr:uid="{00000000-0006-0000-0300-00005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46" authorId="0" shapeId="0" xr:uid="{00000000-0006-0000-0300-00005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47" authorId="0" shapeId="0" xr:uid="{00000000-0006-0000-0300-000058020000}">
      <text>
        <r>
          <rPr>
            <b/>
            <sz val="8"/>
            <color indexed="81"/>
            <rFont val="Tahoma"/>
            <family val="2"/>
            <charset val="238"/>
          </rPr>
          <t>Sposoby uruchamiania instalacji oddymiającej: 
automatycznie - czujki; 
ręcznie - przyciski</t>
        </r>
      </text>
    </comment>
    <comment ref="C952" authorId="0" shapeId="0" xr:uid="{00000000-0006-0000-0300-000059020000}">
      <text>
        <r>
          <rPr>
            <b/>
            <sz val="8"/>
            <color indexed="81"/>
            <rFont val="Tahoma"/>
            <family val="2"/>
            <charset val="238"/>
          </rPr>
          <t>wywołującym alarm w miejscu chronionego obiektu, bez stałego adresata alarmu</t>
        </r>
      </text>
    </comment>
    <comment ref="F953" authorId="0" shapeId="0" xr:uid="{00000000-0006-0000-0300-00005A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54" authorId="0" shapeId="0" xr:uid="{00000000-0006-0000-0300-00005B020000}">
      <text>
        <r>
          <rPr>
            <b/>
            <sz val="8"/>
            <color indexed="81"/>
            <rFont val="Tahoma"/>
            <family val="2"/>
            <charset val="238"/>
          </rPr>
          <t>np. Policja, firma ochrony mienia</t>
        </r>
        <r>
          <rPr>
            <sz val="8"/>
            <color indexed="81"/>
            <rFont val="Tahoma"/>
            <family val="2"/>
            <charset val="238"/>
          </rPr>
          <t xml:space="preserve">
</t>
        </r>
      </text>
    </comment>
    <comment ref="F954" authorId="0" shapeId="0" xr:uid="{00000000-0006-0000-0300-00005C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55" authorId="0" shapeId="0" xr:uid="{00000000-0006-0000-0300-00005D020000}">
      <text>
        <r>
          <rPr>
            <b/>
            <sz val="8"/>
            <color indexed="81"/>
            <rFont val="Tahoma"/>
            <family val="2"/>
            <charset val="238"/>
          </rPr>
          <t xml:space="preserve">np. Państwowa Straż Pożarna, zakładowa straż pożarna, portiernia, agencja ochrony mienia
</t>
        </r>
      </text>
    </comment>
    <comment ref="F955" authorId="0" shapeId="0" xr:uid="{00000000-0006-0000-0300-00005E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56" authorId="0" shapeId="0" xr:uid="{00000000-0006-0000-0300-00005F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57" authorId="0" shapeId="0" xr:uid="{00000000-0006-0000-0300-000060020000}">
      <text>
        <r>
          <rPr>
            <b/>
            <sz val="8"/>
            <color indexed="81"/>
            <rFont val="Tahoma"/>
            <family val="2"/>
            <charset val="238"/>
          </rPr>
          <t>Sposoby uruchamiania instalacji oddymiającej: 
automatycznie - czujki; 
ręcznie - przyciski</t>
        </r>
      </text>
    </comment>
    <comment ref="C961" authorId="0" shapeId="0" xr:uid="{00000000-0006-0000-0300-000061020000}">
      <text>
        <r>
          <rPr>
            <b/>
            <sz val="8"/>
            <color indexed="81"/>
            <rFont val="Tahoma"/>
            <family val="2"/>
            <charset val="238"/>
          </rPr>
          <t>wywołującym alarm w miejscu chronionego obiektu, bez stałego adresata alarmu</t>
        </r>
      </text>
    </comment>
    <comment ref="F962" authorId="0" shapeId="0" xr:uid="{00000000-0006-0000-0300-000062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63" authorId="0" shapeId="0" xr:uid="{00000000-0006-0000-0300-000063020000}">
      <text>
        <r>
          <rPr>
            <b/>
            <sz val="8"/>
            <color indexed="81"/>
            <rFont val="Tahoma"/>
            <family val="2"/>
            <charset val="238"/>
          </rPr>
          <t>np. Policja, firma ochrony mienia</t>
        </r>
        <r>
          <rPr>
            <sz val="8"/>
            <color indexed="81"/>
            <rFont val="Tahoma"/>
            <family val="2"/>
            <charset val="238"/>
          </rPr>
          <t xml:space="preserve">
</t>
        </r>
      </text>
    </comment>
    <comment ref="F963" authorId="0" shapeId="0" xr:uid="{00000000-0006-0000-0300-000064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64" authorId="0" shapeId="0" xr:uid="{00000000-0006-0000-0300-000065020000}">
      <text>
        <r>
          <rPr>
            <b/>
            <sz val="8"/>
            <color indexed="81"/>
            <rFont val="Tahoma"/>
            <family val="2"/>
            <charset val="238"/>
          </rPr>
          <t xml:space="preserve">np. Państwowa Straż Pożarna, zakładowa straż pożarna, portiernia, agencja ochrony mienia
</t>
        </r>
      </text>
    </comment>
    <comment ref="F964" authorId="0" shapeId="0" xr:uid="{00000000-0006-0000-0300-000066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65" authorId="0" shapeId="0" xr:uid="{00000000-0006-0000-0300-000067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66" authorId="0" shapeId="0" xr:uid="{00000000-0006-0000-0300-000068020000}">
      <text>
        <r>
          <rPr>
            <b/>
            <sz val="8"/>
            <color indexed="81"/>
            <rFont val="Tahoma"/>
            <family val="2"/>
            <charset val="238"/>
          </rPr>
          <t>Sposoby uruchamiania instalacji oddymiającej: 
automatycznie - czujki; 
ręcznie - przyciski</t>
        </r>
      </text>
    </comment>
    <comment ref="C971" authorId="0" shapeId="0" xr:uid="{00000000-0006-0000-0300-000069020000}">
      <text>
        <r>
          <rPr>
            <b/>
            <sz val="8"/>
            <color indexed="81"/>
            <rFont val="Tahoma"/>
            <family val="2"/>
            <charset val="238"/>
          </rPr>
          <t>wywołującym alarm w miejscu chronionego obiektu, bez stałego adresata alarmu</t>
        </r>
      </text>
    </comment>
    <comment ref="F972" authorId="0" shapeId="0" xr:uid="{00000000-0006-0000-0300-00006A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73" authorId="0" shapeId="0" xr:uid="{00000000-0006-0000-0300-00006B020000}">
      <text>
        <r>
          <rPr>
            <b/>
            <sz val="8"/>
            <color indexed="81"/>
            <rFont val="Tahoma"/>
            <family val="2"/>
            <charset val="238"/>
          </rPr>
          <t>np. Policja, firma ochrony mienia</t>
        </r>
        <r>
          <rPr>
            <sz val="8"/>
            <color indexed="81"/>
            <rFont val="Tahoma"/>
            <family val="2"/>
            <charset val="238"/>
          </rPr>
          <t xml:space="preserve">
</t>
        </r>
      </text>
    </comment>
    <comment ref="F973" authorId="0" shapeId="0" xr:uid="{00000000-0006-0000-0300-00006C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74" authorId="0" shapeId="0" xr:uid="{00000000-0006-0000-0300-00006D020000}">
      <text>
        <r>
          <rPr>
            <b/>
            <sz val="8"/>
            <color indexed="81"/>
            <rFont val="Tahoma"/>
            <family val="2"/>
            <charset val="238"/>
          </rPr>
          <t xml:space="preserve">np. Państwowa Straż Pożarna, zakładowa straż pożarna, portiernia, agencja ochrony mienia
</t>
        </r>
      </text>
    </comment>
    <comment ref="F974" authorId="0" shapeId="0" xr:uid="{00000000-0006-0000-0300-00006E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75" authorId="0" shapeId="0" xr:uid="{00000000-0006-0000-0300-00006F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76" authorId="0" shapeId="0" xr:uid="{00000000-0006-0000-0300-000070020000}">
      <text>
        <r>
          <rPr>
            <b/>
            <sz val="8"/>
            <color indexed="81"/>
            <rFont val="Tahoma"/>
            <family val="2"/>
            <charset val="238"/>
          </rPr>
          <t>Sposoby uruchamiania instalacji oddymiającej: 
automatycznie - czujki; 
ręcznie - przyciski</t>
        </r>
      </text>
    </comment>
    <comment ref="F977" authorId="0" shapeId="0" xr:uid="{00000000-0006-0000-0300-000071020000}">
      <text>
        <r>
          <rPr>
            <b/>
            <sz val="8"/>
            <color indexed="81"/>
            <rFont val="Tahoma"/>
            <family val="2"/>
            <charset val="238"/>
          </rPr>
          <t>Sposoby uruchamiania instalacji oddymiającej: 
automatycznie - czujki; 
ręcznie - przyciski</t>
        </r>
      </text>
    </comment>
    <comment ref="C981" authorId="0" shapeId="0" xr:uid="{00000000-0006-0000-0300-000072020000}">
      <text>
        <r>
          <rPr>
            <b/>
            <sz val="8"/>
            <color indexed="81"/>
            <rFont val="Tahoma"/>
            <family val="2"/>
            <charset val="238"/>
          </rPr>
          <t>wywołującym alarm w miejscu chronionego obiektu, bez stałego adresata alarmu</t>
        </r>
      </text>
    </comment>
    <comment ref="F982" authorId="0" shapeId="0" xr:uid="{00000000-0006-0000-0300-000073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83" authorId="0" shapeId="0" xr:uid="{00000000-0006-0000-0300-000074020000}">
      <text>
        <r>
          <rPr>
            <b/>
            <sz val="8"/>
            <color indexed="81"/>
            <rFont val="Tahoma"/>
            <family val="2"/>
            <charset val="238"/>
          </rPr>
          <t>np. Policja, firma ochrony mienia</t>
        </r>
        <r>
          <rPr>
            <sz val="8"/>
            <color indexed="81"/>
            <rFont val="Tahoma"/>
            <family val="2"/>
            <charset val="238"/>
          </rPr>
          <t xml:space="preserve">
</t>
        </r>
      </text>
    </comment>
    <comment ref="F983" authorId="0" shapeId="0" xr:uid="{00000000-0006-0000-0300-000075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84" authorId="0" shapeId="0" xr:uid="{00000000-0006-0000-0300-000076020000}">
      <text>
        <r>
          <rPr>
            <b/>
            <sz val="8"/>
            <color indexed="81"/>
            <rFont val="Tahoma"/>
            <family val="2"/>
            <charset val="238"/>
          </rPr>
          <t xml:space="preserve">np. Państwowa Straż Pożarna, zakładowa straż pożarna, portiernia, agencja ochrony mienia
</t>
        </r>
      </text>
    </comment>
    <comment ref="F984" authorId="0" shapeId="0" xr:uid="{00000000-0006-0000-0300-000077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85" authorId="0" shapeId="0" xr:uid="{00000000-0006-0000-0300-000078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86" authorId="0" shapeId="0" xr:uid="{00000000-0006-0000-0300-000079020000}">
      <text>
        <r>
          <rPr>
            <b/>
            <sz val="8"/>
            <color indexed="81"/>
            <rFont val="Tahoma"/>
            <family val="2"/>
            <charset val="238"/>
          </rPr>
          <t>Sposoby uruchamiania instalacji oddymiającej: 
automatycznie - czujki; 
ręcznie - przyciski</t>
        </r>
      </text>
    </comment>
    <comment ref="C991" authorId="0" shapeId="0" xr:uid="{00000000-0006-0000-0300-00007A020000}">
      <text>
        <r>
          <rPr>
            <b/>
            <sz val="8"/>
            <color indexed="81"/>
            <rFont val="Tahoma"/>
            <family val="2"/>
            <charset val="238"/>
          </rPr>
          <t>wywołującym alarm w miejscu chronionego obiektu, bez stałego adresata alarmu</t>
        </r>
      </text>
    </comment>
    <comment ref="F992" authorId="0" shapeId="0" xr:uid="{00000000-0006-0000-0300-00007B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C993" authorId="0" shapeId="0" xr:uid="{00000000-0006-0000-0300-00007C020000}">
      <text>
        <r>
          <rPr>
            <b/>
            <sz val="8"/>
            <color indexed="81"/>
            <rFont val="Tahoma"/>
            <family val="2"/>
            <charset val="238"/>
          </rPr>
          <t>np. Policja, firma ochrony mienia</t>
        </r>
        <r>
          <rPr>
            <sz val="8"/>
            <color indexed="81"/>
            <rFont val="Tahoma"/>
            <family val="2"/>
            <charset val="238"/>
          </rPr>
          <t xml:space="preserve">
</t>
        </r>
      </text>
    </comment>
    <comment ref="F993" authorId="0" shapeId="0" xr:uid="{00000000-0006-0000-0300-00007D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94" authorId="0" shapeId="0" xr:uid="{00000000-0006-0000-0300-00007E020000}">
      <text>
        <r>
          <rPr>
            <b/>
            <sz val="8"/>
            <color indexed="81"/>
            <rFont val="Tahoma"/>
            <family val="2"/>
            <charset val="238"/>
          </rPr>
          <t xml:space="preserve">np. Państwowa Straż Pożarna, zakładowa straż pożarna, portiernia, agencja ochrony mienia
</t>
        </r>
      </text>
    </comment>
    <comment ref="F994" authorId="0" shapeId="0" xr:uid="{00000000-0006-0000-0300-00007F020000}">
      <text>
        <r>
          <rPr>
            <b/>
            <sz val="8"/>
            <color indexed="81"/>
            <rFont val="Tahoma"/>
            <family val="2"/>
            <charset val="238"/>
          </rPr>
          <t>Sposoby uruchamiania sygnalizacji pożaru: automatycznie - czujki/dozymetry; 
ręcznie - ręczne przyciski pożarowe</t>
        </r>
        <r>
          <rPr>
            <sz val="8"/>
            <color indexed="81"/>
            <rFont val="Tahoma"/>
            <family val="2"/>
            <charset val="238"/>
          </rPr>
          <t xml:space="preserve">
</t>
        </r>
      </text>
    </comment>
    <comment ref="E995" authorId="0" shapeId="0" xr:uid="{00000000-0006-0000-0300-000080020000}">
      <text>
        <r>
          <rPr>
            <b/>
            <sz val="8"/>
            <color indexed="81"/>
            <rFont val="Tahoma"/>
            <family val="2"/>
            <charset val="238"/>
          </rPr>
          <t xml:space="preserve">Przykłady instalacji gaśnicznych:
wodna: tryskaczowa lub zraszaczowa, 
CO2, halonowa, azotowa, pianowa, proszkowa </t>
        </r>
        <r>
          <rPr>
            <sz val="8"/>
            <color indexed="81"/>
            <rFont val="Tahoma"/>
            <family val="2"/>
            <charset val="238"/>
          </rPr>
          <t xml:space="preserve">
</t>
        </r>
      </text>
    </comment>
    <comment ref="F996" authorId="0" shapeId="0" xr:uid="{00000000-0006-0000-0300-000081020000}">
      <text>
        <r>
          <rPr>
            <b/>
            <sz val="8"/>
            <color indexed="81"/>
            <rFont val="Tahoma"/>
            <family val="2"/>
            <charset val="238"/>
          </rPr>
          <t>Sposoby uruchamiania instalacji oddymiającej: 
automatycznie - czujki; 
ręcznie - przyciski</t>
        </r>
      </text>
    </comment>
  </commentList>
</comments>
</file>

<file path=xl/sharedStrings.xml><?xml version="1.0" encoding="utf-8"?>
<sst xmlns="http://schemas.openxmlformats.org/spreadsheetml/2006/main" count="6528" uniqueCount="1206">
  <si>
    <t>Wyposażenie i urządzenia</t>
  </si>
  <si>
    <t>Przedmiot ubezpieczenia</t>
  </si>
  <si>
    <t>Suma ubezpieczenia</t>
  </si>
  <si>
    <t>1.</t>
  </si>
  <si>
    <t>2.</t>
  </si>
  <si>
    <t>3.</t>
  </si>
  <si>
    <t>Lp.</t>
  </si>
  <si>
    <t>L.p.</t>
  </si>
  <si>
    <t>Rok produkcji</t>
  </si>
  <si>
    <t>Rodzaj mienia</t>
  </si>
  <si>
    <t>Łączne sumy ubezpieczenia</t>
  </si>
  <si>
    <t>REGON</t>
  </si>
  <si>
    <t>Miejsca ubezpieczenia</t>
  </si>
  <si>
    <t>Nazwa jednostki</t>
  </si>
  <si>
    <t>Rodzaj sprzętu</t>
  </si>
  <si>
    <t>Łączna suma ubezpieczenia</t>
  </si>
  <si>
    <t>Zwiększone koszty działalności</t>
  </si>
  <si>
    <t>-</t>
  </si>
  <si>
    <t>Ubezpieczenie sprzętu elektronicznego od wszystkich ryzyk</t>
  </si>
  <si>
    <t>Ubezpieczenie odpowiedzialności cywilnej</t>
  </si>
  <si>
    <t>Ubezpieczenia komunikacyjne</t>
  </si>
  <si>
    <t>Ubezpieczający/Ubezpieczony</t>
  </si>
  <si>
    <t>Wymienne nośniki danych</t>
  </si>
  <si>
    <t>Rok budowy</t>
  </si>
  <si>
    <t>Sprzęt stacjonarny</t>
  </si>
  <si>
    <t>Sprzęt przenośny</t>
  </si>
  <si>
    <t>NIP</t>
  </si>
  <si>
    <t xml:space="preserve">Wyposażenie i urządzenia </t>
  </si>
  <si>
    <t>Budowle</t>
  </si>
  <si>
    <t>Monitoring</t>
  </si>
  <si>
    <t>Centrale i faxy</t>
  </si>
  <si>
    <t>4.</t>
  </si>
  <si>
    <t>5.</t>
  </si>
  <si>
    <t>Garaż</t>
  </si>
  <si>
    <t>nie</t>
  </si>
  <si>
    <t>1930-2000</t>
  </si>
  <si>
    <t>1950-1985</t>
  </si>
  <si>
    <t>murowane</t>
  </si>
  <si>
    <t>blacha</t>
  </si>
  <si>
    <t>deski, papa</t>
  </si>
  <si>
    <t>eternit, blacha</t>
  </si>
  <si>
    <t>deski</t>
  </si>
  <si>
    <t>blachodachówka</t>
  </si>
  <si>
    <t>papa</t>
  </si>
  <si>
    <t>cegła</t>
  </si>
  <si>
    <t>1995/2003</t>
  </si>
  <si>
    <t>dachówka</t>
  </si>
  <si>
    <t>6.</t>
  </si>
  <si>
    <t>7.</t>
  </si>
  <si>
    <t>8.</t>
  </si>
  <si>
    <t>9.</t>
  </si>
  <si>
    <t>10.</t>
  </si>
  <si>
    <t>11.</t>
  </si>
  <si>
    <t>12.</t>
  </si>
  <si>
    <t>13.</t>
  </si>
  <si>
    <t>14.</t>
  </si>
  <si>
    <t>15.</t>
  </si>
  <si>
    <t>Budynek Szkoły</t>
  </si>
  <si>
    <t>Dobudowane piętro i rozbudowa kuchni</t>
  </si>
  <si>
    <t>brak danych</t>
  </si>
  <si>
    <t>Kserokopiarki, urządzenia wielofunkcyjne</t>
  </si>
  <si>
    <t>Budynek gospodarczy</t>
  </si>
  <si>
    <t xml:space="preserve">Budynek Szkoły </t>
  </si>
  <si>
    <t>nie dotyczy</t>
  </si>
  <si>
    <t>Budynek mieszkalny</t>
  </si>
  <si>
    <t>Budynek użytkowy</t>
  </si>
  <si>
    <t>Świetlica</t>
  </si>
  <si>
    <t>lokal mieszkalny</t>
  </si>
  <si>
    <t>eternit falisty</t>
  </si>
  <si>
    <t>eternit</t>
  </si>
  <si>
    <t>Siemiany 31</t>
  </si>
  <si>
    <t>Siemiany 5</t>
  </si>
  <si>
    <t>Karaś</t>
  </si>
  <si>
    <t>Starzykowo</t>
  </si>
  <si>
    <t>Gardzień</t>
  </si>
  <si>
    <t>Dół</t>
  </si>
  <si>
    <t>Frednowy</t>
  </si>
  <si>
    <t>Kałduny</t>
  </si>
  <si>
    <t>Mątyki</t>
  </si>
  <si>
    <t>Praszki</t>
  </si>
  <si>
    <t>Segnowy</t>
  </si>
  <si>
    <t>Szymbark</t>
  </si>
  <si>
    <t>Wikielec</t>
  </si>
  <si>
    <t>Ząbrowo</t>
  </si>
  <si>
    <t>Stradomno</t>
  </si>
  <si>
    <t>Rodzaj budynku</t>
  </si>
  <si>
    <t>Lokalizacja (adres)</t>
  </si>
  <si>
    <t>Czy obiekt jest użytkowany?</t>
  </si>
  <si>
    <t>Wartość początkowa (brutto) *</t>
  </si>
  <si>
    <t>Powierz. użytkowa w m²</t>
  </si>
  <si>
    <t>Czy została przeprowadzona okresowa kontrola stanu techniczego obiektu budowalnego zgodnie z art. 62 ustawy Prawo budowlane?</t>
  </si>
  <si>
    <t>Czy obiekt posiada sprawne urządzenie odgromowe?</t>
  </si>
  <si>
    <t>Przeprowadzane remonty istotnie podwyższające wartość obiektu - data i zakres remontu</t>
  </si>
  <si>
    <t>Czy budynek znajduje się pod nadzorem konserwatora zabytków?</t>
  </si>
  <si>
    <t>Rodzaj ogrzewania</t>
  </si>
  <si>
    <t xml:space="preserve">Materiał </t>
  </si>
  <si>
    <t>Czy w konstrukcji budynku występują płyty warstwowe?</t>
  </si>
  <si>
    <t>ścian</t>
  </si>
  <si>
    <t>stropów</t>
  </si>
  <si>
    <t>konstrukcji dachu</t>
  </si>
  <si>
    <t>pokrycie dachu</t>
  </si>
  <si>
    <t>NIE</t>
  </si>
  <si>
    <t>rodzaj paliwa:</t>
  </si>
  <si>
    <t>Szkoła Podstawowa i Gimnazjum</t>
  </si>
  <si>
    <t>TAK</t>
  </si>
  <si>
    <t>TAK - A i B</t>
  </si>
  <si>
    <t>własna kotłownia</t>
  </si>
  <si>
    <t>drewniany</t>
  </si>
  <si>
    <t>olej grzewczy</t>
  </si>
  <si>
    <t>suporeks</t>
  </si>
  <si>
    <t>drewniana</t>
  </si>
  <si>
    <t>Budynek szkoły</t>
  </si>
  <si>
    <t>Laseczno 43</t>
  </si>
  <si>
    <t>żelbeton</t>
  </si>
  <si>
    <t>Sala Gimnastyczna</t>
  </si>
  <si>
    <t>stalowa</t>
  </si>
  <si>
    <t>stalowy</t>
  </si>
  <si>
    <t>suporex</t>
  </si>
  <si>
    <t>żelbetowy</t>
  </si>
  <si>
    <t xml:space="preserve">Budynek szkolny </t>
  </si>
  <si>
    <t>Cegła wapienno-piaskowa SILKA;  styropian; ścianyfundamentowe- betonowe</t>
  </si>
  <si>
    <t>Szkoła- dachówka; sala sportowa- blacho-dachówka</t>
  </si>
  <si>
    <t>Wielofunkcyjny</t>
  </si>
  <si>
    <t>Laseczno 39a</t>
  </si>
  <si>
    <t>Ząbrowo 63</t>
  </si>
  <si>
    <t>betonowa</t>
  </si>
  <si>
    <t>Budynek biurowy, 2 przyległe garaże</t>
  </si>
  <si>
    <t>14-200 Iława, ul. Dąbrowskiego 17a</t>
  </si>
  <si>
    <t>sieć miejska</t>
  </si>
  <si>
    <t>Rodzaj budowli</t>
  </si>
  <si>
    <t>Ząbrowo 43</t>
  </si>
  <si>
    <t>Ząbrowo 73</t>
  </si>
  <si>
    <t xml:space="preserve">Ząbrowo 43 </t>
  </si>
  <si>
    <t>Budynek oddziału przedszkolnego</t>
  </si>
  <si>
    <t>2011r. Elewacja, dach,obróbki dekarskie i remont klatki schodowej</t>
  </si>
  <si>
    <t>Gałdowo 24</t>
  </si>
  <si>
    <t>Świetlica z remizą OSP</t>
  </si>
  <si>
    <t>Gałdowo</t>
  </si>
  <si>
    <t>Laseczno</t>
  </si>
  <si>
    <t>Kamień Mały</t>
  </si>
  <si>
    <t>Ławice</t>
  </si>
  <si>
    <t>Tynwałd</t>
  </si>
  <si>
    <t>Radomek</t>
  </si>
  <si>
    <t>Gulb</t>
  </si>
  <si>
    <t>Franciszkowo</t>
  </si>
  <si>
    <t>Siemiany</t>
  </si>
  <si>
    <t>Wola Kamieńska</t>
  </si>
  <si>
    <t>Dziarny</t>
  </si>
  <si>
    <t>Gromoty</t>
  </si>
  <si>
    <t>Mózgowo</t>
  </si>
  <si>
    <t>Nowa Wieś</t>
  </si>
  <si>
    <t>Rudzienice</t>
  </si>
  <si>
    <t>Szałkowo</t>
  </si>
  <si>
    <t>Skarszewo</t>
  </si>
  <si>
    <t>Mini przystań żeglarska z zapleczem</t>
  </si>
  <si>
    <t>Wartość początkowa 
(ks. brutto)</t>
  </si>
  <si>
    <t>16.</t>
  </si>
  <si>
    <t>17.</t>
  </si>
  <si>
    <t>18.</t>
  </si>
  <si>
    <t>19.</t>
  </si>
  <si>
    <t>20.</t>
  </si>
  <si>
    <t>Dotychczasowe ubezpieczenie</t>
  </si>
  <si>
    <t>Proponowane ubezpieczenie</t>
  </si>
  <si>
    <t>wartość odtworzeniowa</t>
  </si>
  <si>
    <t>Cena za 1 m2 powierzchni użytkowej  3500 zł/1800 zł/1600</t>
  </si>
  <si>
    <t>Gromoty 20</t>
  </si>
  <si>
    <t>Franciszkowo 18, 14-200 Iława</t>
  </si>
  <si>
    <t>Wikielec 15E, 14-200 Iława</t>
  </si>
  <si>
    <t>21.</t>
  </si>
  <si>
    <t>22.</t>
  </si>
  <si>
    <t>23.</t>
  </si>
  <si>
    <t>24.</t>
  </si>
  <si>
    <t>RYZYKO</t>
  </si>
  <si>
    <t>RAZEM:</t>
  </si>
  <si>
    <t>Budynek Sali gimnastycznej z szatnią</t>
  </si>
  <si>
    <t>Rudzienice, ul. Szkolna 2</t>
  </si>
  <si>
    <t>25.</t>
  </si>
  <si>
    <t>26.</t>
  </si>
  <si>
    <t>27.</t>
  </si>
  <si>
    <t>28.</t>
  </si>
  <si>
    <t>29.</t>
  </si>
  <si>
    <t>30.</t>
  </si>
  <si>
    <t>31.</t>
  </si>
  <si>
    <t>32.</t>
  </si>
  <si>
    <t>33.</t>
  </si>
  <si>
    <t>34.</t>
  </si>
  <si>
    <t>35.</t>
  </si>
  <si>
    <t>36.</t>
  </si>
  <si>
    <t>37.</t>
  </si>
  <si>
    <t>38.</t>
  </si>
  <si>
    <t>39.</t>
  </si>
  <si>
    <t>40.</t>
  </si>
  <si>
    <t>41.</t>
  </si>
  <si>
    <t>42.</t>
  </si>
  <si>
    <t>43.</t>
  </si>
  <si>
    <t>44.</t>
  </si>
  <si>
    <t>45.</t>
  </si>
  <si>
    <t>46.</t>
  </si>
  <si>
    <t>54.</t>
  </si>
  <si>
    <t>55.</t>
  </si>
  <si>
    <t>56.</t>
  </si>
  <si>
    <t>57.</t>
  </si>
  <si>
    <t>58.</t>
  </si>
  <si>
    <t>59.</t>
  </si>
  <si>
    <t>60.</t>
  </si>
  <si>
    <t>61.</t>
  </si>
  <si>
    <t>mur</t>
  </si>
  <si>
    <t>Świetlica z remizą OSP w 2010 r. dobudowana część socjalna budynku</t>
  </si>
  <si>
    <t>1970-2010</t>
  </si>
  <si>
    <t>płyty żelbetowe</t>
  </si>
  <si>
    <t>płyty żelbetonowe, papa</t>
  </si>
  <si>
    <t>OSP Wikielec</t>
  </si>
  <si>
    <t>OSP we Franciszkowie</t>
  </si>
  <si>
    <t>OSP Gałdowo</t>
  </si>
  <si>
    <t>OSP Laseczno</t>
  </si>
  <si>
    <t>OSP Stradomno</t>
  </si>
  <si>
    <t>Budynek socjalny</t>
  </si>
  <si>
    <t>Wielofunkcyjny z garażem OSP</t>
  </si>
  <si>
    <t>Cena za 1 m2 powierzchni użytkowej</t>
  </si>
  <si>
    <t xml:space="preserve">Suma ubezpieczenia 3600 zł / 3400 zł / 2000 zł / 1600 zł i częściowo KB 
</t>
  </si>
  <si>
    <t xml:space="preserve">Suma ubezpieczenia 3600 zł / 3100 zł / 1800 zł / 1400 zł i częściowo KB 
</t>
  </si>
  <si>
    <t>62.</t>
  </si>
  <si>
    <t>63.</t>
  </si>
  <si>
    <t>64.</t>
  </si>
  <si>
    <t>Budynek letniskowy</t>
  </si>
  <si>
    <t>Świetlica z remizą OSP + garaż</t>
  </si>
  <si>
    <t>65.</t>
  </si>
  <si>
    <t>Budynek po przedszkolu - dz nr 14/3 Szymbark</t>
  </si>
  <si>
    <t>66.</t>
  </si>
  <si>
    <t>67.</t>
  </si>
  <si>
    <t>68.</t>
  </si>
  <si>
    <t>69.</t>
  </si>
  <si>
    <t>70.</t>
  </si>
  <si>
    <t>71.</t>
  </si>
  <si>
    <t>72.</t>
  </si>
  <si>
    <t>73.</t>
  </si>
  <si>
    <t>74.</t>
  </si>
  <si>
    <t>75.</t>
  </si>
  <si>
    <t>76.</t>
  </si>
  <si>
    <t>77.</t>
  </si>
  <si>
    <t>78.</t>
  </si>
  <si>
    <t>Stacja uzdatniania wody wraz z wyposażeniem</t>
  </si>
  <si>
    <t>Przeznaczenie budynku</t>
  </si>
  <si>
    <t>Zabezpieczenia przeciwkradzieżowe</t>
  </si>
  <si>
    <t xml:space="preserve">Zabezpieczenia ppoż. </t>
  </si>
  <si>
    <t>Budynki</t>
  </si>
  <si>
    <t>Ubezpieczenie mienia od wszystkich ryzyk</t>
  </si>
  <si>
    <t xml:space="preserve">Koszty odtworzenia danych </t>
  </si>
  <si>
    <t>Koszty odtworzenia  oprogramowania</t>
  </si>
  <si>
    <t>Uwagi</t>
  </si>
  <si>
    <t>PRZEBIEG DOTYCHCZASOWYCH UBEZPIECZEŃ</t>
  </si>
  <si>
    <t>Ubezpieczenia majątkowe</t>
  </si>
  <si>
    <t>RAZEM</t>
  </si>
  <si>
    <t>data szkody</t>
  </si>
  <si>
    <t>kwota wypłaty</t>
  </si>
  <si>
    <t>Rezerwa</t>
  </si>
  <si>
    <t>AR</t>
  </si>
  <si>
    <t>RAZEM AR:</t>
  </si>
  <si>
    <t>EEI</t>
  </si>
  <si>
    <t>RAZEM EEI:</t>
  </si>
  <si>
    <t>OC</t>
  </si>
  <si>
    <t>RAZEM OC:</t>
  </si>
  <si>
    <t>Podsumowanie ubezpieczeń majątkowych</t>
  </si>
  <si>
    <t>AC</t>
  </si>
  <si>
    <t>Podsumowanie ubezpieczeń komunikacyjnych</t>
  </si>
  <si>
    <t>rok</t>
  </si>
  <si>
    <t>Ilość szkód</t>
  </si>
  <si>
    <t>wartość wypłat</t>
  </si>
  <si>
    <t>ilość rezerw</t>
  </si>
  <si>
    <t>wartość rezerw</t>
  </si>
  <si>
    <t>Rok</t>
  </si>
  <si>
    <t>suma wypłat</t>
  </si>
  <si>
    <t>Ubezpieczenie OC działalności</t>
  </si>
  <si>
    <t>Ubezpieczenie OC komunikacyjne</t>
  </si>
  <si>
    <t>Ubezpieczenie autocasco</t>
  </si>
  <si>
    <t>Ubezpieczenie NNW</t>
  </si>
  <si>
    <t>Ubezpieczenie AC komunikacyjne</t>
  </si>
  <si>
    <t>Ubezpieczenie NNW komunikacyjne</t>
  </si>
  <si>
    <t>Pozostały sprzęt</t>
  </si>
  <si>
    <t>WYKAZ POJAZDÓW</t>
  </si>
  <si>
    <t xml:space="preserve">Numer rejestracyjny </t>
  </si>
  <si>
    <t>Marka pojazdu</t>
  </si>
  <si>
    <t>Numer identyfikacyjny (VIN/ nadwozia/ podwozia/ ramy)</t>
  </si>
  <si>
    <t>Rodzaj i przeznaczenie pojazdu</t>
  </si>
  <si>
    <t>Pojemność silnika [ccm]</t>
  </si>
  <si>
    <t>Liczba miejsc</t>
  </si>
  <si>
    <t>Aktualna wartość pojazdu z polisy</t>
  </si>
  <si>
    <t>Wartość netto/ brutto</t>
  </si>
  <si>
    <t>NW</t>
  </si>
  <si>
    <t>A. Łączne sumy ubezpieczenia:</t>
  </si>
  <si>
    <t>Adres siedziby</t>
  </si>
  <si>
    <t>Lokalizacje</t>
  </si>
  <si>
    <t>Opis działalności</t>
  </si>
  <si>
    <t>Ilość zatrudnionych osób</t>
  </si>
  <si>
    <t>Budżet</t>
  </si>
  <si>
    <t>01.01.2016 - 31.12.2016</t>
  </si>
  <si>
    <t>01.01.2017 - 31.12.2017</t>
  </si>
  <si>
    <t>01.01.2018 - 31.12.2018</t>
  </si>
  <si>
    <t>01.01.2019 - 31.12.2019</t>
  </si>
  <si>
    <t>Przyczyna/ przedmiot szkody</t>
  </si>
  <si>
    <t>RAZEM od 2018</t>
  </si>
  <si>
    <t>Pozostały sprzęt (magiczny dywan)</t>
  </si>
  <si>
    <t>Pozostały sprzęt (defibrylator, magiczny dywan)</t>
  </si>
  <si>
    <t>Typ, model pojazdu</t>
  </si>
  <si>
    <t>DMC [kg]</t>
  </si>
  <si>
    <t>suma wypłat i rezerw</t>
  </si>
  <si>
    <t>Zbiorcze zestawienie szkód i rezerw w latach 2016-2021</t>
  </si>
  <si>
    <t>2016-09-26</t>
  </si>
  <si>
    <t>2016-10-31</t>
  </si>
  <si>
    <t>Uszkodzenie telefonu LG w wyniku upadku.</t>
  </si>
  <si>
    <t>W wyniku upadku uszkodzeniu uległ telefon Lumia 535 - uszkodzony wyświetlacz.</t>
  </si>
  <si>
    <t>2017-08-10</t>
  </si>
  <si>
    <t>Podczas burzy doszło do uszkodzenia urządzeń infrastruktury teleinformatycznej.</t>
  </si>
  <si>
    <t>2016-07-22</t>
  </si>
  <si>
    <t>2016-11-13</t>
  </si>
  <si>
    <t>2017-01-01</t>
  </si>
  <si>
    <t>W wyniku opadów deszczu nawalnego doszło do zalanie regału z książkami.</t>
  </si>
  <si>
    <t>Zalanie pomieszczeń szkoły w wyniku awarii CO.</t>
  </si>
  <si>
    <t>Całkowite zniszczenie mieszkania nr 7, zniszczenie (spalenie stopów) i więźby dachowej , zalana instalacja elektryczna, oraz 8 lokali w budynku</t>
  </si>
  <si>
    <t>2016-07-27</t>
  </si>
  <si>
    <t>2016-08-18</t>
  </si>
  <si>
    <t>2016-12-27</t>
  </si>
  <si>
    <t>W wyniku odprysku kamienia wystrzelonego spod pracującej kosiarki doszło do uszkodzenia pojazdu HyundaY CRY 57WX.</t>
  </si>
  <si>
    <t>Małoletnia jadąc na rowerze przewróciła się o wystające, wybrzuszone płyty chodnikowe oraz dziury znajdujące się w chodniku.</t>
  </si>
  <si>
    <t>NIEDROŻNOŚĆ ODPŁYWU RURY SPUSTOWEJ</t>
  </si>
  <si>
    <t>2017-08-11</t>
  </si>
  <si>
    <t>2017-11-26</t>
  </si>
  <si>
    <t>2018-04-30</t>
  </si>
  <si>
    <t>Zalanie łazienki w budynku Rypińskiego Domu Kultury.</t>
  </si>
  <si>
    <t>Nieznany sprawca prawdopodobnie wjechał samochodem w szafkę oświetleniową.</t>
  </si>
  <si>
    <t>Przepięcie sieci energetycznej. Cmentarz Komunalny Starorypin Prywatny 42.</t>
  </si>
  <si>
    <t>Pracownicy Miejskiego Ośrodka Sportu i Rekreacji w Rypinie wykonywali prace porządkowe. Podczas koszenia trawy wykaszarką nastąpił wyrzut kamienia, który uderzył w tylną szybę stojącego traktora nr rej. CRY 50YR. Szyba pękła i rozprysłą się. Traktor</t>
  </si>
  <si>
    <t>Zbiory muzealne</t>
  </si>
  <si>
    <r>
      <t>1.</t>
    </r>
    <r>
      <rPr>
        <sz val="7"/>
        <rFont val="Times New Roman"/>
        <family val="1"/>
        <charset val="238"/>
      </rPr>
      <t xml:space="preserve">     </t>
    </r>
    <r>
      <rPr>
        <sz val="8"/>
        <rFont val="Arial"/>
        <family val="2"/>
        <charset val="238"/>
      </rPr>
      <t> </t>
    </r>
  </si>
  <si>
    <t xml:space="preserve">tak </t>
  </si>
  <si>
    <t>Urząd Miasta Rypin</t>
  </si>
  <si>
    <r>
      <t>2.</t>
    </r>
    <r>
      <rPr>
        <sz val="7"/>
        <rFont val="Times New Roman"/>
        <family val="1"/>
        <charset val="238"/>
      </rPr>
      <t xml:space="preserve">     </t>
    </r>
    <r>
      <rPr>
        <sz val="8"/>
        <rFont val="Arial"/>
        <family val="2"/>
        <charset val="238"/>
      </rPr>
      <t> </t>
    </r>
  </si>
  <si>
    <r>
      <t>3.</t>
    </r>
    <r>
      <rPr>
        <sz val="7"/>
        <rFont val="Times New Roman"/>
        <family val="1"/>
        <charset val="238"/>
      </rPr>
      <t xml:space="preserve">     </t>
    </r>
    <r>
      <rPr>
        <sz val="8"/>
        <rFont val="Arial"/>
        <family val="2"/>
        <charset val="238"/>
      </rPr>
      <t> </t>
    </r>
  </si>
  <si>
    <r>
      <t>4.</t>
    </r>
    <r>
      <rPr>
        <sz val="7"/>
        <rFont val="Times New Roman"/>
        <family val="1"/>
        <charset val="238"/>
      </rPr>
      <t xml:space="preserve">     </t>
    </r>
    <r>
      <rPr>
        <sz val="8"/>
        <rFont val="Arial"/>
        <family val="2"/>
        <charset val="238"/>
      </rPr>
      <t> </t>
    </r>
  </si>
  <si>
    <r>
      <t>5.</t>
    </r>
    <r>
      <rPr>
        <sz val="7"/>
        <rFont val="Times New Roman"/>
        <family val="1"/>
        <charset val="238"/>
      </rPr>
      <t xml:space="preserve">     </t>
    </r>
    <r>
      <rPr>
        <sz val="8"/>
        <rFont val="Arial"/>
        <family val="2"/>
        <charset val="238"/>
      </rPr>
      <t> </t>
    </r>
  </si>
  <si>
    <r>
      <t>6.</t>
    </r>
    <r>
      <rPr>
        <sz val="7"/>
        <rFont val="Times New Roman"/>
        <family val="1"/>
        <charset val="238"/>
      </rPr>
      <t xml:space="preserve">     </t>
    </r>
    <r>
      <rPr>
        <sz val="8"/>
        <rFont val="Arial"/>
        <family val="2"/>
        <charset val="238"/>
      </rPr>
      <t> </t>
    </r>
  </si>
  <si>
    <t>tak</t>
  </si>
  <si>
    <r>
      <t>7.</t>
    </r>
    <r>
      <rPr>
        <sz val="7"/>
        <rFont val="Times New Roman"/>
        <family val="1"/>
        <charset val="238"/>
      </rPr>
      <t xml:space="preserve">     </t>
    </r>
    <r>
      <rPr>
        <sz val="8"/>
        <rFont val="Arial"/>
        <family val="2"/>
        <charset val="238"/>
      </rPr>
      <t> </t>
    </r>
  </si>
  <si>
    <r>
      <t>8.</t>
    </r>
    <r>
      <rPr>
        <sz val="7"/>
        <rFont val="Times New Roman"/>
        <family val="1"/>
        <charset val="238"/>
      </rPr>
      <t xml:space="preserve">     </t>
    </r>
    <r>
      <rPr>
        <sz val="8"/>
        <rFont val="Arial"/>
        <family val="2"/>
        <charset val="238"/>
      </rPr>
      <t> </t>
    </r>
  </si>
  <si>
    <r>
      <t>9.</t>
    </r>
    <r>
      <rPr>
        <sz val="7"/>
        <rFont val="Times New Roman"/>
        <family val="1"/>
        <charset val="238"/>
      </rPr>
      <t xml:space="preserve">     </t>
    </r>
    <r>
      <rPr>
        <sz val="8"/>
        <rFont val="Arial"/>
        <family val="2"/>
        <charset val="238"/>
      </rPr>
      <t> </t>
    </r>
  </si>
  <si>
    <t>nieznany</t>
  </si>
  <si>
    <r>
      <t>10.</t>
    </r>
    <r>
      <rPr>
        <sz val="7"/>
        <rFont val="Times New Roman"/>
        <family val="1"/>
        <charset val="238"/>
      </rPr>
      <t xml:space="preserve">   </t>
    </r>
    <r>
      <rPr>
        <sz val="8"/>
        <rFont val="Arial"/>
        <family val="2"/>
        <charset val="238"/>
      </rPr>
      <t> </t>
    </r>
  </si>
  <si>
    <r>
      <t>11.</t>
    </r>
    <r>
      <rPr>
        <sz val="7"/>
        <rFont val="Times New Roman"/>
        <family val="1"/>
        <charset val="238"/>
      </rPr>
      <t xml:space="preserve">   </t>
    </r>
    <r>
      <rPr>
        <sz val="8"/>
        <rFont val="Arial"/>
        <family val="2"/>
        <charset val="238"/>
      </rPr>
      <t> </t>
    </r>
  </si>
  <si>
    <r>
      <t>12.</t>
    </r>
    <r>
      <rPr>
        <sz val="7"/>
        <rFont val="Times New Roman"/>
        <family val="1"/>
        <charset val="238"/>
      </rPr>
      <t xml:space="preserve">   </t>
    </r>
    <r>
      <rPr>
        <sz val="8"/>
        <rFont val="Arial"/>
        <family val="2"/>
        <charset val="238"/>
      </rPr>
      <t> </t>
    </r>
  </si>
  <si>
    <r>
      <t>13.</t>
    </r>
    <r>
      <rPr>
        <sz val="7"/>
        <rFont val="Times New Roman"/>
        <family val="1"/>
        <charset val="238"/>
      </rPr>
      <t xml:space="preserve">   </t>
    </r>
    <r>
      <rPr>
        <sz val="8"/>
        <rFont val="Arial"/>
        <family val="2"/>
        <charset val="238"/>
      </rPr>
      <t> </t>
    </r>
  </si>
  <si>
    <r>
      <t>14.</t>
    </r>
    <r>
      <rPr>
        <sz val="7"/>
        <rFont val="Times New Roman"/>
        <family val="1"/>
        <charset val="238"/>
      </rPr>
      <t xml:space="preserve">   </t>
    </r>
    <r>
      <rPr>
        <sz val="8"/>
        <rFont val="Arial"/>
        <family val="2"/>
        <charset val="238"/>
      </rPr>
      <t> </t>
    </r>
  </si>
  <si>
    <r>
      <t>15.</t>
    </r>
    <r>
      <rPr>
        <sz val="7"/>
        <rFont val="Times New Roman"/>
        <family val="1"/>
        <charset val="238"/>
      </rPr>
      <t xml:space="preserve">   </t>
    </r>
    <r>
      <rPr>
        <sz val="8"/>
        <rFont val="Arial"/>
        <family val="2"/>
        <charset val="238"/>
      </rPr>
      <t> </t>
    </r>
  </si>
  <si>
    <r>
      <t>16.</t>
    </r>
    <r>
      <rPr>
        <sz val="7"/>
        <rFont val="Times New Roman"/>
        <family val="1"/>
        <charset val="238"/>
      </rPr>
      <t xml:space="preserve">   </t>
    </r>
    <r>
      <rPr>
        <sz val="8"/>
        <rFont val="Arial"/>
        <family val="2"/>
        <charset val="238"/>
      </rPr>
      <t> </t>
    </r>
  </si>
  <si>
    <t>mieszkalny, ul. Lipnowska 19</t>
  </si>
  <si>
    <t>beton</t>
  </si>
  <si>
    <t>Rypiński Dom Kultury</t>
  </si>
  <si>
    <t>Miejski Ośrodek Sportu i Rekreacji</t>
  </si>
  <si>
    <t>wypełnienie:</t>
  </si>
  <si>
    <t>TAK - tylko B</t>
  </si>
  <si>
    <t>DZ-3</t>
  </si>
  <si>
    <t>1928/ część dobudowana 1964</t>
  </si>
  <si>
    <t>płyty korytkowe wentylowane</t>
  </si>
  <si>
    <t>brak</t>
  </si>
  <si>
    <t>Środowiskowy Dom Samopomocy</t>
  </si>
  <si>
    <t>Linia energetyczna przesyłowa rozdzielcza w ulicy Mickiewicza i Ks. Podlesia</t>
  </si>
  <si>
    <t>ul. Mickiewicza i Ks. Podlesia</t>
  </si>
  <si>
    <t>Przyłącze elektryczne zewnętrzne i oświetlenie na cmentarzu komunalnym</t>
  </si>
  <si>
    <t>Cmentarz Komunalny, Starorypin Prywatny</t>
  </si>
  <si>
    <t>Przyłącze elektryczne zewnętrzne oraz 10 szt. słupów z z oprawami sodowymi, klosze z poliwęglanu słupy stalowe wysokości 6,14 m</t>
  </si>
  <si>
    <t>Linia sieci niskiego napięcia z ulicy do budynku Mławska 19</t>
  </si>
  <si>
    <t>ul. Mławska</t>
  </si>
  <si>
    <t>Linia oświetleniowa w ul. Koszarowej</t>
  </si>
  <si>
    <t>ul. Koszarowa</t>
  </si>
  <si>
    <t>Linia energetyczna oświetleniowa na 11 słupach WZ 13 lamp</t>
  </si>
  <si>
    <t>Latarnie oświetleniowe ul. Mickiewicza i Ks. Podlesia</t>
  </si>
  <si>
    <t>72 szt. słupów oświetlenia ulicznego wys. do 12 m, oprawy sodowe 168 W</t>
  </si>
  <si>
    <t>ul. Rynek</t>
  </si>
  <si>
    <t>8 szt. słupów parkowych z 30   oprawami sodowymi, klosze z poliwęglanu, słupy stalowe wysokości 4,5m</t>
  </si>
  <si>
    <t>Oświetlenie drogi w ul. Nadrzecznej</t>
  </si>
  <si>
    <t>ul. Nadrzeczna</t>
  </si>
  <si>
    <t>Razem 11 słupów WZ, wysięgniki 6 szt. oprawy oświetleniowe OUSD z lampami WSL 150, 442 mb kabla</t>
  </si>
  <si>
    <t>Oświetlenie drogi w ul. Lissowskiego</t>
  </si>
  <si>
    <t>ul. Lissowskiego</t>
  </si>
  <si>
    <t>Kabel 4x35=235 mb, rura AROTA 25 mb</t>
  </si>
  <si>
    <t>Oświetlenie drogowe w ul. Sommera</t>
  </si>
  <si>
    <t>ul. Sommera</t>
  </si>
  <si>
    <t>Słupy oświetleniowe WZ 3 szt. kaberl 4 x 35 -100 mb, oprawy oświetleniowe</t>
  </si>
  <si>
    <t>Oświetlenie drogowe w ulicy Sportowej</t>
  </si>
  <si>
    <t>ul. Sportowa</t>
  </si>
  <si>
    <t>Słupy oświetleniowe WZ 9 sztuk, 9 szt lamp WLS 150 z oprawami, kabel 460 mb + 99 mb+390 mb+ 25 mb.</t>
  </si>
  <si>
    <t>ul. Powstania Styczniowego</t>
  </si>
  <si>
    <t>Oświetlenie drogowe 3 szt. słupów , 3 oprawy z lampami</t>
  </si>
  <si>
    <t>Oświetlenie drogowe w ul. Warszawska</t>
  </si>
  <si>
    <t>ul. Warszawska</t>
  </si>
  <si>
    <t>Oświetlenie drogowe w ul. Warszawskiej wysięgniki 8 sztuk, oprawy oświetleniowe OUSd-150 8 szt.</t>
  </si>
  <si>
    <t>Oświetlenie drogowe w ulicy Jana Pawła II</t>
  </si>
  <si>
    <t>ul. Jana Pawła II</t>
  </si>
  <si>
    <t>Słupy oświatleniowe S40 szt. 9 z układem ramion 3+ 1 na stopach fundamentowych B40, 6 szt opraw oświetleniowych typu OPS-70W/400, klosz kula mleczna 400PC razem 35 sztuk</t>
  </si>
  <si>
    <t>Oświetlenie drogowe w ul. Jana Pawła II</t>
  </si>
  <si>
    <t>świetlenie drogowe na 3 słupach , 12 sztu opraw świetlnych OPS 70W.</t>
  </si>
  <si>
    <t>Oświetlenie uliczne przy SP Nr 1</t>
  </si>
  <si>
    <t>SP nr 1 przy ul. 3 Maja</t>
  </si>
  <si>
    <t>4 szt. słupów parkowych wys. do 4,5 m, oprawy sodowe 75W x  2, klosze z poliwęglanu</t>
  </si>
  <si>
    <t>Oświetlenie uliczne części ul. Ogrodowej</t>
  </si>
  <si>
    <t>ul. Ogrodowa</t>
  </si>
  <si>
    <t>Oświetlenie uliczne w ul. Gałczyńskiego</t>
  </si>
  <si>
    <t>ul. Gałczyńskiego</t>
  </si>
  <si>
    <t>6 szt. słupów i opraw</t>
  </si>
  <si>
    <t>Oświetlenie uliczne ul. Sommera</t>
  </si>
  <si>
    <t>Linia kablowa nn 0,4 kV z kabla YAKXS 4 x35 długości l = 74,0 m, słupy oświetleniowe aluminiowe  h= 10 m typ. SAL SYG ze źródłem światła 100 W w oprawie SGS101 w ilości szt. 3, szafka oświetleniowa – szt. 1</t>
  </si>
  <si>
    <t>Oświetlenie uliczne ul. Malanowskiego</t>
  </si>
  <si>
    <t>ul. Malanowskiego</t>
  </si>
  <si>
    <t>Linia kablowa nn 0,4 kV długości l = 92,0 m, słupy oświetleniowe f-my ROSA typ.SP-31 W/E ze źródłem światła 70 W w oprawie OP-S  z kloszem fi 400 PC K-180 w ilości szt. 4, szafka oświetleniowa – szt. 1</t>
  </si>
  <si>
    <t>Oświetlenie uliczne ul. Brzozowa</t>
  </si>
  <si>
    <t>ul. Brzozowa</t>
  </si>
  <si>
    <t>Ogrodzenie targowiska miejskiego Orzeszkowej</t>
  </si>
  <si>
    <t>ul. E. Orzeszkowej</t>
  </si>
  <si>
    <t>Ogrodzenie na słupkach żelbetonowych 70szt., siatka ogrodzeniowa 153 mb.</t>
  </si>
  <si>
    <t>Boisko piłkarskie przy Szkole Podstawowej Nr 1</t>
  </si>
  <si>
    <t>SP 1 w Rypinie</t>
  </si>
  <si>
    <t>Boisko ze sztuczną nawierzchnią z trawy syntetycznej o wymiarach 30mx62 m, wielofunkcyjne o nawierzchni poliuretanowej  o wymiarach 34,10 x 19,10 m, ogrodzenie z siatki ocynkowanej o wysokości 4m w ilości 228,9 mb, składjące się równięż z placów utwardzonych i chodników, oświetlenia, przyłącza kanalizacji deszczowej</t>
  </si>
  <si>
    <t>Boisko do piłki plażowej przy ulicy Nowe Osiedle</t>
  </si>
  <si>
    <t>ul. Nowe Osiedle</t>
  </si>
  <si>
    <t>Boisko o wymiarach 14m x 24 m, nawierzchnia piasek płukany , osłony boczne stalowe</t>
  </si>
  <si>
    <t>Plac zabaw dla dzieci w parku miejskim im. J. Piłsudskiego</t>
  </si>
  <si>
    <t>ul. 3 Maja-Mławska</t>
  </si>
  <si>
    <t>Boiska ze sztuczną nawierzchnią w ramach programu „Moje boisko - Orlik 2012” przy SP3 w Rypinie</t>
  </si>
  <si>
    <t>SP 3 w Rypinie</t>
  </si>
  <si>
    <t xml:space="preserve">Kompleks dwóch boisk sportowych ze sztuczna nawierzchnią z niezbędna infrastrukturą techniczną  składającą się z: boiska piłkarskiego z trawy syntetycznej o wym. 30,0x62,0 m, boiska wielofunkcyjnego o nawierzchni poliuretanowej o wym 32,10x19,10 m, ogrodzenia z siatki ocynkowanej o wys 4,0 m w ilości 285,25 mb, piłkochwytów wys. 6,0 m  w ilości 40,40 mb, drenażu boisk w ilości 685,00 mb, placów utwardzonych i chodników z kostki brukowej betonowej gr. 6 cm w ilości  318,20 m2, oświetlenia projektorowego boisk na słupach stalowych w ilości 8 szt., przyłącza kanalizacji deszczowej  z rur PCV fi 200 mm w ilości 95,0 m  </t>
  </si>
  <si>
    <t>Bieżnia sportowa wokół boisk ze sztuczną nawierzchnią przy SP 3 w Rypinie</t>
  </si>
  <si>
    <t>Skatepark przy SP 3 w Rypinie</t>
  </si>
  <si>
    <t>ul. Młyńska</t>
  </si>
  <si>
    <t>ul. Toruńska, ul. J. Piłsudskiego, ul. Mławska , ul. Lipnowska, ul. Warszawska</t>
  </si>
  <si>
    <t>Konstrukcja baneru reklamowego na skrzyżowaniu ulic 11 Listopada i Piłsudskiego</t>
  </si>
  <si>
    <t>ul. 11 Listopada i Piłsudskiego</t>
  </si>
  <si>
    <t>Konstrukcja 6,12 na 6 m</t>
  </si>
  <si>
    <t>Oświetlenie placu imprez przy ul. Nowy Rynek i ciągów pieszych z ul. Mławską i Warszawską</t>
  </si>
  <si>
    <t>ul. Nowy Rynek, ul. Mławska i Warszawska</t>
  </si>
  <si>
    <t>Słupy 28 szt.</t>
  </si>
  <si>
    <t>Plac zabaw przy budynku Mławska 39</t>
  </si>
  <si>
    <t>Nawierzchnia 108 m2, 3 urządzenia plus piaskownica</t>
  </si>
  <si>
    <t>Plac zabaw przy ul. Nowe Osiedle - elementy obiektowe</t>
  </si>
  <si>
    <t>Ogrodzenie z elementów panelowych z drutu powlekanego na słupkach stalowych  – mb. 61,7 oraz bramką wejściową – 1 szt., nawierzchnia z kostki brukowej betonowej gr. 6 cm – 37,62 m2 , nawierzchnia piaskowa – 183,40 m2</t>
  </si>
  <si>
    <t>Figura popiersia J. Piłsudskiego wraz z postumentem pod korpusem</t>
  </si>
  <si>
    <t>ul. 3 Maja - Mławska</t>
  </si>
  <si>
    <t>Figura św. Jana Chrzciciela</t>
  </si>
  <si>
    <t>Plac zabaw przy ul. Nowe Osiedle - wyposażenie</t>
  </si>
  <si>
    <t xml:space="preserve">Zestaw zabawowy – 1 szt., huśtawka pojedyncza metalowa typu „ważka” – 1 szt., huśtawka typu „bocianie gniazdo” – szt.1, karuzela talerzowa z ławeczkami – szt.1, stół do tenisa betonowy – szt.1, piaskownica sześciokątna drewniana – szt.1, ławka – szt.1, kosz na śmieci – szt.1, tablica informacyjna  </t>
  </si>
  <si>
    <t>Huśtawka pojedyncza - metalowa</t>
  </si>
  <si>
    <t>Hamak – bocianie gniazdo</t>
  </si>
  <si>
    <t>Huśtawka metalowa potrójna</t>
  </si>
  <si>
    <t>ul. 3 Maja</t>
  </si>
  <si>
    <t>Huśtawka bocianie gniazdo</t>
  </si>
  <si>
    <t>ul. Wesoła</t>
  </si>
  <si>
    <t>Karuzela</t>
  </si>
  <si>
    <t>Oświetlenie ul. Wodna</t>
  </si>
  <si>
    <t>ul. Wodna</t>
  </si>
  <si>
    <t>Podana wartość jest szacunkowa, 6 szt słupów oświetlenia ulicznego wys. do 12 m, oprawy sodowe 118 W</t>
  </si>
  <si>
    <t>Oświetlenie ul. Dr. Dłutka</t>
  </si>
  <si>
    <t>ul. Dr. Dłutka</t>
  </si>
  <si>
    <t>Podana wartość jest szacunkowa, 2 szt. słupów oświetlenia ulicznego wys. do 12 m, oprawy sodowe 118 W</t>
  </si>
  <si>
    <t>Oświetlenie ul. Dworcowa ZSz Nr 2 (TE)</t>
  </si>
  <si>
    <t>ul. Dworcowa ZSz Nr 2 (TE)</t>
  </si>
  <si>
    <t>Podana wartość jest szacunkowa, 10 szt. słupów parkowych wys. do 4,5 m, oprawy sodowe 70W x 2, klosze z poliwęglanu</t>
  </si>
  <si>
    <t>Park miejski w rejonie ulic 3 Maja i Mławskiej</t>
  </si>
  <si>
    <t>Park miejski w rejonie ulic 3 Maja i Mławskiej, w tym 18 szt. słupów parkowych wys. do 4,5 m, oprawy sodowe 75W x 2, klosze z poliwęglanu</t>
  </si>
  <si>
    <t>Bieżnia sportowa wokół boisk ze sztuczną nawierzchnią prze SP 1 w Rypinie</t>
  </si>
  <si>
    <t>Podana wartość jest szacunkowa</t>
  </si>
  <si>
    <t>Oświetlenie parku przy ul. E. Orzeszkowej</t>
  </si>
  <si>
    <t>Linia kablowa nn 0,4 kV z kabla YAKXS 4x35 długości l = 622,00 m, słupy oświetleniowe aluminiowe  h= 4,0 m typ. SAL f-my ROSA na fundamentach betonowych prefabrykowanych ze źródłem światła – oprawami   ledowymi  ELBA LED 43 W  w ilości szt.26, szafka oświetleniowa – szt.1</t>
  </si>
  <si>
    <t>Pomnik 900 Lecia w parku Miejskim przy ul. E. Orzeszkowej</t>
  </si>
  <si>
    <t>Osłonowe ściany żelbetowe gr. 8 cm z wyprawą ze środka antygraffiti w ilości 27,54 m2, osłonowa górna płyta żelbetowa gr. 8 cm z wyprawą wodoodporną  DEITERMANN w ilości 16,75 m2, tablica pamiątkowa z płyt granitowych 1,15 x 1,30 m szt.2 i 0,60*2,30 m szt.1</t>
  </si>
  <si>
    <t>Huśtawka sprężynowa dla 4 dzieci</t>
  </si>
  <si>
    <t>ul. Łączna</t>
  </si>
  <si>
    <t>Huśtawka sprężynowa dla 4 dzieci zamontowana pomiędzy blokami 7 i 7a przy ul. Łącznej</t>
  </si>
  <si>
    <t>Karuzela zamontowana pomiędzy blokami 7 i 7a przy ul. Łącznej</t>
  </si>
  <si>
    <t>Fontanna na placu imprez masowych przy ul. Nowy Rynek</t>
  </si>
  <si>
    <t>ul. Nowy Rynek</t>
  </si>
  <si>
    <t xml:space="preserve">Fontanna w formie pierścienia granitowego średnicy około 2150 mm  na cokole granitowym z opaską z kostki brukowej betonowej w kolorze brązowym o średnicy około 2,0 m, z podziemnym żelbetowym zbiornikiem pojemnościowo-wyrównawczym śr. 1200 mm na wodę, przyłączem wodociągowym pe 32 mm długości około 7,0 m i elektroenergetycznym kablem zasilającym 0,23 kV kablem YKYżo 3x2,5 mm o długości około 33,0 m i szafką sterującą 1 szt. </t>
  </si>
  <si>
    <t>Oświetlenie uliczne ul. Polna</t>
  </si>
  <si>
    <t>ul. Polna</t>
  </si>
  <si>
    <t>Linia kablowa nn 0,4 kV z kabla YKAXS 4x35 SE długości l = 259,0 m, słupy oświetleniowe aluminiowe  h= 8,0 m typ. SAL -80k (prod. ROSA) w ilości 11 szt. na   prefabrykowanych fundamentach betonowych ze źródłem światła –  lampami ulicznymi ledowymi CUDDLE LED 48 (prod. Rosa) 48 W  w ilości  szt.11, skrzynka sterująca 1 szt.</t>
  </si>
  <si>
    <t>Oświetlenie uliczne ul. Mleczarska</t>
  </si>
  <si>
    <t>ul. Mleczarska</t>
  </si>
  <si>
    <t>Linia kablowa nn 0,4 kV z kabla YKAXS 4x25 SE długości l = 98,0 m, słupy oświetleniowe aluminiowe  h= 8,0 m typ. SAL -80k (prod. ROSA) w ilości 4 szt. ze źródłem światła –  lampami ulicznymi ledowymi CUDDLE LED (prod. Rosa) 55 W  w ilości  szt.4, skrzynka sterująca 1 szt.</t>
  </si>
  <si>
    <t>Oświetlenie ciągu pieszego Nowy Rynek - Przedszkole Miejskie Nr 1</t>
  </si>
  <si>
    <t>Linia kablowa nn 0,4 kV z kabla YKY 5x10 mm2  długości l = 95,0 m, słupy oświetleniowe aluminiowe  h= 4,0 m typ. SAL-4 (prod. ROSA) w ilości 5 szt. ze źródłem światła –  lampami ulicznymi ledowymi ELBA (prod. Rosa) 43 W w ilości  szt.5</t>
  </si>
  <si>
    <t>Active Park</t>
  </si>
  <si>
    <t>Miejski Ośrodek Rekreacji i Sportu w Rypinie</t>
  </si>
  <si>
    <t xml:space="preserve">Instalacja zlokalizowana na terenie MOSiR (lokalizacja za "muszlą" koncertową dz. nr ewid. 1449/5)  służąca poprawie aktywności fizycznej składająca się z następujących elementów : drabinka pionowa - 1 szt., drabinka pozioma - 1 szt., drążki - 14 szt., kółka gimnastyczne - 1 szt., lina do wspinania - 1 szt., poręcze równoległe niskie - 1kpl., poręcze wysokie - 1 kpl., ławka skośna z drabinką - 1 szt., drabinka pozioma "żmijka" - 1 szt., tablica z regulaminem na słupku stalowym. Elementy wykonane są z profili stalowych ocynkowanych i pomalowanych farbą proszkową zabetonowanych do głębokości około 1 m poniżej terenu. Wokół urządzeń w strefie bezpieczeństwa wykonano nawierzchnię piaskową o gr. 30 cm i wymiarach 10,84x11,88 m z obramowaniem z  obrzeży trawnikowych.   </t>
  </si>
  <si>
    <t>Ogrodzenie placu zabaw przy ul. Mławskiej 38 A, B, C, D</t>
  </si>
  <si>
    <t>Pylon informacyjno-promujący przy ul. M. Konopnickiej</t>
  </si>
  <si>
    <t>ul. M. Konopnickiej</t>
  </si>
  <si>
    <t>Wolnostojący pylon informacyjno-promujący wysokości  około 8,0 m. na fundamencie żelbetowych zlokalizowany w pasie ul. M. Konopnickiej w rejonie skrzyżowania z ul. Warszawską - 1 szt.</t>
  </si>
  <si>
    <t>Oświetlenie uliczne ul. Pogodna</t>
  </si>
  <si>
    <t>ul. Pogodna</t>
  </si>
  <si>
    <t>Słupy aluminiowe wys.8 m ze źródłami światła typu LED w ilości 5 szt., linia kablowa nn 0.4 kV z kabla YAKXS 4x25 w ilości 103,0 m, szafki sterowania oświetleniem w ilości 1 szt.</t>
  </si>
  <si>
    <t>Oświetlenie uliczne ul. Bohaterów Czerwca 1956 r</t>
  </si>
  <si>
    <t>ul. Bohaterów Czerwca 1956 r</t>
  </si>
  <si>
    <t>Linia kablowa nn 0,4 kV YKAXS 4x35 SE długości l = 603,0 m, słupy oświetleniowe aluminiowe  h= 8,0 m typ. SAL -80k (prod. ROSA) w ilości 21 szt. ze źródłem światła typu LED CUDDLE LED (prod. Rosa) 55 W  w ilości  szt.21 szt., skrzynka sterująca 1 szt.</t>
  </si>
  <si>
    <t>Oświetlenie parkowe terenu MOSiR</t>
  </si>
  <si>
    <t xml:space="preserve"> Oświetlenie parkowe terenu MOSiR, w skład którego wchodzi:  linia kablowa nn 0,4 kV YKAXS 4x35 SE długości l = 200,0 m, słupy oświetleniowe aluminiowe  h= 4,0 m typ. SAL f-my ROSA na fundamentach betonowych prefabrykowanych ze źródłem światła – oprawami   ledowymi  ELBA LED 43 W  w ilości 10 szt.</t>
  </si>
  <si>
    <t>Pylon informacyjny zlokalizowany w rejonie skrzyżowania ul. Sportowej i Lipnowskiej, konstrukcja stalowa 1200x6000 na płycie 1200x6000</t>
  </si>
  <si>
    <t>Ogrodzenie cmentarza komunalnego w Starorypinie Prywatnym</t>
  </si>
  <si>
    <t xml:space="preserve">Ogrodzenie z profili zamkniętych ocynkowanych na cokole betonowym w ilości 58,00 mb., ogrodzenie z paneli z drutu powlekanego na cokole betonowym w ilości 61,8 mb, ogrodzenie z paneli z drutu powlekanego na słupkach stalowych osadzonych (bez cokołu) w ilości 117,0 mb. , brama stalowa rozwieralna szer. 5,0 m z profili zamkniętych w ilości 1 szt.  </t>
  </si>
  <si>
    <t>Ogrodzenie ul. Kościuszki/Lipnowska na granicy działek 313/11 i 313/12</t>
  </si>
  <si>
    <t>ul. Kościuszki-ul. Lipnowska</t>
  </si>
  <si>
    <t xml:space="preserve">Ogrodzenie z przęsłami metalowymi kutymi na cokole murowanym z cegły  w ilości około 32,0 mb. oraz ogrodzenie z siatki drucianej ocynkowanej na słupkach stalowych osadzonych w gruncie h=1,50 m w ilości 73,80 mb. </t>
  </si>
  <si>
    <t>Ogrodzenie ul. Sadowa</t>
  </si>
  <si>
    <t>ul. Sadowa</t>
  </si>
  <si>
    <t xml:space="preserve">Ogrodzenie panelowe z drutu ocynkowanego i malowanego proszkowo o wysokości panelu 1530 mm na słupkach stalowych osadzonych w fundamentach betonowych, z cokołem prefabrykowanym 244x25 cm  w ilości 75,50 mb z brama rozwieralna o szer. 4,0 m w ilości 1 szt. </t>
  </si>
  <si>
    <t>Huśtawka bocianie gniazdo zamontowana na placu zabaw przy ul. Łącznej 7 i 7a. Słupy nośne wykonane z okrągłej rury stalowej o średnicy 114,3 mm, posadowienie 60 cm pod poziomem gruntu. Zabezpieczenie antykorozyjne elementów stalowych: cynkowanie i farba proszkowa. W skład zestawu wchodzi huśtawka typu „bocianie gniazdo”. Przedział wiekowy 3 – 14 lat, dopuszczalna liczba użytkowników – 2 osoby. Strefa bezpieczeństwa: wysokość swobodnego upadku 1,50 m, pole powierzchni 22,00 m2, obwód 19,50 m. Kolorystyka siwo–niebieska</t>
  </si>
  <si>
    <t>Huśtawka bocianie gniazdo zamontowana na placu zabaw przy ul. Ogrodowej. Słupy nośne wykonane z okrągłej rury stalowej o średnicy 114,3 mm, posadowienie 60 cm pod poziomem gruntu. Zabezpieczenie antykorozyjne elementów stalowych: cynkowanie i farba proszkowa. W skład zestawu wchodzi huśtawka typu „bocianie gniazdo”. Przedział wiekowy 3 – 14 lat, dopuszczalna liczba użytkowników – 2 osoby. Strefa bezpieczeństwa: wysokość swobodnego upadku 1,50 m, pole powierzchni 22,00 m2, obwód 19,50 m. Kolorystyka siwo – niebieska.</t>
  </si>
  <si>
    <t>ul. Rzeźnicza</t>
  </si>
  <si>
    <t>Huśtawka bocianie gniazdo zamontowana na placu zabaw przy ul. Rzeźniczej. Słupy nośne wykonane z okrągłej rury stalowej o średnicy 114,3 mm, posadowienie 60 cm pod poziomem gruntu. Zabezpieczenie antykorozyjne elementów stalowych: cynkowanie i farba proszkowa. W skład zestawu wchodzi huśtawka typu „bocianie gniazdo”. Przedział wiekowy 3 – 14 lat, dopuszczalna liczba użytkowników – 2 osoby. Strefa bezpieczeństwa: wysokość swobodnego upadku 1,50 m, pole powierzchni 22,00 m2, obwód 19,50 m. Kolorystyka siwo – niebieska.</t>
  </si>
  <si>
    <t>Zestaw zabawowy</t>
  </si>
  <si>
    <t>Zestaw zabawowy zamontowany na terenie placu zabaw przy ul. Mławskiej 38 A, B, C, D, w którego skład wchodzi: podest kwadratowy 1 szt., podest kwadratowy (wieża1 szt.), dach czterospadowy 1 szt., wejście linowe 1 szt., pomost linowy 1 szt., trap wspinaczkowy 1 szt., zjeżdżalnia głęboka 1 szt. rurka nad zjeżdżalnie 1 szt., drążki 1 szt., wejściówka 1szt., przeplotnia pajęczyna 1 szt., zabezpieczenie 3 szt., kotwa stalowa 11 szt., słupy nośne o przekroju kwadratowym 9 x 9 cm z drewna klejonego, osadzone 10 cm nad powierzchnią gruntu za pomocą stalowych kotew mocowanych do betonowych bloczków. Podesty antypoślizgowe wykonane ze sklejki wodoodpornej. Wypełnienie zabezpieczeń, poszycie dachów oraz innych modułów: polietylen HDPE. Elementy stalowe zabezpieczone antykorozyjnie poprzez lakierowanie proszkowe. Elementy drewniane zabezpieczone przez malowanie preparatem na bazie naturalnych olejów. Liny polipropylenowe z rdzeniem stalowym. Ślizg zjeżdżalni ze stali nierdzewnej, kwasoodpornej.</t>
  </si>
  <si>
    <t>Sześciokąt z pajęczyną i ścianką wspinaczkową</t>
  </si>
  <si>
    <t>Sześciokąt z pajęczyną i ścianką wspinaczkową zamontowany na terenie placu zabaw przy ul. Sommera 29 i 31 - słupy o przekroju okrągłym (średnica 12 cm) z drewna klejonego warstwowo, osadzone 10 cm nad powierzchnią gruntu za pomocą stalowych kotew mocowanych do betonowych bloczków. Liny polipropylenowe z rdzeniem stalowym. Ścianka wspinaczkowa ze sklejki wodoodpornej liściastej z filmem melaminowym. Elementy stalowe zabezpieczone antykorozyjnie poprzez lakierowanie proszkowe. Elementy drewniane zabezpieczone przez malowanie preparatem na bazie naturalnych olejów. Kamienie wspinaczkowe wykonane z porowatej żywicy, zabezpieczone przez obrotem. Przedział wiekowy 3 – 14 lat. Strefa bezpieczeństwa: wysokość swobodnego upadku 2,0 m, pole powierzchni 25,0 m2, obwód 18 m. Teren korytowany.</t>
  </si>
  <si>
    <t>Płaskorzeźba Księcia Władysława Dobrzyńskiego</t>
  </si>
  <si>
    <t>ul. Plac Sienkiewicza</t>
  </si>
  <si>
    <t>Płaskorzeźba z brązu na pionowych płytach granitowych gr 12 cm o wymiarach 2600x(1400+700) mm osadzonych w fundamencie żelbetowym</t>
  </si>
  <si>
    <t>kontener sanitarny</t>
  </si>
  <si>
    <t>ul. Orzeszkowej 7</t>
  </si>
  <si>
    <t>wiata autobusowa</t>
  </si>
  <si>
    <t>ul. Kościuszki 50</t>
  </si>
  <si>
    <t>obudowa śmietnika</t>
  </si>
  <si>
    <t>ul. 3 Maja 38-48</t>
  </si>
  <si>
    <t>ul. 3 Maja 13</t>
  </si>
  <si>
    <t>ul. Dworcowa 2</t>
  </si>
  <si>
    <t>ul. Jana Pawła II 10</t>
  </si>
  <si>
    <t>ul. Lipnowska 15</t>
  </si>
  <si>
    <t>ul. Lipnowska 17</t>
  </si>
  <si>
    <t xml:space="preserve">ul. Piłsudskiego </t>
  </si>
  <si>
    <t>ul. Łączna 5-9</t>
  </si>
  <si>
    <t>ul. Mławska 33</t>
  </si>
  <si>
    <t>ul. Mławska 37</t>
  </si>
  <si>
    <t>ul. Mławska 19</t>
  </si>
  <si>
    <t>ul. Nowe Osiedle 27</t>
  </si>
  <si>
    <t>ul. Nowe Osiedle 3</t>
  </si>
  <si>
    <t>ul. Nowe Osiedle 5</t>
  </si>
  <si>
    <t>ul. Nowe Osiedle 17</t>
  </si>
  <si>
    <t>ul. Nowy Rynek 12-13</t>
  </si>
  <si>
    <t>ul. Nowy Rynek 5</t>
  </si>
  <si>
    <t>ul. Chojeckiego 6</t>
  </si>
  <si>
    <t>ul. Warszawska 28</t>
  </si>
  <si>
    <t>ul. Warszawska 47</t>
  </si>
  <si>
    <t>ul. Warszawska 59</t>
  </si>
  <si>
    <t>ul. Warszawska 17a</t>
  </si>
  <si>
    <t>ul. Wesoła 1 i 2</t>
  </si>
  <si>
    <t>ul. Rynek 14</t>
  </si>
  <si>
    <t>ul. Sportowa 41, 87-500 Rypin</t>
  </si>
  <si>
    <t>Plac zabaw</t>
  </si>
  <si>
    <t>Śmietnik</t>
  </si>
  <si>
    <t>ul. Wojska Polskiego 11, 87-500 Rypin</t>
  </si>
  <si>
    <t>Ogrodzenie</t>
  </si>
  <si>
    <t>ul. Gustawa Sommera 16, 87-500 Rypin</t>
  </si>
  <si>
    <t>ul. Warszawska 40, 87-500 Rypin</t>
  </si>
  <si>
    <t>0005234488</t>
  </si>
  <si>
    <t>892-14-81-369</t>
  </si>
  <si>
    <t>Urząd jest aparatem pomocniczym Burmistrza Miasta Rypina, utworzonym dla realizacji zadań wchodzących w zakres kompetencji Burmistrza. Urząd realizuje, wynikające z ustaw i przepisów wykonawczych do ustaw, zadania własne Gminy, jak również zadania zlecone Gminie z mocy ustaw oraz powierzone na podstawie porozumień administracyjnych. Stołówka nie jest prowadzona.</t>
  </si>
  <si>
    <t>wszystkie lokalizacje zgodnie z wykazem budynków i budowli.</t>
  </si>
  <si>
    <t xml:space="preserve">Miejski Ośrodek Pomocy Społecznej </t>
  </si>
  <si>
    <t>340519820</t>
  </si>
  <si>
    <t>892-14-58-927</t>
  </si>
  <si>
    <t>Ośrodek Pomocy Społecznej jest miejscem pierwszego kontaktu osób poszukujących pomocy społecznej. Kierują osoby potrzebujące do domów pomocy społecznej lub kwalifikują do wypłaty zasiłku. Przede wszystkim prowadzą szeroko zakrojoną pracę socjalną z ludźmi dotkniętymi patologią, marginalizacją, wykluczeniem lub niedostosowaniem społecznym.</t>
  </si>
  <si>
    <t>ul. Warszawska 8, 87-500 Rypin</t>
  </si>
  <si>
    <t>910501060</t>
  </si>
  <si>
    <t xml:space="preserve">Rozpoznawanie, rozbudzanie i zaspokajanie potrzeb oraz zainteresowań kulturalnych poprzez tworzenie sekcji i kół zainteresowań dla mieszkańców miasta. Tworzenie warunków dla rozwoju amatorskiego ruchu artystycznego oraz zainteresowań kulturą i sztuką. Tworzenie warunków dla rozwoju folkloru, a także rękodzieła ludowego i artystycznego. Organizacja wszelkiego rodzaju imprez w budynku Domu Kultury jak również plenerowych. Edukacja kulturalna i wychowanie przez sztukę. </t>
  </si>
  <si>
    <t>892-13-63-799</t>
  </si>
  <si>
    <t>Muzeum Ziemi Dobrzyńskiej</t>
  </si>
  <si>
    <t>ul. Warszawska 20, 87-500 Rypin</t>
  </si>
  <si>
    <t>340391106</t>
  </si>
  <si>
    <t>ul. Sportowa 41, 87-500 Rypin; ul. Młyńska 12, 87-500 Rypin; ul. 3 Maja 3, 87-500 Rypin</t>
  </si>
  <si>
    <t>Miejsko-Powiatowa Biblioteka Publiczna</t>
  </si>
  <si>
    <t>ul. Kościuszki 17a, 87-500 Rypin</t>
  </si>
  <si>
    <t>Centrala MPBP w Rypinie  -ul. Warszawska 20, 87-500 Rypin; Filia nr 1 MPBP - ul. Wojska Polskiego 9, 87-500 Rypin; Filia nr 2  MPBP w Rypinie - ul. Młyńska 12, 87-500 Rypin</t>
  </si>
  <si>
    <t>Miejski Zespół Obsługi Oświaty</t>
  </si>
  <si>
    <t>ul.  Sommera 16 , 87-500 Rypin</t>
  </si>
  <si>
    <t>ul.  Młyńska 3, 87-500 Rypin</t>
  </si>
  <si>
    <t>ul. Młyńska 12, 87-500 Rypin</t>
  </si>
  <si>
    <t>ul. Sportowa 24, 87-500 Rypin</t>
  </si>
  <si>
    <t>ul. 3 Maja 3, 87-500 Rypin</t>
  </si>
  <si>
    <t>ul. Wojska Polskiego 11, 87-500 Rypin, ul. Sportowa 24, 87-500 Rypin, ul. 3 Maja 3, 87-500 Rypin</t>
  </si>
  <si>
    <t>Oświatlenie uliczne w ulicy Rynek</t>
  </si>
  <si>
    <t>2 szt. słupów oświetlenia ulicznego wys. do 12 m, oprawy sodowe 150 W, 8 szt. słupów parkowych wys. do 4,5 m, oprawy sodowe 70W, klosze z poliwęglanu, 3 szt słupów parkowych wys. do 4,5 m, oprawy sodowe 125W, klosze z poliwęglanu, linia kablowa nn 0,4 kV z kabla YKAXS 4x35 długości l = 266,0 m, słupy oświetleniowe aluminiowe  h= 8,0 m typ. SAL -80k (prod. ROSA) w ilości 4 szt. ze źródłem światła –  lampami  ulicznymi ledowymi CUDDLE LED (prod. Rosa) 55 W  w ilości  szt.5, słupy oświetleniowe aluminiowe h= 5.0 m typu SAL-5 (prod. ROSA) z oprawami  ATLANTIS LED (prod. ROSA) 43 W - w ilości 8 szt., skrzynka sterująca 1 szt.,</t>
  </si>
  <si>
    <t>Linia kablowa nn 0,4 kV z kabla YAKXS 4x35 długości l = 528,0 m, słupy oświetleniowe aluminiowe  h= 10 m typ. SAL SYG ze źródłem światła – lampami ulicznymi ledowymi LC-lum 126W  w ilości szt. 12, szafka oświetleniowa – szt. 1, linia kablowa nn 0,4 kV z kabla YAKXS 4x35 długości l = 55,0 m, słupy oświetleniowe aluminiowe  h= 10 m typ. SAL SYG ze źródłem światła – lampami ulicznymi ledowymi LC-lum 126W  w ilości szt.3</t>
  </si>
  <si>
    <t>Nawierzchnia 816,41 m2, obramowania z obrzeży betonowych 150,80 mb, oświetlenie elektryczne 4 maszty, odwodnienie liniowe PE-HD z rusztem ze stali ocynkowanej w ilości 41,00 mb, przykanalik do kanalizacji deszczowej z rur PCV 110 mm w ilości 7,65 mb. Elementy wyposażenia o konstrukcji betonowej: FUN BOX 6, h=70/90 cm o wym.908 x 706 x 70/90 cm - szt.1, BUMP h=51 o wym. 3800 x 120 x 51 cm - szt.1, OLLYBOX trzyczęściowy o wym. 240 x 120 x 50 cm - szt.1</t>
  </si>
  <si>
    <t>Elementy reklamowe – witacze sztuk 5</t>
  </si>
  <si>
    <t>Plac zabaw na Nowym Osiedlu</t>
  </si>
  <si>
    <t>Plac zabaw w ogrodzeniu z paneli zgrzewanych z huśtawką, ważką , drążkiem gwieździstym, karuzelą</t>
  </si>
  <si>
    <t>ul. Sportowa-ul. Lipnowska</t>
  </si>
  <si>
    <t>Cegła, blacha, wartość szacunkowa</t>
  </si>
  <si>
    <t>ul. Lipnowska</t>
  </si>
  <si>
    <t>Cegła, blacha</t>
  </si>
  <si>
    <t>Poliwęglan, blacha</t>
  </si>
  <si>
    <t>Cegła, eternit, wartość szacunkowa</t>
  </si>
  <si>
    <t>Targowisko miejskie przy ul. E. Orzeszkowej</t>
  </si>
  <si>
    <t>Charakterystyka: wykonanie robót budowlanych obejmujących wykonanie m.in.:
-  trzech ciągów zadaszeń nad stanowiskami handlowymi o konstrukcji drewnianej z pokryciem  panelami dachowymi z blach powlekanych o łącznej powierzchni 712,8 m2
- utwardzonych placów handlowych o nawierzchni z kostki brukowej betonowej na podbudowie  
 z kamienia łamanego na podsypce  piaskowej z separacją geotkaniną polipropylenową  w  ilości 1 197 m2 
- dróg wewnętrznych, parkingów i miejsc postojowych do handlu o nawierzchni z kostki brukowej betonowej gr 8 cm na złożonym układzie warstw podbudowy (łączna grubość 90 cm) składającym się z dwóch warstw kamienia łamanego, geotkaniny separacyjnej polipropylenowej i dwóch warstw georusztu trójosiowego polipropylenowego oraz materaca z keramzytu i geokraty z siatki komórkowej w ilości 2 729 m2 
- innych utwardzeń jak chodniki, opaski przy budynkach, place śmietnikowe o nawierzchni z kostki brukowej betonowej na podbudowie z kruszywa łamanego w ilości 156 m2 
- stoły handlowe 60x130x80 z betonu architektonicznego  w ilości 96 szt.
- układu odprowadzenia wód deszczowych złożonego z przewodów PCV 315 i 200 mm o łącznej długości 271 mb ze studzienkami wpustowymi w ilości 13 szt., przewodu tłocznego z rur PE 180 mm długości 57,0 mb z budową żelbetowej przepompowni wód deszczowych posadowionej na palach wierconych 
- instalacji oświetlenia terenu składającej się z linii kablowej o dł. 171 mb. oraz 6 słupów stalowych ocynkowanych o wys. h=6,0 m z ledowymi źródłami światła
- systemu monitoringu targowiska składającego się z 3 kamer, rejestratora i instalacji kablowej.</t>
  </si>
  <si>
    <t>Ogrodzenie targowiska miejskiego przy ul. E. Orzeszkowej</t>
  </si>
  <si>
    <t xml:space="preserve">Charakterystyka: ogrodzenie targowiska miejskiego od strony płn.-wsch. i płn.- zach.,  w skład którego wchodzą : 
- panele h=183 cm z drutów zgrzewanych lakierowanych proszkowo mocowanych do słupków stalowych z profili zamkniętych w ilości 103,40 mb. 
- dwuskrzydłowe bramy wjazdowe h=200 cm szerokości w świetle 5,0 m z paneli  z drutu zgrzewanego, w obramowaniu z profili zamkniętych  – 3 szt. 
- furtki  h=183 cm o szerokości w świetle 1,30 m paneli  z drutu zgrzewanego, w obramowaniu z profili zamkniętych  – 3 szt
</t>
  </si>
  <si>
    <t>Bieżnia poliuretanowa z urządzeniami do lekkiej atletyki na obiekcie MOSiR</t>
  </si>
  <si>
    <t>MOSiR ul. Sportowa</t>
  </si>
  <si>
    <t>Zespół boisk sportowych przy Zespole Szkolno-Przedszkolnym Nr 1 przy  ul. Sportowej</t>
  </si>
  <si>
    <t>Oświetlenie uliczne ul. Spokojna</t>
  </si>
  <si>
    <t xml:space="preserve"> ul. Spokojna</t>
  </si>
  <si>
    <t>Oświetlenie uliczne ul. Zacisze</t>
  </si>
  <si>
    <t>ul. Zacisze</t>
  </si>
  <si>
    <t xml:space="preserve">Plac zabaw w Parku Miejskim przy ul. E. Orzeszkowej  </t>
  </si>
  <si>
    <t xml:space="preserve">ul. E. Orzeszkowej  </t>
  </si>
  <si>
    <t>Plac zabaw przy Zespole Szkolno-Przedszkolnym Nr 1 przy ul. Sportowej 24</t>
  </si>
  <si>
    <t>Zestaw zabawowy KRASNAL K9</t>
  </si>
  <si>
    <t xml:space="preserve"> Psi park - wybieg dla psów przy ul. E. Orzeszkowej</t>
  </si>
  <si>
    <t>Oświetlenie parkingu przy ul. E. Orzeszkowej</t>
  </si>
  <si>
    <t>3 szt. słupów stalowych ocynkowanych o wys. h=6,0 m z ledowymi źródłami światła 6 szt.</t>
  </si>
  <si>
    <t xml:space="preserve"> Zestaw dżungla na placu zabaw w Parku Miejskim przy ul. E. Orzeszkowej  </t>
  </si>
  <si>
    <t xml:space="preserve"> Charakterystyka  -  Zestaw dżungla na placu zabaw w Parku Miejskim przy ul. E. Orzeszkowej:  
Wymiary urządzenia
              Szerokość            641  cm
                Długość               849 cm
Parametry strefy bezpieczeństwa
              Powierzchnia strefy bezpieczeństwa – przestrzeń minimalna     72,86 m2
Maksymalna wysokość upadku                160 cm
Obwód strefy bezpieczeństwa 38,03 mb
Docelowy wiek użytkownika     3 – 12 lat
Zgodność z normą          PN-EN 1176:2009
Opis techniczny urządzenia:
Specyfikacja materiałowa:
- zjeżdżalnie, daszki, ścianki wspinaczkowe łukowe, tunele, panele zabawowe i edukacyjne oraz inne kolorowe elementy dekoracyjne wykonane są z polietylenu niskiej gęstości LDPE barwionego w masie z dodatkiem stabilizatorów UV; elementy przezroczyste wykonane są z poliwęglanu grubość min. 2 mm; grubość ścianki elementu jest różna dla każdej grupy i jest nie mniejsza niż 5 mm;
- podesty, schody i platformy wykonane są ze stali pokrytej zanurzeniowo warstwą tworzywa gumowego o właściwościach antypoślizgowych i o grubości nie mniejszej niż 4 mm;
- słupy konstrukcyjne o średnicy min. 114 mm, poręcze oraz barierki wykonane są ze stali cynkowanej oraz malowanej proszkowo;
- obejmy służące do montażu elementów sprawnościowych, zabezpieczających, zabawowych oraz podestów wykonane są z aluminium malowanego proszkowo;
- wszystkie elementy złączne (tj. śruby, wkręty i nakrętki) wykonane są ze stali nierdzewnej;
Elementy konstrukcyjne:
konstrukcja zestawu oparta jest na 14 słupach o przekroju okrągłym posadowionych na prefabrykowanych bloczkach betonowych, podestach kwadratowych szt. 4, podeście startowym szt.1, oraz schodach zewnętrznych;
Wysokość podestu:
- podest wieży zadaszonej ze zjeżdżalnią dwutorową i jednotorową na wysokości 90 cm;
- podest wieży otwartej do schodów na wys. 90 cm;
- podest wieży zadaszonej wejścia wspinaczkowego z uchwytami na wys. 120 cm;
- podest zjeżdżalni ślimakowej na wys. 158 cm;
- podest wieży otwartej wejścia na przeskoki, na wys. 90 cm. 
Elementy zabawowo-dekoracyjne:
- 2 wieże z dachem z motywem zwierzęcym;
- zjeżdżalnia jednotorowa;
- zjeżdżalnia prosta dwutorowa;
- zjazd ślimakowy;
- zadaszony mostek;
- ścianka wspinaczkowa;
- 3 panele zabawowo – edukacyjne
- zjazd strażacki z 3 spodkami;
- element sprawnościowy: przeskoki.
Normy i certyfikaty:
- urządzenie posiada certyfikat zgodności z normą PN-EN: 1176 wydany przez jednostkę posiadającą akredytację Polskiego Centrum Akredytacji lub równoważnego podmiotu będącego sygnatariuszem EA MLA/ILAC MRA,
- materiały tworzywowe LDPE, z których zostało zbudowane urządzenie posiadają potwierdzenie zgodności ich składu z normą PN- EN 71-3 + A1: 2014-12 dotyczącej zawartości ftalanów i kadmu oraz migracji określonych pierwiastków wydane przez laboratorium z akredytacją Polskiego Centrum Akredytacji lub równoważnego podmiotu będącego sygnatariuszem EA MLA/ILAC MRA.
</t>
  </si>
  <si>
    <t xml:space="preserve"> Zestaw piramida na placu zabaw w Parku Miejskim przy ul. E. Orzeszkowej  </t>
  </si>
  <si>
    <t xml:space="preserve">Charakterystyka  -  Zestaw piramida na placu zabaw w Parku Miejskim przy ul. E. Orzeszkowej:  
Wymiary urządzenia
              Szerokość            518  cm
                Długość               595 cm
Parametry strefy bezpieczeństwa
              Powierzchnia strefy bezpieczeństwa – przestrzeń minimalna     54,90 m2
 Maksymalna wysokość upadku                260 cm
Obwód strefy bezpieczeństwa 28,90 mb
Docelowy wiek użytkownika     6 – 15 lat
Zgodność z normą          PN-EN 1176:2009
Opis techniczny urządzenia:
Specyfikacja materiałowa:
- elementy montażowe / złączne wykonane ze stali nierdzewnej,
- urządzenia wykonywane z niskiej gęstości polietylenu stabilizowanego UV,
- urządzenie powinno estetyką, funkcją i wyglądem odpowiadać wzorowi przedstawionemu w niniejszej opisie,
- urządzenia przeznaczone do wspinania.
Elementy zabawowo – dekoracyjne:
- zjeżdżalnia tubowa
- bulaj z elementem przezroczystym
Normy i certyfikaty:
- urządzenie posiada certyfikat zgodności z normą PN-EN: 1176 wydany przez jednostkę posiadającą akredytację Polskiego Centrum Akredytacji lub równoważnego podmiotu będącego sygnatariuszem EA MLA/ILAC MRA,
- materiały tworzywowe LDPE, z których zostało zbudowane urządzenie posiadają potwierdzenie zgodności ich składu z normą PN- EN 71-3 + A1: 2014-12 dotyczącej zawartości ftalanów i kadmu oraz migracji określonych pierwiastków wydane przez laboratorium z akredytacją Polskiego Centrum Akredytacji lub równoważnego podmiotu będącego sygnatariuszem EA MLA/ILAC MRA.
</t>
  </si>
  <si>
    <t>Oświetlenie drogi wewnętrznej łączącej ul. Powstania Styczniowego i ul. Rynek</t>
  </si>
  <si>
    <t>droga wewnętrzna łącząca ul. Powstania Styczniowego i ul. Rynek</t>
  </si>
  <si>
    <t>Charakterystyka - oświetlenie drogi wewnętrznej na terenie działki nr ewid. 441 w skład którego wchodzi :
- linia kablowa nn 0,4 kV YAKXS 4x35 SE długości l = 44,0 mb,
- słupów oświetleniowych aluminiowych h= 4,5 m typ. SAL (prod. ROSA) w ilości 3 szt. ze źródłem światła typu
ELBA LED 43 (prod. Rosa) w ilości 3 szt.</t>
  </si>
  <si>
    <t>Oświetlenie placu zabaw w Parku Miejskim</t>
  </si>
  <si>
    <t>Charakterystyka - oświetlenie
placu zabaw zlokalizowanego w parku miejskim na terenie działki nr ewid. 1449/5 w skład którego wchodzi :
- linia kablowa nn 0,4 kV YAKXS 4x35 SE długości l = 80,0 mb,
- słupów oświetleniowych aluminiowych h= 4,0 m typ. SAL (prod. ROSA) w ilości 4 szt. ze źródłem światła typu
ELBA LED 43 (prod. Rosa) w ilości 4 szt.</t>
  </si>
  <si>
    <t>Skwer "Niepodległości" ul. Powstania Styczniowego</t>
  </si>
  <si>
    <t>Statek Magellana</t>
  </si>
  <si>
    <t>Charakterystyka:
Wymiary urządzenia: szerokość 460 cm, długość 1057 cm
Parametry strefy bezpieczeństwa:
Powierzchnia strefy bezpieczeństwa - przestrzeń minimalna 63 m2
Maksymalna wysokość upadku - 120 cm
Obwód strefy bezpieczeństwa - 35 mb
Docelowy wiek użytkownika 3 – 14 lat
Zgodność z normą PN-EN 1176:2009
Opis techniczny urządzenia:
Specyfikacja materiałowa:
- elementy konstrukcyjne wykonane z drewna klejonego wzdłużnie o średnicy 120 mm; drewno zabezpieczone przez
dwukrotne malowane preparatem na bazie olejów naturalnych; powierzchnia czołowa słupa zabezpieczona jest
specjalnym, plastikowym kapturkiem,
- elementy metalowe wykonane są zabezpieczone przed korozją malowaniem proszkowym; wszystkie łączniki,
kotwy, śruby itp. ocynkowane; ślizg wykonany z blachy nierdzewnej 2,5 mm,
- wypełnienia (zabezpieczenia) HDPE – elementy takie jak dachy, zabezpieczenia, ścianki, wypełnienia lub inne
elementy urządzenia w postaci płyt wykonane są z polietylenowego tworzywa sztucznego HDPE,
- elementy konstrukcyjne urządzeń (słupy) osadzone w gruncie za pośrednictwem metalowych kotew
przytwierdzonych do betonowych bloczków lub fundamentów, co pozwala na odizolowanie drewna od gruntu na ok.
10 cm co znacznie przedłuży żywotność drewna;
- wszystkie łączniki i okucia lin odporne na warunki atmosferyczne i promieniowanie UV,
- podesty z powierzchnią antypoślizgową.
Elementy konstrukcyjne: konstrukcja zestawu oparta jest na słupach o przekroju okrągłym posadowionych na
prefabrykowanych bloczkach betonowych lub fundamentach.
Urządzenie zawiera elementy zabawowo-dekoracyjne: podest kwadratowy – 7 szt., podest trójkątny – 14
szt.,zjeżdżalnia 120 cm, 2 pomosty tunelowe, wejście linowe 120 cm, trap wspinaczkowy 120 cm, ścianka
wspinaczkowa pionowa 120 cm, zabezpieczenia, rurki drążków gimnastycznych, maszt statku, dziób statku, koło
sterowe statku, lina statku, kompas statku, balkon stopa stalowa/kotwa – 29 szt.
Normy i certyfikaty: urządzenie posiada certyfikat zgodności z normą PN-EN: 1176;</t>
  </si>
  <si>
    <t xml:space="preserve"> Charakterystyka  - bieżnia okrężna sześciotorowa poliuretanowa typu „sandwich” na podłożu asfaltowym i podbudowie z kamienia łamanego z dodatkowym obszarem na wbudowane urządzenia lekkoatletyczne o łącznej powierzchni poliuretanu 3 567 m2  . Wykaz urządzeń lekkoatletycznych wbudowanych: 
- skocznia do skoku w dal i trójskoku – 1 szt.  
- rzutnia do pchnięcia kulą – 1 szt. 
- rzutnia do rzutu oszczepem  - 1 szt.   
- rzutnia do rzutu młotem/dyskiem – 1 szt. 
- skocznia wzwyż
Ponadto bieżnia wyposażona w umieszczony przy wewnętrznym torze obwodowy system odwodnienia z przekrytych korytek profilowanych oraz system odwodnienia podziemnego z rur PCV fi 200  o długości 474 mb. zakończony wylotem do istniejącego stawu.</t>
  </si>
  <si>
    <t>Charakterystyka  - zespół boisk sportowych w  skład którego wchodzą: 
-  boisko ze sztucznej trawy do gry w hokeja i piłki nożnej  o wymiarach 104,94x69,40 m z systemem drenażu pod nawierzchnią – szt.1 
- ogrodzenie( boisko ze sztucznej trawy) o wys.1,20 m z paneli wypełnionych siatką zgrzewaną i bandami ze sklejki oklejonej sztuczną trawa w ilości  290,96 mb.
- piłkochwyty z siatki drucianej plecionej o dł. 40,0 m- 2 szt. 
- łapaczy piłek z siatki polietylenowej gr.3 mm h=4,70 m, l=20,0 m – szt.2
- boiska wielofunkcyjnego z nawierzchnią poliuretanową o wym. 32,10x19,10 m – szt.1 
- piłkochwytu z siatki polietylenowej h=4,0 m wokół boiska wielofunkcyjnego w ilości 68,60 mb. 
- instalacja odwodnieniowa z rur PCV fi 200 mm zbierającej wody z drenażu pod boiskiem ze sztucznej trawy z przyłączeniem do kanalizacji deszczowej w ul. Sportowej w ilości 119,95 mb.  
- instalacja oświetlenia boisk złożonej z masztów h=16,0 m z trzema oprawami projektorowymi i skrzynką sterującą na każdym maszcie w ilości 6 szt. i masztów h=9,0m z dwoma oprawami projektorowymi na każdym maszcie w ilości - 4 szt. 
- przyłączeniowej linii kablowej elektroenergetycznej oświetlenia boisk w ilości 184,0 mb.  Charakterystyka  - ogrodzenie z ocynkowanej siatki drucianej plecionej na konstrukcji ze słupków stalowych ocynkowanych osadzonych w fundamencie betonowym w ilości 250,0 mb.</t>
  </si>
  <si>
    <t>Charakterystyka  - oświetlenie uliczne gminnej drogi  wewnętrznej zlokalizowanej na działce 1053/1 stanowiącej odnogę ul. Spokojnej w skład którego wchodzi :
-  linia kablowa nn 0,4 kV YAKXS 4x25 SE długości l = 330,0 m, (405,0 m)
-  słupów oświetleniowych aluminiowych  h= 5,0 m typ. SAL  (prod. ROSA) w ilości 15 szt. ze źródłem światła typu ISKRA LED 36 (prod. Rosa) 36 W  w ilości  15 szt. 
- skrzynka sterująca 1 szt.</t>
  </si>
  <si>
    <t>Charakterystyka  - oświetlenie uliczne drogi gminnej ul. Zacisze w skład, którego wchodzi :
-  linia kablowa nn 0,4 kV YAKXS 4x25 SE długości l = 578,0 m
-  słupów oświetleniowych aluminiowych  h= 5,0 m typ. SAL  (prod. ROSA) w ilości 21 szt. ze źródłem światła typu ISKRA LED 36 (prod. Rosa) 36 W  w ilości  21 szt. 
- skrzynka sterująca 1 szt.</t>
  </si>
  <si>
    <t>Charakterystyka  -  plac zabaw o nawierzchni piaskowej w obramowaniu z obrzeży betonowych i ogrodzeniem ze słupków stalowych i  paneli zgrzewanych z  drutu w skład którego wchodzą m.in.:  
- nawierzchnia z piasku gr. 40 cm o powierzchni 977,50 m2 
- obramowanie z obrzeży betonowych 8x30 cm w ilości 135,15 mb
- ogrodzenie ze słupków stalowych i paneli zgrzewanych z drutu h = 1,23 m w ilości 134,75 mb. z dwiema bramkami wejściowymi szer. 1,30 m 2 szt.
- zestaw zabawowy „DRZEWA” o wym. 9,09 x 10,10 m - 1 szt.
- huśtawka „ważka” na sprężynie  - 1 szt.
- huśtawka „DUET” – 1 szt.
- bujak „KONIK” – 1 szt. 
- bujak „SŁOŃ” – 1 szt.
- piramida linowa „SINOPE” – 1 szt.
- piaskownica z płyty HPE 2,0x2,0 m – 1 szt. 
- ławka z oparciem – 4 szt.
- kosz na śmieci 35 l – 3 szt.
- tablica z regulaminem 80x200 cm  - 1 szt. 
- tablica z regulaminem na słupku stalowym</t>
  </si>
  <si>
    <t>Charakterystyka  -  plac zabaw o nawierzchni piaskowej w skład którego wchodzą m.in.:  
- nawierzchnia z piasku gr. 40 cm o powierzchni 110,67 m2 
- zestaw zabawowy „KLASYCZNY” o wym. 3,87 x 4,16 m - 1 szt.
- huśtawka „WAŻKA” na sprężynie  - 1 szt.
- bujak „TYGRYS” – 1 szt. 
- bujak „ŻÓŁW” – 1 szt.</t>
  </si>
  <si>
    <t>Charakterystyka  -  wybieg dla psów o nawierzchni trawiastej z następującymi elementami wyposażenia: 
- ogrodzenie z paneli drucianych  h=1,50 m na słupkach stalowych w ilości 55,50 mb.
- furtki wejściowe 1,30x1,50 m szt.2
- elementy zabawowe dla psów:
1.            szałas duży 1 szt.
2.            płotek stały 3 elementy.
3.            obręcz pojedyncza 1 szt.
4.            tuba mała 1 szt.
- pojemnik na odchody zwierzęce 2 szt.
- wiata drewniana – 1 szt.
- ławka z oparciem 1 szt.
- tablica z regulaminem 1 szt.
- lampy oświetleniowe typu LED 2 szt. ( na istn. słupie)</t>
  </si>
  <si>
    <t>Charakterystyka  -  Zestaw zabawowy KRASNAL K9 zlokalizowany przy ul. Lipnowskiej 17A, w skład którego wchodzą:  
- wieża 
- ślizg
- trap wejściowy
- podest 2 szt. 
- gra kółko-krzyżyk
- gra liczydło
- siatka linowa
- ścianka wspinaczkowa 2 szt.
- drabinka linowa</t>
  </si>
  <si>
    <t>Pylon informacyjny zlokalizowany w rejonie skrzyżowania ul. Sportowej i Lipnowskiej</t>
  </si>
  <si>
    <t>Podsumowanie</t>
  </si>
  <si>
    <t>='Zakładka nr 1 - dane'!D7</t>
  </si>
  <si>
    <t>000329912</t>
  </si>
  <si>
    <t>CRY33JT</t>
  </si>
  <si>
    <t>Fiat</t>
  </si>
  <si>
    <t>Fiorino Quobo</t>
  </si>
  <si>
    <t>ZFA22500000123226</t>
  </si>
  <si>
    <t>osobowy</t>
  </si>
  <si>
    <t>CRY4M44</t>
  </si>
  <si>
    <t>Toyota</t>
  </si>
  <si>
    <t>Corolla</t>
  </si>
  <si>
    <t>SB1Z53BE00E024048</t>
  </si>
  <si>
    <t>CRY9K22</t>
  </si>
  <si>
    <t>Volkswagen</t>
  </si>
  <si>
    <t>Transpoerter</t>
  </si>
  <si>
    <t>WV1ZZZ7JZFX021016</t>
  </si>
  <si>
    <t>CRY99VG</t>
  </si>
  <si>
    <t>Scudo</t>
  </si>
  <si>
    <t>brutto</t>
  </si>
  <si>
    <t>CRYY050</t>
  </si>
  <si>
    <t>CRY92KG</t>
  </si>
  <si>
    <t>CRY68JC</t>
  </si>
  <si>
    <t>CRY60GG</t>
  </si>
  <si>
    <t>CRY20SG</t>
  </si>
  <si>
    <t>CRYV002</t>
  </si>
  <si>
    <t>WKE007V</t>
  </si>
  <si>
    <t>CRY95SK</t>
  </si>
  <si>
    <t>CRY2F30</t>
  </si>
  <si>
    <t>CRY50YR</t>
  </si>
  <si>
    <t>CRY4E90</t>
  </si>
  <si>
    <t>Transporter T5</t>
  </si>
  <si>
    <t>Caravelle</t>
  </si>
  <si>
    <t>Ursus</t>
  </si>
  <si>
    <t>C 330</t>
  </si>
  <si>
    <t>Transporter 2,4 D</t>
  </si>
  <si>
    <t>ZREMB</t>
  </si>
  <si>
    <t>D-08</t>
  </si>
  <si>
    <t>Autosan</t>
  </si>
  <si>
    <t>D-44B</t>
  </si>
  <si>
    <t>C 360 3P</t>
  </si>
  <si>
    <t>Crafter</t>
  </si>
  <si>
    <t>KIOTI</t>
  </si>
  <si>
    <t>TF110 RX7320</t>
  </si>
  <si>
    <t>ALSPAW</t>
  </si>
  <si>
    <t>EMA D7500</t>
  </si>
  <si>
    <t>WV2ZZZ7HZ6X016090</t>
  </si>
  <si>
    <t>WV2ZZZ70ZRH061155</t>
  </si>
  <si>
    <t>541389</t>
  </si>
  <si>
    <t>WV2ZZZ70ZRH138481</t>
  </si>
  <si>
    <t>1331</t>
  </si>
  <si>
    <t>18699</t>
  </si>
  <si>
    <t>605972</t>
  </si>
  <si>
    <t>WV1ZZZ2FZ77011757</t>
  </si>
  <si>
    <t>WV1ZZZ7JZAX208943</t>
  </si>
  <si>
    <t>NU9300026</t>
  </si>
  <si>
    <t>ZFA27000064358984</t>
  </si>
  <si>
    <t>SX9EMASZAJAWK1140</t>
  </si>
  <si>
    <t>ciężarowy do 3.5 t DMC</t>
  </si>
  <si>
    <t>ciągnik rolniczy</t>
  </si>
  <si>
    <t>przyczepa powyżej 750 kg DMC</t>
  </si>
  <si>
    <t>Assistance</t>
  </si>
  <si>
    <t>CRYGR66</t>
  </si>
  <si>
    <t xml:space="preserve">ul. Warszawska 40, 87-500 Rypin; ul. Ks. Cz. Chojeckiego 9, 87-500 Rypin; ul. Ks. Podlesia 10, 87-500 Rypin </t>
  </si>
  <si>
    <t>Poszkodowany idąc w stronę parkingu potknął się o płytę chodnikową w wyniku czego upadł.</t>
  </si>
  <si>
    <t>2017-05-14</t>
  </si>
  <si>
    <t>2017-10-02</t>
  </si>
  <si>
    <t>Zalanie.</t>
  </si>
  <si>
    <t>2018-10-26</t>
  </si>
  <si>
    <t>2018-11-15</t>
  </si>
  <si>
    <t>Uszkodzenie opon (prawy przód + tył) w pojeździe marki Audi  wskutek najechania na wystające pręty z płyt betonowych.</t>
  </si>
  <si>
    <t>Uszkodzony słup aluminiowy oświetlenia ulicznego H=8,0 m; typ S AL -80k, ROS A. Uszkodzenie mechaniczne przez pojazd.</t>
  </si>
  <si>
    <t>Nieustalony pojazd uszkodził lampę oświetleniową z ogranicznikami. Zdarzenie nagrała kamera monitoringu jednakże brak możliwości odczytu marki i nr rej. Szkodę zgłoszono dnia 17.12.2018 na policję.</t>
  </si>
  <si>
    <t>Uszkodzenie szyby we wiacie przystankowej przez nieustalonych sprawców.</t>
  </si>
  <si>
    <t>Uszkodzenie szyby we wiacie przystankowej przez nieznanych sprawców.</t>
  </si>
  <si>
    <t>2018-10-24</t>
  </si>
  <si>
    <t>2018-12-16</t>
  </si>
  <si>
    <t>2018-11-05</t>
  </si>
  <si>
    <t>Pożar.</t>
  </si>
  <si>
    <t>2019-10-15</t>
  </si>
  <si>
    <t>2019-07-02</t>
  </si>
  <si>
    <t>2019-09-05</t>
  </si>
  <si>
    <t>2019-09-21</t>
  </si>
  <si>
    <t>2020-05-12</t>
  </si>
  <si>
    <t>Uszkodzenie systemu alarmowego w skutku przepięcia.</t>
  </si>
  <si>
    <t>Wwyniku uderzenia kamieniem wystrzelonym spod pracującej kosiarki dosz ło do usz kodzenia pojazdu Fiat Seicento</t>
  </si>
  <si>
    <t>Uszkodzenie dachu garażu wskutek ułamanej gałęzi z drzewa rosnącego obok.</t>
  </si>
  <si>
    <t>W wyniku uderzenia kamieniem wystrzelonym spod pracującej kosiarki doszło do uszkodzenia pojazdu Mercedes.</t>
  </si>
  <si>
    <t>Zalanie lokalu.</t>
  </si>
  <si>
    <t>PODCZAS OBFITYCH OPADÓW DESZCZU WODA PRZEDOSTAŁA SIĘ PRZEZ DACH I USZKODZIŁA KASETONY, KTÓRE SĄ ZAMONTOWANE NA SUFICIE, USZKODZONA ZOSTAŁA TEZ TAPETA, KTÓRA ZNAJDUJE SIĘ NA ŚCIANACH - CZĘŚĆ ODPADŁA, A CZĘŚĆ ZOSTAŁA ZALANA. USZKODZENIU ULEGŁY RÓWNIEŻ</t>
  </si>
  <si>
    <t>2020-06-25</t>
  </si>
  <si>
    <t>2020-12-13</t>
  </si>
  <si>
    <t>2020-11-25</t>
  </si>
  <si>
    <t>Poszkodowany poślizgnął się i aby uniknąć upadku złapał za barierkę ochronną wraz z którą upadł na ziemię doznając obrażeń.</t>
  </si>
  <si>
    <t>Poszkodowana poślizgnęła się na śliskiej, oblodzonej, niczym nie posypanej nawierzchni parkingu doznając obrażeń ciała.</t>
  </si>
  <si>
    <t>Uszkodzenie barierki oraz schodów przez ojca dziecka obieranego z przedszkola.</t>
  </si>
  <si>
    <t>2020-06-21</t>
  </si>
  <si>
    <t>Przedszkole publiczne - działalność opiekuńczo-wychowawczo-dydaktyczna nad dziećmi  wieku 2,5-7 lat.</t>
  </si>
  <si>
    <t xml:space="preserve">Budynek przedszkola </t>
  </si>
  <si>
    <t>IX-XII 2014-termomodernizacja budynku, wymiana okien, docieplenie i wymiana poszycia dachowego, wymiana rynien, przebudowa schodów wejściowych</t>
  </si>
  <si>
    <t xml:space="preserve"> </t>
  </si>
  <si>
    <t>Inny:</t>
  </si>
  <si>
    <r>
      <t xml:space="preserve">Czy okna budynków są okratowane
</t>
    </r>
    <r>
      <rPr>
        <i/>
        <sz val="9"/>
        <rFont val="Times New Roman"/>
        <family val="1"/>
        <charset val="238"/>
      </rPr>
      <t>(jeśli tak proszę podać które i w jakich pomieszczeniach)</t>
    </r>
  </si>
  <si>
    <t>gaśnice
Liczba sprawnych gaśnic: 4</t>
  </si>
  <si>
    <t>Stały dozór fizyczny - ochrona własna 
W godzinach: ………….</t>
  </si>
  <si>
    <t>Agregaty gaśnicze:
Liczba sprawnych agregatów gaśniczych:……….</t>
  </si>
  <si>
    <t>Stały dozór fizyczny - pracownicy firmy ochrony mienia. W godzinach: ………….</t>
  </si>
  <si>
    <t>Hydranty wewnętrzne:
Liczba sprawnych hydrantów wewnętrznych: 2</t>
  </si>
  <si>
    <t>Alarm z sygnałem lokalnym</t>
  </si>
  <si>
    <t>Hydranty zewnętrzne:
Liczba sprawnych hydrantów zewnętrznych:……….</t>
  </si>
  <si>
    <t xml:space="preserve">Czy wszystkie drzwi zewnętrzne zaopatrzone są w co najmniej 2 zamki wielozastawkowe        </t>
  </si>
  <si>
    <t>Sprawna instalacja sygnalizacji pożaru - sygnalizująca w miejscu chronionym</t>
  </si>
  <si>
    <t>TAK - uruchamiana ręcznie</t>
  </si>
  <si>
    <t xml:space="preserve">System alarmowy z powiadomieniem służb patrolowych z całodobową ochroną          </t>
  </si>
  <si>
    <t>Sprawna instalacja sygnalizacji pożaru - sygnalizująca poza miejscem chronionym</t>
  </si>
  <si>
    <t>Monitoring (kamery przemysłowe)</t>
  </si>
  <si>
    <t>TAK - zewnętrzny</t>
  </si>
  <si>
    <t>Sprawna instalacja sygnalizacji pożaru z powiadomieniem służb patrolowych</t>
  </si>
  <si>
    <t xml:space="preserve">Pozostałe zabezpieczenia
</t>
  </si>
  <si>
    <t>Sprawna instalacja gaśnicza
Rodzaj instalacji gaśniczej: ……….</t>
  </si>
  <si>
    <t>Sprawna instalacja oddymiająca (klapy dymowe)</t>
  </si>
  <si>
    <t>87-500 Rypin, ul. Gustawa Sommera 16.</t>
  </si>
  <si>
    <t>2010-2021</t>
  </si>
  <si>
    <t>Budynek gospodarczy (stajenka)</t>
  </si>
  <si>
    <t>Monitoring, urządzenia alarmujące</t>
  </si>
  <si>
    <t>Pozostały sprzęt (sprzęt nagłaśniający)</t>
  </si>
  <si>
    <t>Wychowanie przedszkolne.</t>
  </si>
  <si>
    <t xml:space="preserve">budynek główny </t>
  </si>
  <si>
    <t>78-500 Rypin, ul. Młyńska 3</t>
  </si>
  <si>
    <t>wym. Instalacji grzewczej 29.11.2013, termomodernizacja budynku - 31.12.2014</t>
  </si>
  <si>
    <t>paliwo stałe</t>
  </si>
  <si>
    <t xml:space="preserve"> cegła silikatowa</t>
  </si>
  <si>
    <t>Stropodach DZ3 ocieplany</t>
  </si>
  <si>
    <t>papa termozgrzewalna</t>
  </si>
  <si>
    <t>Agregaty gaśnicze:
Liczba sprawnych agregatów gaśniczych:</t>
  </si>
  <si>
    <t xml:space="preserve">Zestaw zabawowy </t>
  </si>
  <si>
    <t>87-500 Rypin, ul. Młyńska 3</t>
  </si>
  <si>
    <t xml:space="preserve">Wieża z trapami </t>
  </si>
  <si>
    <t>Huśtawka Bocianie gniazdo</t>
  </si>
  <si>
    <t>Auto</t>
  </si>
  <si>
    <t>Stożek obrotowy</t>
  </si>
  <si>
    <t>Działalność dydaktyczno-wychowawcza i opiekuńcza.</t>
  </si>
  <si>
    <t>szkoła podstawowa</t>
  </si>
  <si>
    <t>KB</t>
  </si>
  <si>
    <t>termomodernizacja - 2011 rok; wymiana okien i drzwi zewnętrznych - 2011 rok; remont dachu - 2011 rok</t>
  </si>
  <si>
    <t>gaśnice
Liczba sprawnych gaśnic: 30</t>
  </si>
  <si>
    <t>Hydranty wewnętrzne:
Liczba sprawnych hydrantów wewnętrznych:  6</t>
  </si>
  <si>
    <t>TAK - wewnętrzny i zewnętrzny</t>
  </si>
  <si>
    <t>Sprawna instalacja gaśnicza
Rodzaj instalacji gaśniczej: wodna, proszkowa</t>
  </si>
  <si>
    <t>plac zabaw Nivea</t>
  </si>
  <si>
    <t>boisko szkolne - ul. Młyńska 12, 87-500 Rypin</t>
  </si>
  <si>
    <t>boisko Orlik</t>
  </si>
  <si>
    <t>Pozostały sprzęt (konsole, UPS)</t>
  </si>
  <si>
    <t>budynek użyteczności publicznej</t>
  </si>
  <si>
    <t>gaśnice
Liczba sprawnych gaśnic: 14</t>
  </si>
  <si>
    <t>Hydranty wewnętrzne:
Liczba sprawnych hydrantów wewnętrznych:  2</t>
  </si>
  <si>
    <t>892-13-50-667</t>
  </si>
  <si>
    <t>Przedmiotem działalności jednostki jest zarządzanie terenami, obiektami i urządzeniami ośrodka, upowszechnianie kultury fizycznej i sportu na terenie miasta oraz prowadzenie sekcji sportowych. Ponadto wykonujemy zadania z zakresu utrzymania terenów zielonych w mieście oraz inne prace wskazane przez Burmistrza Miasta Rypina.</t>
  </si>
  <si>
    <t>budynek hotelu</t>
  </si>
  <si>
    <t>30.12.2020r. Instalacja ppoż.</t>
  </si>
  <si>
    <t>przeciwpożarowe czujniki dymu</t>
  </si>
  <si>
    <t>gaśnice
Liczba sprawnych gaśnic: 9</t>
  </si>
  <si>
    <t xml:space="preserve">Hydranty wewnętrzne:
Liczba sprawnych hydrantów wewnętrznych:  </t>
  </si>
  <si>
    <t>Hydranty zewnętrzne:
Liczba sprawnych hydrantów zewnętrznych: 1</t>
  </si>
  <si>
    <t>TAK - uruchamiana automatycznie</t>
  </si>
  <si>
    <t>stadion</t>
  </si>
  <si>
    <t>ul. Sportowa 41</t>
  </si>
  <si>
    <t>lodowiski-boisko piłki</t>
  </si>
  <si>
    <t>korty tenisowe</t>
  </si>
  <si>
    <t>kolektor PCV-W</t>
  </si>
  <si>
    <t>muszla koncertowa</t>
  </si>
  <si>
    <t>strefa aktywności</t>
  </si>
  <si>
    <t>opaska faszynowa</t>
  </si>
  <si>
    <t>Dzienny ośrodek wsparcia dla osób z niepełnosprawnościami z zaburzeniami psychicznymi.</t>
  </si>
  <si>
    <t>Budynek Środowiskowego Domu Samopomocy świadczący usługi dla osób niepełnosprawnych</t>
  </si>
  <si>
    <t>ul. T. Kościuszki 17A, 87-500 Rypin</t>
  </si>
  <si>
    <t>1. Remont dachu (2018-2020);
2. Remont łazienki (2018)</t>
  </si>
  <si>
    <t>mała płyta konstrukcji drewnianej</t>
  </si>
  <si>
    <t>gaśnice
Liczba sprawnych gaśnic: 11</t>
  </si>
  <si>
    <t>Hydranty wewnętrzne:
Liczba sprawnych hydrantów wewnętrznych:  3</t>
  </si>
  <si>
    <t xml:space="preserve">Hydranty zewnętrzne:
Liczba sprawnych hydrantów zewnętrznych: </t>
  </si>
  <si>
    <t>Budynki - lokale mieszkalne we wspólnotach</t>
  </si>
  <si>
    <t>budynki zarządzane przez RTBS</t>
  </si>
  <si>
    <t>Teleskop główny MEADE</t>
  </si>
  <si>
    <t>Pozostały sprzęt (internetowe centrum informacji mulimedialnej)</t>
  </si>
  <si>
    <t>gaśnice
Liczba sprawnych gaśnic: 7</t>
  </si>
  <si>
    <t>Placówka oświatowa ze stołówką.</t>
  </si>
  <si>
    <t>Rypin, ul. 3 Maja 3</t>
  </si>
  <si>
    <t>Rypin, ul. 3 Maja 4</t>
  </si>
  <si>
    <t>Inny:stropy Klina/ stropy Acermana</t>
  </si>
  <si>
    <t>Inny:drewniane/ żelbetonowe</t>
  </si>
  <si>
    <t>Inny:blacha/ papa</t>
  </si>
  <si>
    <t>styropian</t>
  </si>
  <si>
    <t>Inny:pustaki z gazobetonu</t>
  </si>
  <si>
    <t>gaśnice
Liczba sprawnych gaśnic:……….12</t>
  </si>
  <si>
    <t>Hydranty wewnętrzne:
Liczba sprawnych hydrantów wewnętrznych:……4….</t>
  </si>
  <si>
    <t>Pomnik</t>
  </si>
  <si>
    <t>1938/2001</t>
  </si>
  <si>
    <t>ul. 3 Maja 3, 87-500 Rypin; ul. Sportowa 24</t>
  </si>
  <si>
    <t>Opieka i wychowanie nad dziećmi w wieku od  3 do 7 lat.</t>
  </si>
  <si>
    <t>Budynek Przedszkola Miejskiego nr 2 w Rypinie</t>
  </si>
  <si>
    <t>Wojska Polskiego 11</t>
  </si>
  <si>
    <t>docieplenie  budynku, wymiana okien, drzwi, elewacja 2014r.</t>
  </si>
  <si>
    <t>żelbet</t>
  </si>
  <si>
    <t>pianka poliuretanowa</t>
  </si>
  <si>
    <t xml:space="preserve">Stały dozór fizyczny - pracownicy firmy ochrony mienia. W godzinach: całodobowo </t>
  </si>
  <si>
    <t>Hydranty wewnętrzne:
Liczba sprawnych hydrantów wewnętrznych: 6</t>
  </si>
  <si>
    <t>Budowla Śmietnik</t>
  </si>
  <si>
    <t>Budynek główny</t>
  </si>
  <si>
    <t>ul. Sportowa 24</t>
  </si>
  <si>
    <t>płyty ścienne ocieplane</t>
  </si>
  <si>
    <t xml:space="preserve">prefabrykowane typu " Żerań" </t>
  </si>
  <si>
    <t>BRAK</t>
  </si>
  <si>
    <t>drewniane krokwie</t>
  </si>
  <si>
    <t>gaśnice
Liczba sprawnych gaśnic: 15</t>
  </si>
  <si>
    <t xml:space="preserve">Stały dozór fizyczny - pracownicy firmy ochrony mienia. W godzinach: </t>
  </si>
  <si>
    <t>Hydranty wewnętrzne:
Liczba sprawnych hydrantów wewnętrznych: 8</t>
  </si>
  <si>
    <t>TAK - wewnętrzny</t>
  </si>
  <si>
    <t>gaśnice
Liczba sprawnych gaśnic:……….</t>
  </si>
  <si>
    <t>Hydranty wewnętrzne:
Liczba sprawnych hydrantów wewnętrznych:……….</t>
  </si>
  <si>
    <t>Miejsko-Powiatowa Biblioteka Publiczna w Rypinie jest samorządową instytucją kultury Gminy Miasta Rypin. Do głównych zadań biblioteki należy: - gromadzenie, opracowywanie i udostępnianie materiałów bibliotecznych, - przechowywanie i ochrona materiałów bibliotecznych, - pełnienie funkcji ośrodka informacji biblioteczno-bibliograficznego, - organizowanie czytelnictwa i udostępnianie materiałów bibliotecznych ludziom chorym i niepełnosprawnym i zagrożonym wykluczeniem społecznym, - popularyzacja historii, nauki, sztuki oraz upowszechniane dorobku kulturalnego miasta i powiatu, - współdziałanie z bibliotekami innych sieci, instytucjami i organizacjami w zakresie rozwijania czytelnictwa i zaspokajania potrzeb oświatowych i kulturalnych społeczności miasta i powiatu, - organizowanie imprez kulturalno-edukacyjnych promujących książki, czytelnictwo i bibliotek.</t>
  </si>
  <si>
    <t>Monitoring, system alarmowy</t>
  </si>
  <si>
    <t>/- gromadzenie dóbr kultury w zakresie zabytków pochodzących lub związanych z miastem  
    Rypin  i ziemią dobrzyńską,
- katalogowanie i naukowe opracowywanie zgromadzonych muzealiów,
- przechowywanie i gromadzenie dóbr kultury,
- zabezpieczanie i konserwacja muzealiów, zabezpieczanie stanowisk archeologicznych,
- urządzanie wystaw czasowych,
- organizowanie i prowadzenie badań oraz prac wykopaliskowych,
- prowadzenie działalności edukacyjnej,
- prowadzenie działalności wydawniczej,
- prowadzenie biblioteki muzealnej i archiwum,
- udostępnienie zbiorów do celów naukowych i edukacyjnych,
- zapewnienie właściwych warunków zwiedzania i korzystania ze zbiorów.</t>
  </si>
  <si>
    <t>Suma ubezpieczenia - rzeczywista</t>
  </si>
  <si>
    <t>93.</t>
  </si>
  <si>
    <t>94.</t>
  </si>
  <si>
    <t>95.</t>
  </si>
  <si>
    <t>Obserwatorium astronomiczne Astro-Baza</t>
  </si>
  <si>
    <t>Sportowa</t>
  </si>
  <si>
    <t>92.</t>
  </si>
  <si>
    <t>Renault</t>
  </si>
  <si>
    <t>Thalia</t>
  </si>
  <si>
    <t>VF1LB0BC531169750</t>
  </si>
  <si>
    <t>Wspólnota Mieszkaniowa 
Wesoła 2 – 2018 rok</t>
  </si>
  <si>
    <t>Ogółem lokali</t>
  </si>
  <si>
    <t>Lokale Gminne</t>
  </si>
  <si>
    <t>Numer lokalu</t>
  </si>
  <si>
    <t>Ściany</t>
  </si>
  <si>
    <t>Dach</t>
  </si>
  <si>
    <t>Powierzchnia [m2]</t>
  </si>
  <si>
    <t>Lokal Nr 7</t>
  </si>
  <si>
    <t>Lokal Nr 8</t>
  </si>
  <si>
    <t>Lokal Nr 10</t>
  </si>
  <si>
    <t>Lokal Nr 12</t>
  </si>
  <si>
    <t>Lokal Nr 19</t>
  </si>
  <si>
    <t>Suma pow.</t>
  </si>
  <si>
    <t>Wspólnota Mieszkaniowa 
Jana Pawła II 7 – 2018 rok</t>
  </si>
  <si>
    <t>Lokal Nr 1</t>
  </si>
  <si>
    <t>ściany drewniane w części poddasza
Murowane I i II kondygnacja</t>
  </si>
  <si>
    <t>Dach konstrukcja drewniana kryta blachą</t>
  </si>
  <si>
    <t>Lokal Nr 3</t>
  </si>
  <si>
    <t>Lokal Nr 4</t>
  </si>
  <si>
    <t>Lokal Nr 5</t>
  </si>
  <si>
    <t>Wspólnota Mieszkaniowa 
Zduńska 4 – 2018 rok</t>
  </si>
  <si>
    <t>Ściany drewniane</t>
  </si>
  <si>
    <t>Dach drewniany kryty papą</t>
  </si>
  <si>
    <t>Lokal Nr 3a</t>
  </si>
  <si>
    <t>Lokal Nr 2</t>
  </si>
  <si>
    <t>Ściany murowane</t>
  </si>
  <si>
    <t>Lokal Nr 9</t>
  </si>
  <si>
    <t>Lokal Nr 11</t>
  </si>
  <si>
    <t>Lokal Nr 13</t>
  </si>
  <si>
    <t>Dach betonowy kryty papą</t>
  </si>
  <si>
    <t>Lokal Nr 6</t>
  </si>
  <si>
    <t>Lokal Nr 14</t>
  </si>
  <si>
    <t>Lokal Nr 15</t>
  </si>
  <si>
    <t>Lokal Nr 17</t>
  </si>
  <si>
    <t>Lokal Nr 18</t>
  </si>
  <si>
    <t>ściany drewniane</t>
  </si>
  <si>
    <t>Ściany drewniane w części poddasza
I i II kondygnacja murowana</t>
  </si>
  <si>
    <t>Lokal użytkowy gminny – KDSH</t>
  </si>
  <si>
    <t>Lokal Nr 9a</t>
  </si>
  <si>
    <t>Dach drewniany kryty eternitem</t>
  </si>
  <si>
    <t>Lokal Nr 16</t>
  </si>
  <si>
    <t>Lokal Nr 22</t>
  </si>
  <si>
    <t>Lokal Nr 23</t>
  </si>
  <si>
    <t>Lokal Nr 25</t>
  </si>
  <si>
    <t>Lokal Nr 26</t>
  </si>
  <si>
    <t>Lokal Nr 27</t>
  </si>
  <si>
    <t>Lokal Nr 28</t>
  </si>
  <si>
    <t>Lokal użytkowy- Uganowski Karol</t>
  </si>
  <si>
    <t>Lokal Nr 6a</t>
  </si>
  <si>
    <t>Ściany murowane w części
 I i II kondygnacji
W części poddasza drewniane</t>
  </si>
  <si>
    <t>Dach drewniany kryty blachą</t>
  </si>
  <si>
    <t>Lokale użytkowe gminne</t>
  </si>
  <si>
    <t>Wspólnota Mieszkaniowa 
Rynek 6 – 2018 rok</t>
  </si>
  <si>
    <t>Wspólnota Mieszkaniowa 
Piaski 2 – 2018 rok</t>
  </si>
  <si>
    <t>Ściany murowane
 I i II kondygnacja
Poddasze drewniane</t>
  </si>
  <si>
    <t>Wspólnota Mieszkaniowa 
3 Maja 48 – 2018 rok</t>
  </si>
  <si>
    <t>Ściany murowane
 I i II kondygnacja
Poddasza drewniane</t>
  </si>
  <si>
    <t>Lokal Nr 2a</t>
  </si>
  <si>
    <t>Lokal Nr 2b</t>
  </si>
  <si>
    <t>Lokal Nr 3b</t>
  </si>
  <si>
    <t>Lokal Nr 4a</t>
  </si>
  <si>
    <t>Lokal Nr 4b</t>
  </si>
  <si>
    <t>Lokal Nr 8a</t>
  </si>
  <si>
    <t>Lokal Nr 10a</t>
  </si>
  <si>
    <t>Lokal Nr 10b</t>
  </si>
  <si>
    <t>Lokal Nr 11a</t>
  </si>
  <si>
    <t>Lokal Nr 1a</t>
  </si>
  <si>
    <t>Lokal Nr 5a</t>
  </si>
  <si>
    <t>ściany murowane
 I i II kondygnacja
Poddasza drewniane</t>
  </si>
  <si>
    <t>Lokal Nr 7/8</t>
  </si>
  <si>
    <t>Ściany murowane I i II kondygnacja
Poddasze drewniane</t>
  </si>
  <si>
    <t>Lokal Nr 5 i 6</t>
  </si>
  <si>
    <t>Lokal Nr 7 i 8</t>
  </si>
  <si>
    <t>Lokal Nr 1b</t>
  </si>
  <si>
    <t>Wspólnota Mieszkaniowa 
Nowe Osiedle 4 – 2018 rok</t>
  </si>
  <si>
    <t>Dach drewnianej konstrukcji kryty eternitem</t>
  </si>
  <si>
    <t>Lokal Nr 32a</t>
  </si>
  <si>
    <t>Lokal Nr 35</t>
  </si>
  <si>
    <t>Lokal Nr 35a</t>
  </si>
  <si>
    <t>Lokal Nr 21</t>
  </si>
  <si>
    <t>Lokal Nr 32</t>
  </si>
  <si>
    <t>Lokal Nr 37</t>
  </si>
  <si>
    <t>Lokal Nr 38</t>
  </si>
  <si>
    <t>Lokal Nr 42</t>
  </si>
  <si>
    <t>Lokal Nr 43</t>
  </si>
  <si>
    <t>Lokal Nr 44</t>
  </si>
  <si>
    <t>Wspólnota Mieszkaniowa 
Gdańska 5 – 2018 rok</t>
  </si>
  <si>
    <t>ściany murowane</t>
  </si>
  <si>
    <t>Wspólnota Mieszkaniowa Zduńska 2 – 2018 rok</t>
  </si>
  <si>
    <t>Wspólnota Mieszkaniowa Warszawska 59 – 2018 rok</t>
  </si>
  <si>
    <t>Wspólnota Mieszkaniowa Warszawska 30b – 2018 rok</t>
  </si>
  <si>
    <t>Wspólnota Mieszkaniowa Warszawska 28 – 2018 rok</t>
  </si>
  <si>
    <t>Wspólnota Mieszkaniowa Warszawska 13 – 2018 rok</t>
  </si>
  <si>
    <t>Wspólnota Mieszkaniowa Powstania Styczniowego 20 – 2018 rok</t>
  </si>
  <si>
    <t>Wspólnota Mieszkaniowa Plac Sienkiewicza 4 – 2018 rok</t>
  </si>
  <si>
    <t>Wspólnota Mieszkaniowa 3 Maja 42 – 2018r.</t>
  </si>
  <si>
    <t>Wspólnota Mieszkaniowa Nowy Rynek 13 – 2018 rok</t>
  </si>
  <si>
    <t>Wspólnota Mieszkaniowa Nowe Osiedle 18 – 2018 rok</t>
  </si>
  <si>
    <t>Wspólnota Mieszkaniowa Nowe Osiedle 15 – 2018 rok</t>
  </si>
  <si>
    <t>Wspólnota Mieszkaniowa Nowe Osiedle 14 – 2018 rok</t>
  </si>
  <si>
    <t>Wspólnota Mieszkaniowa Nowe Osiedle 13 – 2018 rok</t>
  </si>
  <si>
    <t>Wspólnota Mieszkaniowa Nowe Osiedle 11 – 2018 rok</t>
  </si>
  <si>
    <t>Wspólnota Mieszkaniowa Nowe Osiedle 10 – 2018 rok</t>
  </si>
  <si>
    <t>Wspólnota Mieszkaniowa Nowe Osiedle 8</t>
  </si>
  <si>
    <t>Wspólnota Mieszkaniowa Nowe Osiedle 5 – 2018 rok</t>
  </si>
  <si>
    <t>Wspólnota Mieszkaniowa Nowe Osiedle 1- 2018 rok</t>
  </si>
  <si>
    <t>Wspólnota Mieszkaniowa Mławska 41- 2018 rok</t>
  </si>
  <si>
    <t>Wspólnota Mieszkaniowa Mławska 39 – 2018 rok</t>
  </si>
  <si>
    <t>Wspólnota Mieszkaniowa Kościuszki 23b – 2018 rok</t>
  </si>
  <si>
    <t>Nazwa i adres wspólnoty</t>
  </si>
  <si>
    <t>Wspólnota Mieszkaniowa
3 Maja 46 – 2018 rok</t>
  </si>
  <si>
    <r>
      <rPr>
        <sz val="10"/>
        <rFont val="Cambria"/>
        <family val="1"/>
        <charset val="238"/>
      </rPr>
      <t>Ściany murowane
 I i II kondygnacja
Poddasze drewniane</t>
    </r>
  </si>
  <si>
    <t>Wspólnota Mieszkaniowa
Nowe Osiedle 3 – 2018 rok</t>
  </si>
  <si>
    <t>Ilość lokali ogółem</t>
  </si>
  <si>
    <t>Ilość lokali Gminy</t>
  </si>
  <si>
    <t>Wyposażenie budynku</t>
  </si>
  <si>
    <t>Administrator</t>
  </si>
  <si>
    <t>Warszawska 47</t>
  </si>
  <si>
    <t xml:space="preserve">Wspólnota Mieszkaniowa </t>
  </si>
  <si>
    <t>Rynek 14</t>
  </si>
  <si>
    <t>Wspólnota Mieszkaniowa</t>
  </si>
  <si>
    <t>Piłsudskiego 12</t>
  </si>
  <si>
    <t>3 Maja 38</t>
  </si>
  <si>
    <t>3 Maja 40</t>
  </si>
  <si>
    <t>Kilińskiego 2, 4, 6</t>
  </si>
  <si>
    <t>Koszarowa 3</t>
  </si>
  <si>
    <t>Lokal użytkowy</t>
  </si>
  <si>
    <t>Kościuszki 7/9</t>
  </si>
  <si>
    <t>Lokal mieszkalny nr 16</t>
  </si>
  <si>
    <t>Lokal mieszkalny nr 30</t>
  </si>
  <si>
    <t>Lokal mieszkalny nr 13</t>
  </si>
  <si>
    <t>Lokal mieszkalny nr 4</t>
  </si>
  <si>
    <t>Lokal mieszkalny nr 1</t>
  </si>
  <si>
    <t>Lokal mieszkalny nr 8</t>
  </si>
  <si>
    <t>Lokal mieszkalny nr 19</t>
  </si>
  <si>
    <t>instalacja wodno-kanalizacyjna, co, cw</t>
  </si>
  <si>
    <t>instalacja wodno-kanalizacyjna, ogrzewanie piecowe</t>
  </si>
  <si>
    <r>
      <rPr>
        <b/>
        <sz val="9"/>
        <color rgb="FF000000"/>
        <rFont val="Arial"/>
        <family val="2"/>
        <charset val="238"/>
      </rPr>
      <t>Wspólnota Mieszkaniowa
Kościuszki 4 – 2018 rok</t>
    </r>
  </si>
  <si>
    <t xml:space="preserve"> ul. Warszawska 10</t>
  </si>
  <si>
    <t>ul. Warszawska 10a</t>
  </si>
  <si>
    <t xml:space="preserve"> ul. PCK 2</t>
  </si>
  <si>
    <t>ul. Kwiatowa 10</t>
  </si>
  <si>
    <t>ul. Nowy Rynek 26</t>
  </si>
  <si>
    <t>ul. Nowy Rynek 27</t>
  </si>
  <si>
    <t>ul. Nowy Rynek 3</t>
  </si>
  <si>
    <t>mieszkalno-użytkowy</t>
  </si>
  <si>
    <t>mieszkalny</t>
  </si>
  <si>
    <t>drewniane</t>
  </si>
  <si>
    <t>drewniany, 
dwuspadowy kryty papą</t>
  </si>
  <si>
    <t>remont klatki schodowej</t>
  </si>
  <si>
    <t>remont dachu, nowa papa</t>
  </si>
  <si>
    <t>ul. Mławska  22A/B</t>
  </si>
  <si>
    <t xml:space="preserve">mieszkalno-użytkowy </t>
  </si>
  <si>
    <t>ul. Pl. Sienkiewicza 4a</t>
  </si>
  <si>
    <t>ul. Warszawska  20</t>
  </si>
  <si>
    <t>ul. Warszawska 45</t>
  </si>
  <si>
    <t>ul. Warszawska 53</t>
  </si>
  <si>
    <t>ul. Kościuszki 8</t>
  </si>
  <si>
    <t>ul. Kościuszki 23</t>
  </si>
  <si>
    <t>ul. Kościuszki 23A</t>
  </si>
  <si>
    <t>mieszkalny  budynek po pożarze wyłączony z użytkowania*</t>
  </si>
  <si>
    <t>ul. Kościuszki 25</t>
  </si>
  <si>
    <t>ul. Kościuszki 29</t>
  </si>
  <si>
    <t>użytkowy</t>
  </si>
  <si>
    <t>kotłownia lokalna</t>
  </si>
  <si>
    <t>piecowe</t>
  </si>
  <si>
    <t>częściowo sieć miejska, piecowe</t>
  </si>
  <si>
    <t>drewno</t>
  </si>
  <si>
    <t>cegła
drewno</t>
  </si>
  <si>
    <t>ul. Kościuszki 29a</t>
  </si>
  <si>
    <t>ul. Ks. Chojeckiego 6</t>
  </si>
  <si>
    <t>ul. Lipnowska 1</t>
  </si>
  <si>
    <t>drewniany, 
dwuspadowy kryty blachodachówką</t>
  </si>
  <si>
    <t>drewniany, 
jednospadowy kryty papą</t>
  </si>
  <si>
    <t>klamrowanie budynku</t>
  </si>
  <si>
    <t>wymiana poszycia dachowego na blachodachówkę</t>
  </si>
  <si>
    <t>ul. Lipnowska 15a</t>
  </si>
  <si>
    <t>ul. Lipnowska 19</t>
  </si>
  <si>
    <t xml:space="preserve"> ul. Nowe Osiedle 2</t>
  </si>
  <si>
    <t>ul. Nowe Osiedle 6</t>
  </si>
  <si>
    <t>ul. Nowe Osiedle 7</t>
  </si>
  <si>
    <t>podłączenie do sieci miejskiej, wymiana stolarki okiennej i drzwiowej</t>
  </si>
  <si>
    <t>remont dachu, kominów, nowa papa</t>
  </si>
  <si>
    <t>cegła, suporeks</t>
  </si>
  <si>
    <t>betonowy</t>
  </si>
  <si>
    <t>betonowy, papa</t>
  </si>
  <si>
    <t>ul. Nowe Osiedle 12</t>
  </si>
  <si>
    <t>ul. Nowe Osiedle 9</t>
  </si>
  <si>
    <t>drewniany, 
jednospadowy kryty blachą</t>
  </si>
  <si>
    <t>drewniany, 
dwuspadowy kryty eternitem</t>
  </si>
  <si>
    <t>drewniany dwuspadowy kryty eternitem</t>
  </si>
  <si>
    <t>ul. Mławska 11</t>
  </si>
  <si>
    <t>ul. Młyńska 12 („Orlik“)</t>
  </si>
  <si>
    <t>ul. 3 Maja 3 („Orlik“)</t>
  </si>
  <si>
    <t>ul. Mławska 11 („Jatki“)</t>
  </si>
  <si>
    <t>ul. Starorypin</t>
  </si>
  <si>
    <t>ul. Warszawska 40</t>
  </si>
  <si>
    <t>ks. Chojeckiego 7</t>
  </si>
  <si>
    <t>ul. Dworcowa 10</t>
  </si>
  <si>
    <t>ul. Spokojna 37</t>
  </si>
  <si>
    <t>ul. Kościuszki 10</t>
  </si>
  <si>
    <t>ul. Ogrodowa 39B</t>
  </si>
  <si>
    <t>ul. Ogrodowa 39A</t>
  </si>
  <si>
    <t>ul. Łączna 5</t>
  </si>
  <si>
    <t>ul. Piłsudskiego 21</t>
  </si>
  <si>
    <t>ul. Jana Pawła II 10a</t>
  </si>
  <si>
    <t>ul. Nowe Osiedle 19</t>
  </si>
  <si>
    <t>ul. Nowe Osiedle 16</t>
  </si>
  <si>
    <t>wymian poszycia dachowego, remont korytarzy i klatek schodowych</t>
  </si>
  <si>
    <t>wymiana drzwi wejściowych</t>
  </si>
  <si>
    <t>malowanie elewacji</t>
  </si>
  <si>
    <t>schody na klatce schodowej</t>
  </si>
  <si>
    <t>remont dachu, klatki schodowej, elewacja, kominy</t>
  </si>
  <si>
    <t>wymiana poszycia dachowego na blachodachówkę, ocieplenie budynku, wymiana stolarki okiennej i drzwiowej, elewacja</t>
  </si>
  <si>
    <t>drewniany kryty papą</t>
  </si>
  <si>
    <t>drewniany kryty eternitem</t>
  </si>
  <si>
    <t>drewniany kryty blachą</t>
  </si>
  <si>
    <t>drewniany, 
dwuspadowy kryty blachą</t>
  </si>
  <si>
    <t>własna kotłownia
olejowe</t>
  </si>
  <si>
    <t>budynek sanitarny</t>
  </si>
  <si>
    <t>mieszkalno-gospodarczy</t>
  </si>
  <si>
    <t>użytkowo-mieszkalny</t>
  </si>
  <si>
    <t>budynek administracyjny</t>
  </si>
  <si>
    <t xml:space="preserve"> garażowy</t>
  </si>
  <si>
    <t>budynek pogrzebowy</t>
  </si>
  <si>
    <t>obiekty handlowe</t>
  </si>
  <si>
    <t>budynek zaplecza technicznego</t>
  </si>
  <si>
    <t>garażowy</t>
  </si>
  <si>
    <t>ul. Mławska 16</t>
  </si>
  <si>
    <t>ul. Kościuszki 4</t>
  </si>
  <si>
    <t>ul. Nowe Osiedle 24</t>
  </si>
  <si>
    <t xml:space="preserve">ul. Nowe Osiedle </t>
  </si>
  <si>
    <t>ul. Nowy Rynek 12</t>
  </si>
  <si>
    <t xml:space="preserve"> ul. Piłsudskiego 21</t>
  </si>
  <si>
    <t xml:space="preserve"> ul. Warszawska 17b</t>
  </si>
  <si>
    <t>ul. 3 Maja 46/48</t>
  </si>
  <si>
    <t>ul. Warszawska 43</t>
  </si>
  <si>
    <t>budynek gospodarczy</t>
  </si>
  <si>
    <t>ul. Kościuszki 20a</t>
  </si>
  <si>
    <t>ul. Kilińskiego 2/4/6</t>
  </si>
  <si>
    <t>ul. Piłsudskiego 12</t>
  </si>
  <si>
    <t>ul. Warszawska 6</t>
  </si>
  <si>
    <t xml:space="preserve"> ul. Warszawska 28-30</t>
  </si>
  <si>
    <t>ul. Nowy Rynek 13</t>
  </si>
  <si>
    <t>ul. Jana Pawła II 7</t>
  </si>
  <si>
    <t>ul. Rynek 6</t>
  </si>
  <si>
    <t>budynek gospodarczo-garażowy</t>
  </si>
  <si>
    <t>ul. Zduńska 2-4 Ks. Chojeckiego 6</t>
  </si>
  <si>
    <t>ul. Kościuszki 23b</t>
  </si>
  <si>
    <t>ul. Kościuszki 23a</t>
  </si>
  <si>
    <t>ul. Łączna 5, 9</t>
  </si>
  <si>
    <t>ul. Gdańska 5</t>
  </si>
  <si>
    <t>ul. Rynek 7</t>
  </si>
  <si>
    <t>ul. Warszawska 51</t>
  </si>
  <si>
    <t>Szalet</t>
  </si>
  <si>
    <t>lokal piwniczny</t>
  </si>
  <si>
    <t>w skarpie</t>
  </si>
  <si>
    <t>jednospadowy kryty papą</t>
  </si>
  <si>
    <t>elektryczne</t>
  </si>
  <si>
    <t>tworzywo sztuczne</t>
  </si>
  <si>
    <t>Nowy Rynek 26 i 27</t>
  </si>
  <si>
    <t>remont dachu</t>
  </si>
  <si>
    <t>mieszkalny przeznaczony do rozbiórki (wyłączony z użytkowania)</t>
  </si>
  <si>
    <t>89.</t>
  </si>
  <si>
    <t>90.</t>
  </si>
  <si>
    <t>91.</t>
  </si>
  <si>
    <t>96.</t>
  </si>
  <si>
    <t>97.</t>
  </si>
  <si>
    <t xml:space="preserve">Kontenerowy budynek WC </t>
  </si>
  <si>
    <t>Targowisko miejskie przy ul. E.Orzeszkowej</t>
  </si>
  <si>
    <t>TAK - tylko A</t>
  </si>
  <si>
    <t>ogrzewanie elektryczne</t>
  </si>
  <si>
    <t>kostrukcja stalowa +płyty warstwowe</t>
  </si>
  <si>
    <t>Konstrukcja stalowa +płyty warstwowe</t>
  </si>
  <si>
    <t xml:space="preserve">Konstrukcja stalowa + płyty wartswowe </t>
  </si>
  <si>
    <t xml:space="preserve">płyta warswtwowa (obustronnie blacha) </t>
  </si>
  <si>
    <t>wypełnienie: pianka poliuretanowa</t>
  </si>
  <si>
    <t xml:space="preserve">Kontenerowy budynek biurowy </t>
  </si>
  <si>
    <t>wypełnienie :pianka poliuretanowa</t>
  </si>
  <si>
    <t>Budynek monitoringu złozony z dowch modułów kontenerowych</t>
  </si>
  <si>
    <t>Tereny MOSiR przy ul. Sportowej 41</t>
  </si>
  <si>
    <t xml:space="preserve">kostrukcja stalowa z pokryciem blacha trapezową </t>
  </si>
  <si>
    <t>47.</t>
  </si>
  <si>
    <t>48.</t>
  </si>
  <si>
    <t>49.</t>
  </si>
  <si>
    <t>50.</t>
  </si>
  <si>
    <t>51.</t>
  </si>
  <si>
    <t>52.</t>
  </si>
  <si>
    <t>53.</t>
  </si>
  <si>
    <t>79.</t>
  </si>
  <si>
    <t>80.</t>
  </si>
  <si>
    <t>81.</t>
  </si>
  <si>
    <t>82.</t>
  </si>
  <si>
    <t>83.</t>
  </si>
  <si>
    <t>84.</t>
  </si>
  <si>
    <t>85.</t>
  </si>
  <si>
    <t>86.</t>
  </si>
  <si>
    <t>87.</t>
  </si>
  <si>
    <t>88.</t>
  </si>
  <si>
    <t>21.06.2016 - 20.06.2017</t>
  </si>
  <si>
    <t>21.06.2017 - 20.06.2018</t>
  </si>
  <si>
    <t>21.06.2018 - 20.06.2019</t>
  </si>
  <si>
    <t>21.06.2019 - 20.06.2020</t>
  </si>
  <si>
    <t>21.06.2020 - 20.06.2021</t>
  </si>
  <si>
    <t>Popiersie Jana Pawła II</t>
  </si>
  <si>
    <t>przed budynkiem szkoły, ul. Młyńska 12, 87-500 Rypin</t>
  </si>
  <si>
    <t>Pozostały sprzęt (medyczny)</t>
  </si>
  <si>
    <t>ul. Powstania Styczniowego 6</t>
  </si>
  <si>
    <t>ul. Powstania Styczniowego 5</t>
  </si>
  <si>
    <t>Gmina Maista Rypin</t>
  </si>
  <si>
    <t>Zespół Szkolno-Przedszkolny nr 1, w skład którego wchodzą poniższe jednostki oświatowe</t>
  </si>
  <si>
    <t>Zespół Szkolno-Przedszkolny nr 2 w skład którego wchodzą poniższe jednostki oświatowe</t>
  </si>
  <si>
    <t xml:space="preserve"> ul. Młyńska 12, 87-500 Rypin</t>
  </si>
  <si>
    <t xml:space="preserve">892-14-84-020 </t>
  </si>
  <si>
    <t xml:space="preserve"> 892-14-84-037</t>
  </si>
  <si>
    <t>Rodzaj wartości</t>
  </si>
  <si>
    <t>WO</t>
  </si>
  <si>
    <t>mieszklano-użytkowy</t>
  </si>
  <si>
    <t>mieszklano-gospodarczy</t>
  </si>
  <si>
    <t>szalet</t>
  </si>
  <si>
    <t>obserwatorium astronomiczne Astro-Baza</t>
  </si>
  <si>
    <t>Kontenerowy budynek WC</t>
  </si>
  <si>
    <t>Kontenerowy budynek biurowy</t>
  </si>
  <si>
    <t>Mieszkalny budynek po pożarze wyłączony z użytkowania</t>
  </si>
  <si>
    <t>lokal piwniczy</t>
  </si>
  <si>
    <t>gaśnice
Liczba sprawnych gaśnic:1</t>
  </si>
  <si>
    <t>Ogrodzenie szkoły</t>
  </si>
  <si>
    <t>ul. Sportowa, ul. Lipnowska</t>
  </si>
  <si>
    <t>wariant rozszerzony</t>
  </si>
  <si>
    <t>łączna suma</t>
  </si>
  <si>
    <t>ul.Powstania Styczniowego</t>
  </si>
  <si>
    <t>Oświetlenie drogowe w ul. Powstania Styczniowego</t>
  </si>
  <si>
    <t xml:space="preserve">Zespół Szkolno-Przedszkolny Nr 1, Szkoła Podstawowa Nr 1 im. mjr. Henryka Sucharskiego w Rypinie </t>
  </si>
  <si>
    <t>Zespół Szkolno-Przedszkolny Nr 1, Przedszkole Miejskie Nr 2  w Rypnie</t>
  </si>
  <si>
    <t>Zespół Szkolno-Przedszkolny Nr 1, Liceum Sztuk Plastycznych w Rypinie</t>
  </si>
  <si>
    <t xml:space="preserve">Zespół Szkolno-Przedszkolny Nr 2, Szkoła Podstawowa Nr 3  im. Jana Pawła II  w Rypinie </t>
  </si>
  <si>
    <t xml:space="preserve">Zespół Szkolno-Przedszkolny Nr 2, Przedszkole Miejskie Nr 1 z Oddziałami Integracyjnymi  w Rypnie </t>
  </si>
  <si>
    <t xml:space="preserve">Zespół Szkolno-Przedszkolny Nr 2, Przedszkole Miejskie Nr 3 „Niezapominajka”  w Rypnie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</si>
</sst>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zł&quot;;[Red]\-#,##0.00\ &quot;zł&quot;"/>
    <numFmt numFmtId="44" formatCode="_-* #,##0.00\ &quot;zł&quot;_-;\-* #,##0.00\ &quot;zł&quot;_-;_-* &quot;-&quot;??\ &quot;zł&quot;_-;_-@_-"/>
    <numFmt numFmtId="164" formatCode="#,##0.00\ &quot;zł&quot;"/>
    <numFmt numFmtId="165" formatCode="_-* #,##0.00&quot; zł&quot;_-;\-* #,##0.00&quot; zł&quot;_-;_-* \-??&quot; zł&quot;_-;_-@_-"/>
    <numFmt numFmtId="166" formatCode="#,##0\ _z_ł"/>
  </numFmts>
  <fonts count="81" x14ac:knownFonts="1">
    <font>
      <sz val="10"/>
      <name val="Arial"/>
      <charset val="238"/>
    </font>
    <font>
      <sz val="10"/>
      <name val="Arial"/>
      <charset val="238"/>
    </font>
    <font>
      <u/>
      <sz val="10"/>
      <color indexed="12"/>
      <name val="Arial"/>
      <family val="2"/>
      <charset val="238"/>
    </font>
    <font>
      <sz val="10"/>
      <name val="Arial"/>
      <family val="2"/>
      <charset val="238"/>
    </font>
    <font>
      <sz val="8"/>
      <name val="Arial"/>
      <family val="2"/>
      <charset val="238"/>
    </font>
    <font>
      <sz val="10"/>
      <name val="Arial"/>
      <family val="2"/>
      <charset val="238"/>
    </font>
    <font>
      <sz val="10"/>
      <name val="Times New Roman"/>
      <family val="1"/>
      <charset val="238"/>
    </font>
    <font>
      <sz val="9"/>
      <name val="Times New Roman"/>
      <family val="1"/>
      <charset val="238"/>
    </font>
    <font>
      <b/>
      <sz val="8"/>
      <color indexed="81"/>
      <name val="Tahoma"/>
      <family val="2"/>
      <charset val="238"/>
    </font>
    <font>
      <sz val="8"/>
      <color indexed="81"/>
      <name val="Tahoma"/>
      <family val="2"/>
      <charset val="238"/>
    </font>
    <font>
      <sz val="9"/>
      <name val="Cambria"/>
      <family val="1"/>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sz val="11"/>
      <color indexed="20"/>
      <name val="Calibri"/>
      <family val="2"/>
      <charset val="238"/>
    </font>
    <font>
      <b/>
      <sz val="9"/>
      <color indexed="8"/>
      <name val="Tahoma"/>
      <family val="2"/>
      <charset val="238"/>
    </font>
    <font>
      <sz val="9"/>
      <color indexed="8"/>
      <name val="Tahoma"/>
      <family val="2"/>
      <charset val="238"/>
    </font>
    <font>
      <sz val="10"/>
      <color indexed="8"/>
      <name val="Arial"/>
      <family val="2"/>
      <charset val="238"/>
    </font>
    <font>
      <b/>
      <sz val="18"/>
      <color indexed="56"/>
      <name val="Cambria"/>
      <family val="1"/>
      <charset val="238"/>
    </font>
    <font>
      <sz val="10"/>
      <name val="Arial"/>
      <family val="2"/>
      <charset val="238"/>
    </font>
    <font>
      <b/>
      <sz val="9"/>
      <color indexed="81"/>
      <name val="Tahoma"/>
      <family val="2"/>
      <charset val="238"/>
    </font>
    <font>
      <sz val="9"/>
      <color indexed="81"/>
      <name val="Tahoma"/>
      <family val="2"/>
      <charset val="238"/>
    </font>
    <font>
      <b/>
      <sz val="8"/>
      <color indexed="8"/>
      <name val="Tahoma"/>
      <family val="2"/>
      <charset val="238"/>
    </font>
    <font>
      <sz val="8"/>
      <name val="Arial"/>
      <family val="2"/>
      <charset val="238"/>
    </font>
    <font>
      <sz val="10"/>
      <name val="Cambria"/>
      <family val="1"/>
      <charset val="238"/>
    </font>
    <font>
      <b/>
      <sz val="9"/>
      <name val="Cambria"/>
      <family val="1"/>
      <charset val="238"/>
    </font>
    <font>
      <sz val="7"/>
      <name val="Times New Roman"/>
      <family val="1"/>
      <charset val="238"/>
    </font>
    <font>
      <sz val="8"/>
      <name val="MS Sans Serif"/>
      <family val="2"/>
      <charset val="238"/>
    </font>
    <font>
      <sz val="9"/>
      <color indexed="8"/>
      <name val="Times New Roman"/>
      <family val="1"/>
      <charset val="238"/>
    </font>
    <font>
      <i/>
      <sz val="9"/>
      <color indexed="8"/>
      <name val="Times New Roman"/>
      <family val="1"/>
      <charset val="238"/>
    </font>
    <font>
      <i/>
      <sz val="9"/>
      <name val="Times New Roman"/>
      <family val="1"/>
      <charset val="238"/>
    </font>
    <font>
      <b/>
      <sz val="9"/>
      <name val="Times New Roman"/>
      <family val="1"/>
      <charset val="238"/>
    </font>
    <font>
      <b/>
      <sz val="10"/>
      <name val="Times New Roman"/>
      <family val="1"/>
      <charset val="238"/>
    </font>
    <font>
      <b/>
      <sz val="10"/>
      <name val="Arial"/>
      <family val="2"/>
      <charset val="238"/>
    </font>
    <font>
      <sz val="11"/>
      <color theme="1"/>
      <name val="Calibri"/>
      <family val="2"/>
      <charset val="238"/>
      <scheme val="minor"/>
    </font>
    <font>
      <sz val="11"/>
      <color rgb="FF006100"/>
      <name val="Calibri"/>
      <family val="2"/>
      <charset val="238"/>
      <scheme val="minor"/>
    </font>
    <font>
      <u/>
      <sz val="10"/>
      <color theme="10"/>
      <name val="Arial"/>
      <family val="2"/>
      <charset val="238"/>
    </font>
    <font>
      <u/>
      <sz val="11"/>
      <color theme="10"/>
      <name val="Calibri"/>
      <family val="2"/>
      <charset val="238"/>
      <scheme val="minor"/>
    </font>
    <font>
      <sz val="10"/>
      <name val="Cambria"/>
      <family val="1"/>
      <charset val="238"/>
      <scheme val="major"/>
    </font>
    <font>
      <b/>
      <sz val="10"/>
      <name val="Cambria"/>
      <family val="1"/>
      <charset val="238"/>
      <scheme val="major"/>
    </font>
    <font>
      <b/>
      <i/>
      <sz val="10"/>
      <name val="Cambria"/>
      <family val="1"/>
      <charset val="238"/>
      <scheme val="major"/>
    </font>
    <font>
      <b/>
      <sz val="10"/>
      <color indexed="8"/>
      <name val="Cambria"/>
      <family val="1"/>
      <charset val="238"/>
      <scheme val="major"/>
    </font>
    <font>
      <i/>
      <sz val="10"/>
      <color indexed="8"/>
      <name val="Cambria"/>
      <family val="1"/>
      <charset val="238"/>
      <scheme val="major"/>
    </font>
    <font>
      <sz val="10"/>
      <color indexed="8"/>
      <name val="Cambria"/>
      <family val="1"/>
      <charset val="238"/>
      <scheme val="major"/>
    </font>
    <font>
      <sz val="10"/>
      <color rgb="FFFF0000"/>
      <name val="Cambria"/>
      <family val="1"/>
      <charset val="238"/>
      <scheme val="major"/>
    </font>
    <font>
      <sz val="9"/>
      <color theme="1"/>
      <name val="Cambria"/>
      <family val="1"/>
      <charset val="238"/>
      <scheme val="major"/>
    </font>
    <font>
      <b/>
      <sz val="9"/>
      <name val="Cambria"/>
      <family val="1"/>
      <charset val="238"/>
      <scheme val="major"/>
    </font>
    <font>
      <sz val="9"/>
      <name val="Cambria"/>
      <family val="1"/>
      <charset val="238"/>
      <scheme val="major"/>
    </font>
    <font>
      <sz val="10"/>
      <color theme="1"/>
      <name val="Cambria"/>
      <family val="1"/>
      <charset val="238"/>
      <scheme val="major"/>
    </font>
    <font>
      <b/>
      <sz val="12"/>
      <color theme="1"/>
      <name val="Cambria"/>
      <family val="1"/>
      <charset val="238"/>
    </font>
    <font>
      <sz val="12"/>
      <color theme="1"/>
      <name val="Cambria"/>
      <family val="1"/>
      <charset val="238"/>
    </font>
    <font>
      <b/>
      <sz val="10"/>
      <color theme="1"/>
      <name val="Cambria"/>
      <family val="1"/>
      <charset val="238"/>
    </font>
    <font>
      <sz val="10"/>
      <color theme="1"/>
      <name val="Cambria"/>
      <family val="1"/>
      <charset val="238"/>
    </font>
    <font>
      <sz val="10"/>
      <color theme="1"/>
      <name val="Times New Roman"/>
      <family val="1"/>
      <charset val="238"/>
    </font>
    <font>
      <b/>
      <sz val="9"/>
      <color theme="1"/>
      <name val="Cambria"/>
      <family val="1"/>
      <charset val="238"/>
      <scheme val="major"/>
    </font>
    <font>
      <b/>
      <sz val="9"/>
      <color indexed="8"/>
      <name val="Cambria"/>
      <family val="1"/>
      <charset val="238"/>
      <scheme val="major"/>
    </font>
    <font>
      <b/>
      <sz val="9"/>
      <color rgb="FF000000"/>
      <name val="Times New Roman"/>
      <family val="1"/>
      <charset val="238"/>
    </font>
    <font>
      <sz val="9"/>
      <color rgb="FF000000"/>
      <name val="Times New Roman"/>
      <family val="1"/>
      <charset val="238"/>
    </font>
    <font>
      <b/>
      <sz val="9"/>
      <color rgb="FF000000"/>
      <name val="Cambria"/>
      <family val="1"/>
      <charset val="238"/>
      <scheme val="major"/>
    </font>
    <font>
      <i/>
      <sz val="9"/>
      <color rgb="FF000000"/>
      <name val="Times New Roman"/>
      <family val="1"/>
      <charset val="238"/>
    </font>
    <font>
      <b/>
      <sz val="9"/>
      <color theme="0"/>
      <name val="Cambria"/>
      <family val="1"/>
      <charset val="238"/>
      <scheme val="major"/>
    </font>
    <font>
      <i/>
      <sz val="10"/>
      <name val="Cambria"/>
      <family val="1"/>
      <charset val="238"/>
      <scheme val="major"/>
    </font>
    <font>
      <sz val="9"/>
      <color indexed="8"/>
      <name val="Cambria"/>
      <family val="1"/>
      <charset val="238"/>
      <scheme val="major"/>
    </font>
    <font>
      <b/>
      <sz val="10"/>
      <color theme="1"/>
      <name val="Cambria"/>
      <family val="1"/>
      <charset val="238"/>
      <scheme val="major"/>
    </font>
    <font>
      <sz val="9"/>
      <color rgb="FF000000"/>
      <name val="Cambria"/>
      <family val="1"/>
      <charset val="238"/>
      <scheme val="major"/>
    </font>
    <font>
      <i/>
      <sz val="9"/>
      <name val="Cambria"/>
      <family val="1"/>
      <charset val="238"/>
      <scheme val="major"/>
    </font>
    <font>
      <sz val="11"/>
      <color rgb="FF000000"/>
      <name val="Times New Roman"/>
      <family val="1"/>
      <charset val="238"/>
    </font>
    <font>
      <b/>
      <sz val="9"/>
      <color rgb="FF000000"/>
      <name val="Arial"/>
      <family val="2"/>
      <charset val="238"/>
    </font>
    <font>
      <sz val="9"/>
      <color rgb="FFFF0000"/>
      <name val="Times New Roman"/>
      <family val="1"/>
      <charset val="23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2"/>
        <bgColor indexed="31"/>
      </patternFill>
    </fill>
    <fill>
      <patternFill patternType="solid">
        <fgColor indexed="31"/>
        <bgColor indexed="64"/>
      </patternFill>
    </fill>
    <fill>
      <patternFill patternType="solid">
        <fgColor indexed="13"/>
        <bgColor indexed="64"/>
      </patternFill>
    </fill>
    <fill>
      <patternFill patternType="solid">
        <fgColor rgb="FFC6EFCE"/>
      </patternFill>
    </fill>
    <fill>
      <patternFill patternType="solid">
        <fgColor rgb="FFFFC000"/>
        <bgColor indexed="64"/>
      </patternFill>
    </fill>
    <fill>
      <patternFill patternType="solid">
        <fgColor theme="0"/>
        <bgColor indexed="64"/>
      </patternFill>
    </fill>
    <fill>
      <patternFill patternType="solid">
        <fgColor rgb="FFE6B8B7"/>
        <bgColor indexed="64"/>
      </patternFill>
    </fill>
    <fill>
      <patternFill patternType="solid">
        <fgColor rgb="FFC4D79B"/>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8CCE4"/>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A6A6A6"/>
        <bgColor indexed="31"/>
      </patternFill>
    </fill>
    <fill>
      <patternFill patternType="solid">
        <fgColor rgb="FF92D050"/>
        <bgColor indexed="31"/>
      </patternFill>
    </fill>
    <fill>
      <patternFill patternType="solid">
        <fgColor theme="4" tint="0.79998168889431442"/>
        <bgColor indexed="64"/>
      </patternFill>
    </fill>
    <fill>
      <patternFill patternType="solid">
        <fgColor rgb="FFC5D9F1"/>
        <bgColor indexed="64"/>
      </patternFill>
    </fill>
    <fill>
      <patternFill patternType="solid">
        <fgColor rgb="FF92D050"/>
        <bgColor indexed="64"/>
      </patternFill>
    </fill>
    <fill>
      <patternFill patternType="solid">
        <fgColor rgb="FFC0C0C0"/>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6" tint="0.39997558519241921"/>
        <bgColor indexed="31"/>
      </patternFill>
    </fill>
    <fill>
      <patternFill patternType="solid">
        <fgColor rgb="FFFFFF00"/>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31"/>
      </patternFill>
    </fill>
    <fill>
      <patternFill patternType="solid">
        <fgColor rgb="FFA6A6A6"/>
        <bgColor indexed="64"/>
      </patternFill>
    </fill>
    <fill>
      <patternFill patternType="solid">
        <fgColor theme="0" tint="-0.34998626667073579"/>
        <bgColor indexed="31"/>
      </patternFill>
    </fill>
  </fills>
  <borders count="4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slantDashDot">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slantDashDot">
        <color indexed="64"/>
      </left>
      <right style="thin">
        <color indexed="64"/>
      </right>
      <top style="thin">
        <color indexed="64"/>
      </top>
      <bottom/>
      <diagonal/>
    </border>
    <border>
      <left style="slantDashDot">
        <color indexed="64"/>
      </left>
      <right style="thin">
        <color indexed="64"/>
      </right>
      <top/>
      <bottom style="thin">
        <color indexed="64"/>
      </bottom>
      <diagonal/>
    </border>
  </borders>
  <cellStyleXfs count="254">
    <xf numFmtId="0" fontId="0" fillId="0" borderId="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20" borderId="2" applyNumberFormat="0" applyAlignment="0" applyProtection="0"/>
    <xf numFmtId="0" fontId="14" fillId="20" borderId="2" applyNumberFormat="0" applyAlignment="0" applyProtection="0"/>
    <xf numFmtId="0" fontId="14" fillId="20" borderId="2" applyNumberFormat="0" applyAlignment="0" applyProtection="0"/>
    <xf numFmtId="0" fontId="14" fillId="20" borderId="2" applyNumberFormat="0" applyAlignment="0" applyProtection="0"/>
    <xf numFmtId="0" fontId="15" fillId="4" borderId="0" applyNumberFormat="0" applyBorder="0" applyAlignment="0" applyProtection="0"/>
    <xf numFmtId="0" fontId="15" fillId="4" borderId="0" applyNumberFormat="0" applyBorder="0" applyAlignment="0" applyProtection="0"/>
    <xf numFmtId="0" fontId="47" fillId="28" borderId="0" applyNumberFormat="0" applyBorder="0" applyAlignment="0" applyProtection="0"/>
    <xf numFmtId="0" fontId="15" fillId="4" borderId="0" applyNumberFormat="0" applyBorder="0" applyAlignment="0" applyProtection="0"/>
    <xf numFmtId="0" fontId="3" fillId="0" borderId="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21" borderId="4" applyNumberFormat="0" applyAlignment="0" applyProtection="0"/>
    <xf numFmtId="0" fontId="17" fillId="21" borderId="4" applyNumberFormat="0" applyAlignment="0" applyProtection="0"/>
    <xf numFmtId="0" fontId="17" fillId="21" borderId="4" applyNumberFormat="0" applyAlignment="0" applyProtection="0"/>
    <xf numFmtId="0" fontId="17" fillId="21" borderId="4" applyNumberFormat="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 fillId="0" borderId="0"/>
    <xf numFmtId="0" fontId="46" fillId="0" borderId="0"/>
    <xf numFmtId="0" fontId="3" fillId="0" borderId="0"/>
    <xf numFmtId="0" fontId="29" fillId="0" borderId="0"/>
    <xf numFmtId="0" fontId="3" fillId="0" borderId="0"/>
    <xf numFmtId="0" fontId="3" fillId="0" borderId="0"/>
    <xf numFmtId="0" fontId="29" fillId="0" borderId="0"/>
    <xf numFmtId="0" fontId="39"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46" fillId="0" borderId="0"/>
    <xf numFmtId="0" fontId="3" fillId="0" borderId="0"/>
    <xf numFmtId="0" fontId="29" fillId="0" borderId="0"/>
    <xf numFmtId="0" fontId="29" fillId="0" borderId="0"/>
    <xf numFmtId="0" fontId="3" fillId="0" borderId="0"/>
    <xf numFmtId="0" fontId="29" fillId="0" borderId="0"/>
    <xf numFmtId="0" fontId="3" fillId="0" borderId="0"/>
    <xf numFmtId="0" fontId="29" fillId="0" borderId="0"/>
    <xf numFmtId="0" fontId="29" fillId="0" borderId="0"/>
    <xf numFmtId="0" fontId="29" fillId="0" borderId="0"/>
    <xf numFmtId="0" fontId="3" fillId="0" borderId="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9" fontId="29" fillId="0" borderId="0"/>
    <xf numFmtId="9" fontId="29" fillId="0" borderId="0"/>
    <xf numFmtId="9" fontId="3" fillId="0" borderId="0" applyFont="0" applyFill="0" applyBorder="0" applyAlignment="0" applyProtection="0"/>
    <xf numFmtId="9" fontId="46" fillId="0" borderId="0" applyFon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3" borderId="9" applyNumberFormat="0" applyFont="0" applyAlignment="0" applyProtection="0"/>
    <xf numFmtId="0" fontId="29" fillId="23" borderId="9" applyNumberFormat="0" applyFont="0" applyAlignment="0" applyProtection="0"/>
    <xf numFmtId="0" fontId="29" fillId="23" borderId="9" applyNumberFormat="0" applyFont="0" applyAlignment="0" applyProtection="0"/>
    <xf numFmtId="0" fontId="29" fillId="23" borderId="9" applyNumberFormat="0" applyFont="0" applyAlignment="0" applyProtection="0"/>
    <xf numFmtId="0" fontId="29" fillId="23" borderId="9" applyNumberFormat="0" applyFont="0" applyAlignment="0" applyProtection="0"/>
    <xf numFmtId="0" fontId="29" fillId="23" borderId="9" applyNumberFormat="0" applyFont="0" applyAlignment="0" applyProtection="0"/>
    <xf numFmtId="0" fontId="29" fillId="23" borderId="9" applyNumberFormat="0" applyFont="0" applyAlignment="0" applyProtection="0"/>
    <xf numFmtId="44" fontId="1"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165" fontId="3" fillId="0" borderId="0" applyFill="0" applyBorder="0" applyAlignment="0" applyProtection="0"/>
    <xf numFmtId="165" fontId="29" fillId="0" borderId="0" applyFill="0" applyBorder="0" applyAlignment="0" applyProtection="0"/>
    <xf numFmtId="44" fontId="29" fillId="0" borderId="0" applyFont="0" applyFill="0" applyBorder="0" applyAlignment="0" applyProtection="0"/>
    <xf numFmtId="165" fontId="29" fillId="0" borderId="0" applyFill="0" applyBorder="0" applyAlignment="0" applyProtection="0"/>
    <xf numFmtId="165" fontId="3" fillId="0" borderId="0" applyFill="0" applyBorder="0" applyAlignment="0" applyProtection="0"/>
    <xf numFmtId="44" fontId="3" fillId="0" borderId="0" applyFont="0" applyFill="0" applyBorder="0" applyAlignment="0" applyProtection="0"/>
    <xf numFmtId="165" fontId="3" fillId="0" borderId="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cellStyleXfs>
  <cellXfs count="603">
    <xf numFmtId="0" fontId="0" fillId="0" borderId="0" xfId="0"/>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right" vertical="center" wrapText="1"/>
    </xf>
    <xf numFmtId="164" fontId="50" fillId="0" borderId="0" xfId="0" applyNumberFormat="1" applyFont="1" applyAlignment="1">
      <alignment horizontal="center" vertical="center" wrapText="1"/>
    </xf>
    <xf numFmtId="44" fontId="51" fillId="24" borderId="10" xfId="218" applyFont="1" applyFill="1" applyBorder="1" applyAlignment="1">
      <alignment horizontal="center" vertical="center"/>
    </xf>
    <xf numFmtId="0" fontId="50" fillId="0" borderId="0" xfId="0" applyFont="1" applyFill="1" applyBorder="1"/>
    <xf numFmtId="0" fontId="50" fillId="0" borderId="0" xfId="0" applyFont="1" applyFill="1"/>
    <xf numFmtId="0" fontId="50" fillId="0" borderId="0" xfId="0" applyFont="1" applyAlignment="1">
      <alignment vertical="center"/>
    </xf>
    <xf numFmtId="0" fontId="50" fillId="0" borderId="0" xfId="0" applyFont="1" applyFill="1" applyBorder="1" applyAlignment="1">
      <alignment vertical="center"/>
    </xf>
    <xf numFmtId="0" fontId="51" fillId="24" borderId="10" xfId="0" applyFont="1" applyFill="1" applyBorder="1" applyAlignment="1">
      <alignment horizontal="center" vertical="center"/>
    </xf>
    <xf numFmtId="0" fontId="51" fillId="25" borderId="11" xfId="0" applyFont="1" applyFill="1" applyBorder="1" applyAlignment="1">
      <alignment horizontal="center" vertical="center" wrapText="1"/>
    </xf>
    <xf numFmtId="44" fontId="51" fillId="25" borderId="11" xfId="218" applyFont="1" applyFill="1" applyBorder="1" applyAlignment="1">
      <alignment horizontal="center" vertical="center" wrapText="1"/>
    </xf>
    <xf numFmtId="0" fontId="50" fillId="0" borderId="0" xfId="0" applyFont="1" applyAlignment="1">
      <alignment horizontal="center" vertical="center"/>
    </xf>
    <xf numFmtId="164" fontId="50" fillId="0" borderId="0" xfId="0" applyNumberFormat="1" applyFont="1" applyAlignment="1">
      <alignment vertical="center"/>
    </xf>
    <xf numFmtId="44" fontId="50" fillId="0" borderId="0" xfId="218" applyFont="1" applyFill="1" applyBorder="1" applyAlignment="1">
      <alignment vertical="center"/>
    </xf>
    <xf numFmtId="0" fontId="50" fillId="0" borderId="10" xfId="0" applyFont="1" applyBorder="1" applyAlignment="1">
      <alignment horizontal="center" vertical="center"/>
    </xf>
    <xf numFmtId="44" fontId="50" fillId="0" borderId="0" xfId="218" applyFont="1" applyAlignment="1">
      <alignment vertical="center"/>
    </xf>
    <xf numFmtId="0" fontId="50" fillId="0" borderId="0" xfId="0" applyFont="1" applyBorder="1" applyAlignment="1">
      <alignment vertical="center"/>
    </xf>
    <xf numFmtId="0" fontId="51" fillId="0" borderId="0" xfId="0" applyFont="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44" fontId="51" fillId="24" borderId="12" xfId="218" applyFont="1" applyFill="1" applyBorder="1" applyAlignment="1">
      <alignment horizontal="center" vertical="center"/>
    </xf>
    <xf numFmtId="164" fontId="50" fillId="29" borderId="10" xfId="0" applyNumberFormat="1" applyFont="1" applyFill="1" applyBorder="1" applyAlignment="1">
      <alignment horizontal="right" vertical="center"/>
    </xf>
    <xf numFmtId="0" fontId="50" fillId="0" borderId="0" xfId="0" applyFont="1" applyFill="1" applyAlignment="1">
      <alignment horizontal="center"/>
    </xf>
    <xf numFmtId="44" fontId="51" fillId="24" borderId="28" xfId="218" applyFont="1" applyFill="1" applyBorder="1" applyAlignment="1">
      <alignment horizontal="center" vertical="center"/>
    </xf>
    <xf numFmtId="0" fontId="50" fillId="0" borderId="28" xfId="0" applyFont="1" applyBorder="1" applyAlignment="1">
      <alignment horizontal="center" vertical="center" wrapText="1"/>
    </xf>
    <xf numFmtId="0" fontId="50" fillId="0" borderId="28" xfId="0" applyFont="1" applyFill="1" applyBorder="1" applyAlignment="1">
      <alignment vertical="center"/>
    </xf>
    <xf numFmtId="44" fontId="52" fillId="0" borderId="0" xfId="218" applyFont="1" applyFill="1" applyBorder="1" applyAlignment="1">
      <alignment horizontal="center" vertical="center"/>
    </xf>
    <xf numFmtId="44" fontId="50" fillId="0" borderId="0" xfId="218" applyFont="1" applyFill="1" applyAlignment="1">
      <alignment vertical="center"/>
    </xf>
    <xf numFmtId="0" fontId="50" fillId="0" borderId="0" xfId="0" applyFont="1" applyAlignment="1">
      <alignment horizontal="right" vertical="center"/>
    </xf>
    <xf numFmtId="0" fontId="51" fillId="0" borderId="0" xfId="0" applyFont="1" applyBorder="1" applyAlignment="1">
      <alignment vertical="center"/>
    </xf>
    <xf numFmtId="0" fontId="50" fillId="0" borderId="28" xfId="0" applyFont="1" applyFill="1" applyBorder="1" applyAlignment="1">
      <alignment horizontal="center" vertical="center"/>
    </xf>
    <xf numFmtId="0" fontId="50" fillId="0" borderId="0" xfId="0" applyFont="1" applyFill="1" applyAlignment="1">
      <alignment horizontal="center" vertical="center"/>
    </xf>
    <xf numFmtId="0" fontId="50" fillId="0" borderId="0" xfId="0" applyFont="1" applyFill="1" applyAlignment="1">
      <alignment vertical="center" wrapText="1"/>
    </xf>
    <xf numFmtId="1" fontId="50" fillId="0" borderId="0" xfId="0" applyNumberFormat="1" applyFont="1" applyFill="1" applyAlignment="1">
      <alignment vertical="center"/>
    </xf>
    <xf numFmtId="0" fontId="50" fillId="0" borderId="0" xfId="0" applyFont="1" applyFill="1" applyBorder="1" applyAlignment="1">
      <alignment vertical="center"/>
    </xf>
    <xf numFmtId="0" fontId="50" fillId="29" borderId="10" xfId="0" applyFont="1" applyFill="1" applyBorder="1" applyAlignment="1">
      <alignment vertical="center"/>
    </xf>
    <xf numFmtId="164" fontId="50" fillId="0" borderId="0" xfId="0" applyNumberFormat="1" applyFont="1" applyFill="1" applyBorder="1" applyAlignment="1">
      <alignment vertical="center"/>
    </xf>
    <xf numFmtId="0" fontId="50" fillId="0" borderId="10" xfId="0" applyFont="1" applyBorder="1" applyAlignment="1">
      <alignment vertical="center"/>
    </xf>
    <xf numFmtId="164" fontId="51" fillId="0" borderId="0" xfId="0" applyNumberFormat="1" applyFont="1" applyFill="1" applyBorder="1" applyAlignment="1">
      <alignment vertical="center"/>
    </xf>
    <xf numFmtId="0" fontId="53" fillId="24" borderId="10" xfId="0" applyFont="1" applyFill="1" applyBorder="1" applyAlignment="1">
      <alignment horizontal="center" vertical="center" wrapText="1"/>
    </xf>
    <xf numFmtId="0" fontId="50" fillId="0" borderId="10" xfId="0" applyFont="1" applyFill="1" applyBorder="1" applyAlignment="1">
      <alignment vertical="center"/>
    </xf>
    <xf numFmtId="44" fontId="50" fillId="0" borderId="10" xfId="218" applyFont="1" applyFill="1" applyBorder="1" applyAlignment="1">
      <alignment vertical="center"/>
    </xf>
    <xf numFmtId="44" fontId="50" fillId="0" borderId="10" xfId="218" applyFont="1" applyFill="1" applyBorder="1" applyAlignment="1">
      <alignment horizontal="right" vertical="center"/>
    </xf>
    <xf numFmtId="0" fontId="53" fillId="0" borderId="10" xfId="0" applyFont="1" applyFill="1" applyBorder="1" applyAlignment="1">
      <alignment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0" fillId="0" borderId="10" xfId="0" applyFont="1" applyFill="1" applyBorder="1" applyAlignment="1">
      <alignment vertical="center" wrapText="1"/>
    </xf>
    <xf numFmtId="0" fontId="50" fillId="0" borderId="10" xfId="0" applyFont="1" applyFill="1" applyBorder="1" applyAlignment="1">
      <alignment horizontal="right" vertical="center"/>
    </xf>
    <xf numFmtId="0" fontId="55" fillId="29" borderId="10" xfId="0" applyFont="1" applyFill="1" applyBorder="1" applyAlignment="1">
      <alignment vertical="center" wrapText="1"/>
    </xf>
    <xf numFmtId="164" fontId="50" fillId="0" borderId="10" xfId="0" applyNumberFormat="1" applyFont="1" applyFill="1" applyBorder="1" applyAlignment="1">
      <alignment vertical="center"/>
    </xf>
    <xf numFmtId="164" fontId="50" fillId="0" borderId="10" xfId="0" applyNumberFormat="1" applyFont="1" applyFill="1" applyBorder="1" applyAlignment="1">
      <alignment horizontal="right" vertical="center"/>
    </xf>
    <xf numFmtId="0" fontId="53" fillId="29" borderId="10" xfId="0" applyFont="1" applyFill="1" applyBorder="1" applyAlignment="1">
      <alignment vertical="center" wrapText="1"/>
    </xf>
    <xf numFmtId="0" fontId="51" fillId="29" borderId="10" xfId="0" applyFont="1" applyFill="1" applyBorder="1" applyAlignment="1">
      <alignment vertical="center" wrapText="1"/>
    </xf>
    <xf numFmtId="0" fontId="56" fillId="29" borderId="10" xfId="0" applyFont="1" applyFill="1" applyBorder="1" applyAlignment="1">
      <alignment horizontal="center" vertical="center"/>
    </xf>
    <xf numFmtId="44" fontId="50" fillId="29" borderId="10" xfId="218" applyFont="1" applyFill="1" applyBorder="1" applyAlignment="1">
      <alignment horizontal="center" vertical="center"/>
    </xf>
    <xf numFmtId="44" fontId="50" fillId="29" borderId="10" xfId="218" applyFont="1" applyFill="1" applyBorder="1" applyAlignment="1">
      <alignment horizontal="right" vertical="center"/>
    </xf>
    <xf numFmtId="0" fontId="50" fillId="30" borderId="10" xfId="0" applyFont="1" applyFill="1" applyBorder="1" applyAlignment="1">
      <alignment vertical="center"/>
    </xf>
    <xf numFmtId="164" fontId="50" fillId="0" borderId="10" xfId="218" applyNumberFormat="1" applyFont="1" applyFill="1" applyBorder="1" applyAlignment="1">
      <alignment horizontal="right" vertical="center"/>
    </xf>
    <xf numFmtId="164" fontId="50" fillId="0" borderId="10" xfId="0" applyNumberFormat="1" applyFont="1" applyBorder="1" applyAlignment="1">
      <alignment horizontal="right" vertical="center"/>
    </xf>
    <xf numFmtId="164" fontId="55" fillId="29" borderId="10" xfId="0" applyNumberFormat="1" applyFont="1" applyFill="1" applyBorder="1" applyAlignment="1">
      <alignment horizontal="right" vertical="center" wrapText="1"/>
    </xf>
    <xf numFmtId="164" fontId="50" fillId="30" borderId="10" xfId="0" applyNumberFormat="1" applyFont="1" applyFill="1" applyBorder="1" applyAlignment="1">
      <alignment horizontal="right" vertical="center"/>
    </xf>
    <xf numFmtId="0" fontId="51" fillId="31" borderId="10" xfId="0" applyFont="1" applyFill="1" applyBorder="1" applyAlignment="1">
      <alignment vertical="center"/>
    </xf>
    <xf numFmtId="0" fontId="51" fillId="32" borderId="10" xfId="0" applyFont="1" applyFill="1" applyBorder="1" applyAlignment="1">
      <alignment vertical="center"/>
    </xf>
    <xf numFmtId="164" fontId="51" fillId="0" borderId="10" xfId="0" applyNumberFormat="1" applyFont="1" applyFill="1" applyBorder="1" applyAlignment="1">
      <alignment vertical="center"/>
    </xf>
    <xf numFmtId="0" fontId="50" fillId="0" borderId="0" xfId="0" applyFont="1" applyFill="1" applyBorder="1" applyAlignment="1">
      <alignment vertical="center"/>
    </xf>
    <xf numFmtId="0" fontId="53" fillId="29" borderId="10" xfId="0" applyFont="1" applyFill="1" applyBorder="1" applyAlignment="1">
      <alignment vertical="center" wrapText="1"/>
    </xf>
    <xf numFmtId="0" fontId="50" fillId="0" borderId="0" xfId="0" applyFont="1" applyFill="1" applyBorder="1" applyAlignment="1">
      <alignment vertical="center"/>
    </xf>
    <xf numFmtId="0" fontId="50" fillId="0" borderId="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0" xfId="0" applyFont="1" applyFill="1" applyBorder="1" applyAlignment="1" applyProtection="1">
      <alignment horizontal="center" vertical="center" wrapText="1"/>
      <protection locked="0"/>
    </xf>
    <xf numFmtId="0" fontId="50" fillId="0" borderId="10" xfId="0" quotePrefix="1" applyFont="1" applyFill="1" applyBorder="1" applyAlignment="1" applyProtection="1">
      <alignment horizontal="center" vertical="center" wrapText="1"/>
      <protection locked="0"/>
    </xf>
    <xf numFmtId="164" fontId="50" fillId="0" borderId="10" xfId="218" applyNumberFormat="1" applyFont="1" applyFill="1" applyBorder="1" applyAlignment="1">
      <alignment vertical="center"/>
    </xf>
    <xf numFmtId="0" fontId="50" fillId="0" borderId="28" xfId="0" applyFont="1" applyBorder="1" applyAlignment="1">
      <alignment horizontal="center" vertical="center"/>
    </xf>
    <xf numFmtId="0" fontId="59" fillId="30" borderId="10" xfId="133" applyFont="1" applyFill="1" applyBorder="1" applyAlignment="1">
      <alignment horizontal="left" vertical="center" wrapText="1"/>
    </xf>
    <xf numFmtId="0" fontId="59" fillId="30" borderId="10" xfId="133" applyFont="1" applyFill="1" applyBorder="1" applyAlignment="1">
      <alignment horizontal="center" vertical="center" wrapText="1"/>
    </xf>
    <xf numFmtId="14" fontId="50" fillId="0" borderId="10" xfId="186" applyNumberFormat="1" applyFont="1" applyBorder="1" applyAlignment="1">
      <alignment horizontal="center" vertical="center" wrapText="1"/>
    </xf>
    <xf numFmtId="1" fontId="50" fillId="0" borderId="10" xfId="186" applyNumberFormat="1" applyFont="1" applyBorder="1" applyAlignment="1">
      <alignment horizontal="center" vertical="center" wrapText="1"/>
    </xf>
    <xf numFmtId="164" fontId="50" fillId="0" borderId="10" xfId="186" applyNumberFormat="1" applyFont="1" applyBorder="1" applyAlignment="1">
      <alignment horizontal="right" vertical="center" wrapText="1"/>
    </xf>
    <xf numFmtId="0" fontId="51" fillId="34" borderId="10" xfId="0" applyFont="1" applyFill="1" applyBorder="1" applyAlignment="1">
      <alignment horizontal="center" vertical="center"/>
    </xf>
    <xf numFmtId="44" fontId="51" fillId="34" borderId="10" xfId="223" applyFont="1" applyFill="1" applyBorder="1" applyAlignment="1">
      <alignment horizontal="center" vertical="center"/>
    </xf>
    <xf numFmtId="44" fontId="50" fillId="0" borderId="10" xfId="186" applyNumberFormat="1" applyFont="1" applyBorder="1" applyAlignment="1">
      <alignment horizontal="center" vertical="center" wrapText="1"/>
    </xf>
    <xf numFmtId="44" fontId="51" fillId="34" borderId="10" xfId="0" applyNumberFormat="1" applyFont="1" applyFill="1" applyBorder="1" applyAlignment="1">
      <alignment horizontal="center" vertical="center"/>
    </xf>
    <xf numFmtId="0" fontId="51" fillId="34" borderId="10" xfId="0" applyFont="1" applyFill="1" applyBorder="1" applyAlignment="1">
      <alignment horizontal="center" vertical="center" wrapText="1"/>
    </xf>
    <xf numFmtId="0" fontId="51" fillId="34" borderId="10" xfId="223" applyNumberFormat="1" applyFont="1" applyFill="1" applyBorder="1" applyAlignment="1">
      <alignment horizontal="center" vertical="center"/>
    </xf>
    <xf numFmtId="44" fontId="51" fillId="34" borderId="10" xfId="218" applyFont="1" applyFill="1" applyBorder="1" applyAlignment="1">
      <alignment horizontal="center" vertical="center"/>
    </xf>
    <xf numFmtId="164" fontId="51" fillId="34" borderId="10" xfId="218" applyNumberFormat="1" applyFont="1" applyFill="1" applyBorder="1" applyAlignment="1">
      <alignment horizontal="center" vertical="center"/>
    </xf>
    <xf numFmtId="14" fontId="50" fillId="0" borderId="13" xfId="223" applyNumberFormat="1" applyFont="1" applyFill="1" applyBorder="1" applyAlignment="1">
      <alignment horizontal="center" vertical="center"/>
    </xf>
    <xf numFmtId="44" fontId="50" fillId="0" borderId="10" xfId="218" applyFont="1" applyFill="1" applyBorder="1" applyAlignment="1">
      <alignment horizontal="center" vertical="center"/>
    </xf>
    <xf numFmtId="44" fontId="50" fillId="0" borderId="10" xfId="223" applyFont="1" applyFill="1" applyBorder="1" applyAlignment="1">
      <alignment horizontal="center" vertical="center"/>
    </xf>
    <xf numFmtId="0" fontId="50" fillId="0" borderId="10" xfId="223" applyNumberFormat="1" applyFont="1" applyFill="1" applyBorder="1" applyAlignment="1">
      <alignment horizontal="center" vertical="center"/>
    </xf>
    <xf numFmtId="0" fontId="51" fillId="35" borderId="10" xfId="223" quotePrefix="1" applyNumberFormat="1" applyFont="1" applyFill="1" applyBorder="1" applyAlignment="1">
      <alignment horizontal="center" vertical="center"/>
    </xf>
    <xf numFmtId="164" fontId="51" fillId="0" borderId="10" xfId="223" applyNumberFormat="1" applyFont="1" applyFill="1" applyBorder="1" applyAlignment="1">
      <alignment horizontal="center" vertical="center"/>
    </xf>
    <xf numFmtId="44" fontId="51" fillId="0" borderId="10" xfId="223" applyFont="1" applyFill="1" applyBorder="1" applyAlignment="1">
      <alignment horizontal="center" vertical="center"/>
    </xf>
    <xf numFmtId="0" fontId="50" fillId="0" borderId="10" xfId="223" quotePrefix="1" applyNumberFormat="1" applyFont="1" applyFill="1" applyBorder="1" applyAlignment="1">
      <alignment horizontal="center" vertical="center"/>
    </xf>
    <xf numFmtId="0" fontId="50" fillId="35" borderId="10" xfId="223" quotePrefix="1" applyNumberFormat="1" applyFont="1" applyFill="1" applyBorder="1" applyAlignment="1">
      <alignment horizontal="center" vertical="center"/>
    </xf>
    <xf numFmtId="0" fontId="51" fillId="0" borderId="11" xfId="0" applyFont="1" applyBorder="1" applyAlignment="1">
      <alignment horizontal="center" vertical="center" wrapText="1"/>
    </xf>
    <xf numFmtId="14" fontId="50" fillId="0" borderId="10" xfId="223" applyNumberFormat="1" applyFont="1" applyFill="1" applyBorder="1" applyAlignment="1">
      <alignment horizontal="center" vertical="center"/>
    </xf>
    <xf numFmtId="14" fontId="51" fillId="34" borderId="10" xfId="0" applyNumberFormat="1" applyFont="1" applyFill="1" applyBorder="1" applyAlignment="1">
      <alignment horizontal="center" vertical="center"/>
    </xf>
    <xf numFmtId="0" fontId="60" fillId="0" borderId="0" xfId="0" applyFont="1"/>
    <xf numFmtId="44" fontId="60" fillId="0" borderId="0" xfId="0" applyNumberFormat="1" applyFont="1"/>
    <xf numFmtId="0" fontId="61" fillId="36" borderId="14" xfId="0" applyFont="1" applyFill="1" applyBorder="1" applyAlignment="1">
      <alignment horizontal="center" vertical="center"/>
    </xf>
    <xf numFmtId="0" fontId="61" fillId="36" borderId="15" xfId="0" applyFont="1" applyFill="1" applyBorder="1" applyAlignment="1">
      <alignment horizontal="center" vertical="center"/>
    </xf>
    <xf numFmtId="0" fontId="62" fillId="0" borderId="15" xfId="0" applyFont="1" applyBorder="1" applyAlignment="1">
      <alignment horizontal="center" vertical="center"/>
    </xf>
    <xf numFmtId="44" fontId="62" fillId="0" borderId="15" xfId="0" applyNumberFormat="1" applyFont="1" applyBorder="1" applyAlignment="1">
      <alignment horizontal="center" vertical="center"/>
    </xf>
    <xf numFmtId="0" fontId="63" fillId="37" borderId="14" xfId="0" applyFont="1" applyFill="1" applyBorder="1" applyAlignment="1">
      <alignment horizontal="center" vertical="center"/>
    </xf>
    <xf numFmtId="0" fontId="63" fillId="37" borderId="16" xfId="0" applyFont="1" applyFill="1" applyBorder="1" applyAlignment="1">
      <alignment horizontal="center" vertical="center" wrapText="1"/>
    </xf>
    <xf numFmtId="44" fontId="64" fillId="0" borderId="10" xfId="0" applyNumberFormat="1"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4" fontId="61" fillId="0" borderId="15" xfId="0" applyNumberFormat="1" applyFont="1" applyBorder="1" applyAlignment="1">
      <alignment horizontal="center" vertical="center"/>
    </xf>
    <xf numFmtId="0" fontId="65" fillId="0" borderId="0" xfId="0" applyFont="1"/>
    <xf numFmtId="44" fontId="63" fillId="0" borderId="14" xfId="0" applyNumberFormat="1" applyFont="1" applyBorder="1" applyAlignment="1">
      <alignment horizontal="center" vertical="center"/>
    </xf>
    <xf numFmtId="44" fontId="63" fillId="0" borderId="15" xfId="0" applyNumberFormat="1" applyFont="1" applyBorder="1" applyAlignment="1">
      <alignment horizontal="center" vertical="center"/>
    </xf>
    <xf numFmtId="0" fontId="63" fillId="0" borderId="0" xfId="0" applyFont="1"/>
    <xf numFmtId="0" fontId="63" fillId="36" borderId="17" xfId="0" applyFont="1" applyFill="1" applyBorder="1" applyAlignment="1">
      <alignment horizontal="center" vertical="center"/>
    </xf>
    <xf numFmtId="0" fontId="63" fillId="36" borderId="18" xfId="0" applyFont="1" applyFill="1" applyBorder="1" applyAlignment="1">
      <alignment horizontal="center" vertical="center" wrapText="1"/>
    </xf>
    <xf numFmtId="0" fontId="63" fillId="36" borderId="18" xfId="0" applyFont="1" applyFill="1" applyBorder="1" applyAlignment="1">
      <alignment horizontal="center" vertical="center"/>
    </xf>
    <xf numFmtId="44" fontId="64" fillId="0" borderId="15" xfId="0" applyNumberFormat="1" applyFont="1" applyBorder="1" applyAlignment="1">
      <alignment horizontal="center" vertical="center"/>
    </xf>
    <xf numFmtId="0" fontId="59" fillId="0" borderId="10" xfId="0" applyFont="1" applyBorder="1" applyAlignment="1">
      <alignment horizontal="center" vertical="center"/>
    </xf>
    <xf numFmtId="0" fontId="57" fillId="0" borderId="10" xfId="0" applyFont="1" applyBorder="1" applyAlignment="1">
      <alignment horizontal="left" vertical="center" wrapText="1"/>
    </xf>
    <xf numFmtId="0" fontId="59" fillId="0" borderId="10" xfId="0" applyFont="1" applyBorder="1" applyAlignment="1">
      <alignment vertical="center" wrapText="1"/>
    </xf>
    <xf numFmtId="0" fontId="59" fillId="0" borderId="0" xfId="0" applyFont="1"/>
    <xf numFmtId="0" fontId="60" fillId="30" borderId="10" xfId="0" applyFont="1" applyFill="1" applyBorder="1" applyAlignment="1">
      <alignment horizontal="center" vertical="center" wrapText="1"/>
    </xf>
    <xf numFmtId="0" fontId="60" fillId="30" borderId="10" xfId="0" applyFont="1" applyFill="1" applyBorder="1" applyAlignment="1">
      <alignment horizontal="center" vertical="center"/>
    </xf>
    <xf numFmtId="0" fontId="59" fillId="39" borderId="10" xfId="0" applyFont="1" applyFill="1" applyBorder="1" applyAlignment="1">
      <alignment horizontal="left" vertical="center" wrapText="1"/>
    </xf>
    <xf numFmtId="8" fontId="59" fillId="0" borderId="13" xfId="0" applyNumberFormat="1" applyFont="1" applyBorder="1" applyAlignment="1">
      <alignment vertical="center" wrapText="1"/>
    </xf>
    <xf numFmtId="0" fontId="59" fillId="39" borderId="10" xfId="0" applyFont="1" applyFill="1" applyBorder="1" applyAlignment="1">
      <alignment horizontal="center" vertical="center"/>
    </xf>
    <xf numFmtId="164" fontId="59" fillId="39" borderId="10" xfId="0" applyNumberFormat="1" applyFont="1" applyFill="1" applyBorder="1" applyAlignment="1">
      <alignment horizontal="center" vertical="center"/>
    </xf>
    <xf numFmtId="0" fontId="66" fillId="33" borderId="10" xfId="0" applyFont="1" applyFill="1" applyBorder="1" applyAlignment="1">
      <alignment horizontal="center" vertical="center" wrapText="1"/>
    </xf>
    <xf numFmtId="0" fontId="57" fillId="30" borderId="10" xfId="0" applyFont="1" applyFill="1" applyBorder="1" applyAlignment="1">
      <alignment horizontal="center" vertical="center" wrapText="1"/>
    </xf>
    <xf numFmtId="0" fontId="57" fillId="30" borderId="10" xfId="0" applyFont="1" applyFill="1" applyBorder="1" applyAlignment="1">
      <alignment horizontal="left" vertical="center" wrapText="1"/>
    </xf>
    <xf numFmtId="49" fontId="59" fillId="30" borderId="10" xfId="0" applyNumberFormat="1" applyFont="1" applyFill="1" applyBorder="1" applyAlignment="1">
      <alignment horizontal="center" vertical="center" wrapText="1"/>
    </xf>
    <xf numFmtId="0" fontId="59" fillId="30" borderId="10" xfId="0" applyFont="1" applyFill="1" applyBorder="1" applyAlignment="1">
      <alignment horizontal="left" vertical="center" wrapText="1"/>
    </xf>
    <xf numFmtId="44" fontId="57" fillId="30" borderId="10" xfId="218" applyFont="1" applyFill="1" applyBorder="1" applyAlignment="1">
      <alignment horizontal="center" vertical="center"/>
    </xf>
    <xf numFmtId="0" fontId="67" fillId="40" borderId="10" xfId="0" applyFont="1" applyFill="1" applyBorder="1" applyAlignment="1">
      <alignment horizontal="center" vertical="center" wrapText="1"/>
    </xf>
    <xf numFmtId="0" fontId="67" fillId="41" borderId="10" xfId="0" applyFont="1" applyFill="1" applyBorder="1" applyAlignment="1">
      <alignment horizontal="center" vertical="center" wrapText="1"/>
    </xf>
    <xf numFmtId="0" fontId="58" fillId="41" borderId="10" xfId="0" applyFont="1" applyFill="1" applyBorder="1" applyAlignment="1">
      <alignment horizontal="center" vertical="center" wrapText="1"/>
    </xf>
    <xf numFmtId="164" fontId="67" fillId="41" borderId="10" xfId="0" applyNumberFormat="1" applyFont="1" applyFill="1" applyBorder="1" applyAlignment="1">
      <alignment horizontal="center" vertical="center" wrapText="1"/>
    </xf>
    <xf numFmtId="0" fontId="50" fillId="0" borderId="0" xfId="0" applyFont="1" applyFill="1" applyBorder="1" applyAlignment="1">
      <alignment vertical="center"/>
    </xf>
    <xf numFmtId="44" fontId="51" fillId="34" borderId="10" xfId="223" applyFont="1" applyFill="1" applyBorder="1" applyAlignment="1">
      <alignment horizontal="center" vertical="center" wrapText="1"/>
    </xf>
    <xf numFmtId="14" fontId="50" fillId="42" borderId="10" xfId="161" applyNumberFormat="1" applyFont="1" applyFill="1" applyBorder="1" applyAlignment="1">
      <alignment horizontal="center" vertical="center" wrapText="1"/>
    </xf>
    <xf numFmtId="44" fontId="50" fillId="42" borderId="10" xfId="223" applyFont="1" applyFill="1" applyBorder="1" applyAlignment="1">
      <alignment horizontal="center" vertical="center"/>
    </xf>
    <xf numFmtId="0" fontId="50" fillId="42" borderId="10" xfId="161" applyFont="1" applyFill="1" applyBorder="1" applyAlignment="1">
      <alignment horizontal="center" vertical="center" wrapText="1"/>
    </xf>
    <xf numFmtId="44" fontId="50" fillId="42" borderId="10" xfId="218" applyFont="1" applyFill="1" applyBorder="1" applyAlignment="1">
      <alignment horizontal="center" vertical="center"/>
    </xf>
    <xf numFmtId="0" fontId="50" fillId="42" borderId="10" xfId="223" applyNumberFormat="1" applyFont="1" applyFill="1" applyBorder="1" applyAlignment="1">
      <alignment horizontal="center" vertical="center" wrapText="1"/>
    </xf>
    <xf numFmtId="0" fontId="51" fillId="42" borderId="10" xfId="223" quotePrefix="1" applyNumberFormat="1" applyFont="1" applyFill="1" applyBorder="1" applyAlignment="1">
      <alignment horizontal="center" vertical="center"/>
    </xf>
    <xf numFmtId="44" fontId="51" fillId="42" borderId="10" xfId="223" applyFont="1" applyFill="1" applyBorder="1" applyAlignment="1">
      <alignment horizontal="center" vertical="center"/>
    </xf>
    <xf numFmtId="14" fontId="50" fillId="42" borderId="10" xfId="223" applyNumberFormat="1" applyFont="1" applyFill="1" applyBorder="1" applyAlignment="1">
      <alignment horizontal="center" vertical="center"/>
    </xf>
    <xf numFmtId="0" fontId="51" fillId="42" borderId="10" xfId="223" applyNumberFormat="1" applyFont="1" applyFill="1" applyBorder="1" applyAlignment="1">
      <alignment horizontal="center" vertical="center"/>
    </xf>
    <xf numFmtId="14" fontId="50" fillId="42" borderId="10" xfId="186" applyNumberFormat="1" applyFont="1" applyFill="1" applyBorder="1" applyAlignment="1">
      <alignment horizontal="center" vertical="center" wrapText="1"/>
    </xf>
    <xf numFmtId="164" fontId="50" fillId="42" borderId="10" xfId="186" applyNumberFormat="1" applyFont="1" applyFill="1" applyBorder="1" applyAlignment="1">
      <alignment horizontal="right" vertical="center" wrapText="1"/>
    </xf>
    <xf numFmtId="1" fontId="50" fillId="42" borderId="10" xfId="186" applyNumberFormat="1" applyFont="1" applyFill="1" applyBorder="1" applyAlignment="1">
      <alignment horizontal="center" vertical="center" wrapText="1"/>
    </xf>
    <xf numFmtId="0" fontId="50" fillId="42" borderId="10" xfId="223" quotePrefix="1" applyNumberFormat="1" applyFont="1" applyFill="1" applyBorder="1" applyAlignment="1">
      <alignment horizontal="center" vertical="center"/>
    </xf>
    <xf numFmtId="164" fontId="51" fillId="42" borderId="10" xfId="223" applyNumberFormat="1" applyFont="1" applyFill="1" applyBorder="1" applyAlignment="1">
      <alignment horizontal="center" vertical="center"/>
    </xf>
    <xf numFmtId="0" fontId="50" fillId="0" borderId="10" xfId="0" applyFont="1" applyFill="1" applyBorder="1" applyAlignment="1" applyProtection="1">
      <alignment vertical="center" wrapText="1"/>
      <protection locked="0"/>
    </xf>
    <xf numFmtId="164" fontId="50" fillId="0" borderId="10" xfId="218" applyNumberFormat="1" applyFont="1" applyFill="1" applyBorder="1" applyAlignment="1" applyProtection="1">
      <alignment horizontal="right" vertical="center" wrapText="1"/>
      <protection locked="0"/>
    </xf>
    <xf numFmtId="164" fontId="50" fillId="0" borderId="28" xfId="218" applyNumberFormat="1" applyFont="1" applyFill="1" applyBorder="1" applyAlignment="1" applyProtection="1">
      <alignment horizontal="right" vertical="center" wrapText="1"/>
      <protection locked="0"/>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0" xfId="0" applyFont="1" applyFill="1" applyBorder="1" applyAlignment="1">
      <alignment vertical="center"/>
    </xf>
    <xf numFmtId="0" fontId="50" fillId="0" borderId="10" xfId="0" applyFont="1" applyFill="1" applyBorder="1" applyAlignment="1">
      <alignment horizontal="center" vertical="center"/>
    </xf>
    <xf numFmtId="0" fontId="67" fillId="41" borderId="10" xfId="0" applyFont="1" applyFill="1" applyBorder="1" applyAlignment="1">
      <alignment horizontal="left" vertical="center"/>
    </xf>
    <xf numFmtId="164" fontId="50" fillId="0" borderId="28" xfId="0" applyNumberFormat="1" applyFont="1" applyFill="1" applyBorder="1" applyAlignment="1">
      <alignment vertical="center"/>
    </xf>
    <xf numFmtId="0" fontId="51" fillId="24" borderId="28" xfId="0" applyFont="1" applyFill="1" applyBorder="1" applyAlignment="1">
      <alignment horizontal="center" vertical="center"/>
    </xf>
    <xf numFmtId="164" fontId="50" fillId="0" borderId="28" xfId="218" applyNumberFormat="1" applyFont="1" applyFill="1" applyBorder="1" applyAlignment="1" applyProtection="1">
      <alignment vertical="center"/>
      <protection locked="0"/>
    </xf>
    <xf numFmtId="0" fontId="70" fillId="44" borderId="10" xfId="0" applyFont="1" applyFill="1" applyBorder="1" applyAlignment="1">
      <alignment horizontal="left" vertical="center"/>
    </xf>
    <xf numFmtId="0" fontId="51" fillId="45" borderId="10" xfId="0" applyFont="1" applyFill="1" applyBorder="1" applyAlignment="1">
      <alignment horizontal="center" vertical="center" wrapText="1"/>
    </xf>
    <xf numFmtId="0" fontId="50" fillId="30" borderId="13" xfId="0" applyFont="1" applyFill="1" applyBorder="1" applyAlignment="1">
      <alignment horizontal="center" vertical="center" wrapText="1"/>
    </xf>
    <xf numFmtId="44" fontId="50" fillId="30" borderId="10" xfId="219" applyFont="1" applyFill="1" applyBorder="1" applyAlignment="1">
      <alignment horizontal="center" vertical="center"/>
    </xf>
    <xf numFmtId="0" fontId="68" fillId="43" borderId="10" xfId="0" applyFont="1" applyFill="1" applyBorder="1" applyAlignment="1">
      <alignment vertical="center" wrapText="1"/>
    </xf>
    <xf numFmtId="0" fontId="68" fillId="43" borderId="10" xfId="0" applyFont="1" applyFill="1" applyBorder="1" applyAlignment="1">
      <alignment horizontal="center" vertical="center" wrapText="1"/>
    </xf>
    <xf numFmtId="0" fontId="68" fillId="46" borderId="10" xfId="0" applyFont="1" applyFill="1" applyBorder="1" applyAlignment="1">
      <alignment horizontal="center" vertical="center" wrapText="1"/>
    </xf>
    <xf numFmtId="0" fontId="6" fillId="0" borderId="10" xfId="0" applyFont="1" applyBorder="1" applyAlignment="1">
      <alignment vertical="top"/>
    </xf>
    <xf numFmtId="0" fontId="71" fillId="0" borderId="10" xfId="0" applyFont="1" applyBorder="1" applyAlignment="1">
      <alignment vertical="center" wrapText="1"/>
    </xf>
    <xf numFmtId="0" fontId="6" fillId="0" borderId="10" xfId="0" applyFont="1" applyBorder="1" applyAlignment="1">
      <alignment vertical="top" wrapText="1"/>
    </xf>
    <xf numFmtId="0" fontId="6" fillId="43" borderId="10" xfId="0" applyFont="1" applyFill="1" applyBorder="1" applyAlignment="1">
      <alignment vertical="top" wrapText="1"/>
    </xf>
    <xf numFmtId="0" fontId="50" fillId="0" borderId="0" xfId="0" applyFont="1" applyBorder="1" applyAlignment="1">
      <alignment horizontal="left" vertical="center" wrapText="1"/>
    </xf>
    <xf numFmtId="44" fontId="60" fillId="0" borderId="0" xfId="0" applyNumberFormat="1" applyFont="1" applyBorder="1" applyAlignment="1">
      <alignment horizontal="right" vertical="center"/>
    </xf>
    <xf numFmtId="44" fontId="50" fillId="0" borderId="28" xfId="218" applyNumberFormat="1" applyFont="1" applyFill="1" applyBorder="1" applyAlignment="1" applyProtection="1">
      <alignment horizontal="right" vertical="center" wrapText="1"/>
      <protection locked="0"/>
    </xf>
    <xf numFmtId="0" fontId="59" fillId="0" borderId="0" xfId="0" applyFont="1" applyFill="1"/>
    <xf numFmtId="0" fontId="51" fillId="44" borderId="10" xfId="0" applyFont="1" applyFill="1" applyBorder="1" applyAlignment="1">
      <alignment vertical="center" wrapText="1"/>
    </xf>
    <xf numFmtId="0" fontId="51" fillId="44" borderId="10" xfId="0" applyFont="1" applyFill="1" applyBorder="1" applyAlignment="1">
      <alignment vertical="center"/>
    </xf>
    <xf numFmtId="0" fontId="62" fillId="0" borderId="14" xfId="0" applyFont="1" applyBorder="1" applyAlignment="1">
      <alignment horizontal="center" vertical="center" wrapText="1"/>
    </xf>
    <xf numFmtId="0" fontId="51" fillId="34" borderId="10" xfId="0" applyFont="1" applyFill="1" applyBorder="1" applyAlignment="1">
      <alignment vertical="center"/>
    </xf>
    <xf numFmtId="44" fontId="62" fillId="0" borderId="15" xfId="0" applyNumberFormat="1" applyFont="1" applyBorder="1" applyAlignment="1">
      <alignment horizontal="right" vertical="center"/>
    </xf>
    <xf numFmtId="164" fontId="62" fillId="0" borderId="15" xfId="0" applyNumberFormat="1" applyFont="1" applyBorder="1" applyAlignment="1">
      <alignment horizontal="right" vertical="center"/>
    </xf>
    <xf numFmtId="44" fontId="50" fillId="35" borderId="10" xfId="223" quotePrefix="1" applyNumberFormat="1" applyFont="1" applyFill="1" applyBorder="1" applyAlignment="1">
      <alignment horizontal="center" vertical="center"/>
    </xf>
    <xf numFmtId="1" fontId="51" fillId="0" borderId="10" xfId="223" quotePrefix="1" applyNumberFormat="1" applyFont="1" applyFill="1" applyBorder="1" applyAlignment="1">
      <alignment horizontal="center" vertical="center"/>
    </xf>
    <xf numFmtId="44" fontId="62" fillId="0" borderId="15" xfId="218" applyFont="1" applyBorder="1" applyAlignment="1">
      <alignment horizontal="center" vertical="center"/>
    </xf>
    <xf numFmtId="0" fontId="61" fillId="36" borderId="15" xfId="0" applyFont="1" applyFill="1" applyBorder="1" applyAlignment="1">
      <alignment horizontal="center" vertical="center" wrapText="1"/>
    </xf>
    <xf numFmtId="44" fontId="50" fillId="35" borderId="10" xfId="218" quotePrefix="1" applyFont="1" applyFill="1" applyBorder="1" applyAlignment="1">
      <alignment horizontal="center" vertical="center"/>
    </xf>
    <xf numFmtId="164" fontId="51" fillId="34" borderId="10" xfId="0" applyNumberFormat="1" applyFont="1" applyFill="1" applyBorder="1" applyAlignment="1">
      <alignment horizontal="center" vertical="center"/>
    </xf>
    <xf numFmtId="164" fontId="61" fillId="0" borderId="15" xfId="0" applyNumberFormat="1" applyFont="1" applyBorder="1" applyAlignment="1">
      <alignment horizontal="right" vertical="center"/>
    </xf>
    <xf numFmtId="164" fontId="50" fillId="0" borderId="28" xfId="218" applyNumberFormat="1" applyFont="1" applyFill="1" applyBorder="1" applyAlignment="1">
      <alignment vertical="center"/>
    </xf>
    <xf numFmtId="164" fontId="50" fillId="0" borderId="28" xfId="125" applyNumberFormat="1" applyFont="1" applyFill="1" applyBorder="1" applyAlignment="1" applyProtection="1">
      <alignment vertical="center"/>
      <protection locked="0"/>
    </xf>
    <xf numFmtId="44" fontId="50" fillId="0" borderId="10" xfId="218" applyNumberFormat="1" applyFont="1" applyFill="1" applyBorder="1" applyAlignment="1" applyProtection="1">
      <alignment horizontal="right" vertical="center" wrapText="1"/>
      <protection locked="0"/>
    </xf>
    <xf numFmtId="0" fontId="64" fillId="0" borderId="14"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7" xfId="0" applyFont="1" applyBorder="1" applyAlignment="1">
      <alignment horizontal="center" vertical="center" wrapText="1"/>
    </xf>
    <xf numFmtId="44" fontId="50" fillId="0" borderId="0" xfId="218" applyFont="1" applyFill="1" applyAlignment="1">
      <alignment horizontal="center"/>
    </xf>
    <xf numFmtId="44" fontId="50" fillId="0" borderId="0" xfId="218" applyFont="1" applyFill="1" applyAlignment="1">
      <alignment wrapText="1"/>
    </xf>
    <xf numFmtId="0" fontId="51" fillId="24" borderId="28" xfId="0" applyFont="1" applyFill="1" applyBorder="1" applyAlignment="1">
      <alignment horizontal="center" vertical="center"/>
    </xf>
    <xf numFmtId="0" fontId="51" fillId="24" borderId="10" xfId="0" applyFont="1" applyFill="1" applyBorder="1" applyAlignment="1">
      <alignment horizontal="center" vertical="center"/>
    </xf>
    <xf numFmtId="0" fontId="73" fillId="51" borderId="28" xfId="0" applyFont="1" applyFill="1" applyBorder="1" applyAlignment="1">
      <alignment horizontal="right" vertical="center" wrapText="1"/>
    </xf>
    <xf numFmtId="0" fontId="51" fillId="51" borderId="28" xfId="218" applyNumberFormat="1" applyFont="1" applyFill="1" applyBorder="1" applyAlignment="1">
      <alignment vertical="center" wrapText="1"/>
    </xf>
    <xf numFmtId="44" fontId="51" fillId="51" borderId="28" xfId="218" applyFont="1" applyFill="1" applyBorder="1" applyAlignment="1">
      <alignment vertical="center" wrapText="1"/>
    </xf>
    <xf numFmtId="0" fontId="51" fillId="51" borderId="28" xfId="218" applyNumberFormat="1" applyFont="1" applyFill="1" applyBorder="1" applyAlignment="1">
      <alignment horizontal="left" vertical="center" wrapText="1"/>
    </xf>
    <xf numFmtId="0" fontId="50" fillId="0" borderId="0" xfId="0" applyFont="1" applyAlignment="1">
      <alignment horizontal="left" vertical="center"/>
    </xf>
    <xf numFmtId="0" fontId="50" fillId="0" borderId="0" xfId="0" applyFont="1" applyBorder="1" applyAlignment="1">
      <alignment horizontal="left" vertical="center"/>
    </xf>
    <xf numFmtId="0" fontId="51" fillId="0" borderId="0" xfId="0" applyFont="1" applyAlignment="1">
      <alignment horizontal="left" vertical="center"/>
    </xf>
    <xf numFmtId="164" fontId="50" fillId="0" borderId="0" xfId="0" applyNumberFormat="1" applyFont="1" applyFill="1" applyAlignment="1">
      <alignment horizontal="left" vertical="center"/>
    </xf>
    <xf numFmtId="164" fontId="50" fillId="0" borderId="0" xfId="0" applyNumberFormat="1" applyFont="1" applyAlignment="1">
      <alignment horizontal="left" vertical="center"/>
    </xf>
    <xf numFmtId="164" fontId="51" fillId="0" borderId="0" xfId="218" applyNumberFormat="1" applyFont="1" applyAlignment="1">
      <alignment horizontal="left" vertical="center"/>
    </xf>
    <xf numFmtId="1" fontId="51" fillId="51" borderId="28" xfId="0" quotePrefix="1" applyNumberFormat="1" applyFont="1" applyFill="1" applyBorder="1" applyAlignment="1" applyProtection="1">
      <alignment horizontal="left" vertical="center"/>
      <protection locked="0"/>
    </xf>
    <xf numFmtId="49" fontId="51" fillId="51" borderId="28" xfId="218" quotePrefix="1" applyNumberFormat="1" applyFont="1" applyFill="1" applyBorder="1" applyAlignment="1">
      <alignment horizontal="left" vertical="center" wrapText="1"/>
    </xf>
    <xf numFmtId="0" fontId="73" fillId="51" borderId="10" xfId="0" applyFont="1" applyFill="1" applyBorder="1" applyAlignment="1">
      <alignment horizontal="right" vertical="center" wrapText="1"/>
    </xf>
    <xf numFmtId="44" fontId="51" fillId="51" borderId="10" xfId="218" applyFont="1" applyFill="1" applyBorder="1" applyAlignment="1">
      <alignment vertical="center" wrapText="1"/>
    </xf>
    <xf numFmtId="0" fontId="51" fillId="51" borderId="10" xfId="218" applyNumberFormat="1" applyFont="1" applyFill="1" applyBorder="1" applyAlignment="1">
      <alignment vertical="center" wrapText="1"/>
    </xf>
    <xf numFmtId="0" fontId="51" fillId="51" borderId="10" xfId="218" applyNumberFormat="1" applyFont="1" applyFill="1" applyBorder="1" applyAlignment="1">
      <alignment horizontal="left" vertical="center" wrapText="1"/>
    </xf>
    <xf numFmtId="0" fontId="52" fillId="0" borderId="0" xfId="0" applyFont="1" applyFill="1" applyBorder="1" applyAlignment="1">
      <alignment horizontal="left" vertical="center"/>
    </xf>
    <xf numFmtId="0" fontId="73" fillId="0" borderId="0" xfId="0" applyFont="1" applyFill="1" applyBorder="1" applyAlignment="1">
      <alignment horizontal="left" vertical="center"/>
    </xf>
    <xf numFmtId="0" fontId="51" fillId="0" borderId="0" xfId="0" applyFont="1" applyFill="1" applyBorder="1" applyAlignment="1">
      <alignment horizontal="left" vertical="center"/>
    </xf>
    <xf numFmtId="164" fontId="50" fillId="0" borderId="0" xfId="0" applyNumberFormat="1" applyFont="1" applyBorder="1" applyAlignment="1">
      <alignment horizontal="left" vertical="center"/>
    </xf>
    <xf numFmtId="0" fontId="50" fillId="0" borderId="0" xfId="0" applyFont="1" applyFill="1" applyAlignment="1">
      <alignment horizontal="left" vertical="center"/>
    </xf>
    <xf numFmtId="8" fontId="50" fillId="0" borderId="0" xfId="0" applyNumberFormat="1" applyFont="1" applyFill="1" applyAlignment="1">
      <alignment horizontal="left" vertical="center"/>
    </xf>
    <xf numFmtId="0" fontId="51" fillId="0" borderId="0" xfId="0" applyFont="1" applyFill="1" applyAlignment="1">
      <alignment horizontal="left" vertical="center"/>
    </xf>
    <xf numFmtId="44" fontId="50" fillId="0" borderId="0" xfId="218" applyFont="1" applyFill="1" applyAlignment="1">
      <alignment horizontal="left" vertical="center"/>
    </xf>
    <xf numFmtId="44" fontId="50" fillId="0" borderId="0" xfId="218" applyFont="1" applyFill="1" applyBorder="1" applyAlignment="1" applyProtection="1">
      <alignment horizontal="left" vertical="center" wrapText="1"/>
      <protection locked="0"/>
    </xf>
    <xf numFmtId="0" fontId="50" fillId="0" borderId="0" xfId="0" applyFont="1" applyFill="1" applyBorder="1" applyAlignment="1">
      <alignment horizontal="left" vertical="center" wrapText="1"/>
    </xf>
    <xf numFmtId="49" fontId="51" fillId="51" borderId="10" xfId="218" quotePrefix="1" applyNumberFormat="1" applyFont="1" applyFill="1" applyBorder="1" applyAlignment="1">
      <alignment horizontal="left" vertical="center" wrapText="1"/>
    </xf>
    <xf numFmtId="0" fontId="51" fillId="45" borderId="11" xfId="0" applyFont="1" applyFill="1" applyBorder="1" applyAlignment="1">
      <alignment horizontal="center" vertical="center" wrapText="1"/>
    </xf>
    <xf numFmtId="0" fontId="51" fillId="45" borderId="22" xfId="0" applyFont="1" applyFill="1" applyBorder="1" applyAlignment="1">
      <alignment horizontal="center" vertical="center" wrapText="1"/>
    </xf>
    <xf numFmtId="0" fontId="51" fillId="45" borderId="10" xfId="0" applyFont="1" applyFill="1" applyBorder="1" applyAlignment="1">
      <alignment horizontal="center" vertical="center" wrapText="1"/>
    </xf>
    <xf numFmtId="0" fontId="65" fillId="30" borderId="10" xfId="0" applyFont="1" applyFill="1" applyBorder="1" applyAlignment="1">
      <alignment horizontal="center" vertical="center" wrapText="1"/>
    </xf>
    <xf numFmtId="49" fontId="65" fillId="30" borderId="10" xfId="0" applyNumberFormat="1" applyFont="1" applyFill="1" applyBorder="1" applyAlignment="1">
      <alignment horizontal="center" vertical="center"/>
    </xf>
    <xf numFmtId="0" fontId="65" fillId="30" borderId="10" xfId="0" applyFont="1" applyFill="1" applyBorder="1" applyAlignment="1">
      <alignment horizontal="center" vertical="center"/>
    </xf>
    <xf numFmtId="44" fontId="65" fillId="30" borderId="10" xfId="218" applyFont="1" applyFill="1" applyBorder="1" applyAlignment="1">
      <alignment horizontal="center" vertical="center"/>
    </xf>
    <xf numFmtId="0" fontId="65" fillId="30" borderId="20" xfId="0" applyFont="1" applyFill="1" applyBorder="1" applyAlignment="1">
      <alignment horizontal="center" vertical="center" wrapText="1"/>
    </xf>
    <xf numFmtId="0" fontId="69" fillId="43" borderId="10" xfId="0" applyFont="1" applyFill="1" applyBorder="1" applyAlignment="1">
      <alignment horizontal="center" vertical="center" wrapText="1"/>
    </xf>
    <xf numFmtId="0" fontId="69" fillId="46" borderId="10" xfId="0" applyFont="1" applyFill="1" applyBorder="1" applyAlignment="1">
      <alignment horizontal="center" vertical="center" wrapText="1"/>
    </xf>
    <xf numFmtId="44" fontId="51" fillId="34" borderId="10" xfId="223" applyNumberFormat="1" applyFont="1" applyFill="1" applyBorder="1" applyAlignment="1">
      <alignment horizontal="center" vertical="center"/>
    </xf>
    <xf numFmtId="44" fontId="50" fillId="0" borderId="0" xfId="0" applyNumberFormat="1" applyFont="1" applyAlignment="1">
      <alignment vertical="center" wrapText="1"/>
    </xf>
    <xf numFmtId="164" fontId="50" fillId="0" borderId="0" xfId="0" applyNumberFormat="1" applyFont="1" applyAlignment="1">
      <alignment vertical="center" wrapText="1"/>
    </xf>
    <xf numFmtId="44" fontId="64" fillId="0" borderId="10" xfId="218" applyFont="1" applyBorder="1" applyAlignment="1">
      <alignment horizontal="center" vertical="center"/>
    </xf>
    <xf numFmtId="0" fontId="62" fillId="29" borderId="14" xfId="0" applyFont="1" applyFill="1" applyBorder="1" applyAlignment="1">
      <alignment horizontal="center" vertical="center" wrapText="1"/>
    </xf>
    <xf numFmtId="44" fontId="64" fillId="29" borderId="10" xfId="218" applyFont="1" applyFill="1" applyBorder="1" applyAlignment="1">
      <alignment horizontal="center" vertical="center"/>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164" fontId="6" fillId="0" borderId="10" xfId="0" applyNumberFormat="1" applyFont="1" applyFill="1" applyBorder="1" applyAlignment="1">
      <alignment vertical="center" wrapText="1"/>
    </xf>
    <xf numFmtId="164" fontId="0" fillId="0" borderId="10" xfId="0" applyNumberFormat="1" applyFill="1" applyBorder="1" applyAlignment="1">
      <alignment vertical="center" wrapText="1"/>
    </xf>
    <xf numFmtId="164" fontId="3" fillId="0" borderId="10" xfId="0" applyNumberFormat="1" applyFont="1" applyFill="1" applyBorder="1" applyAlignment="1">
      <alignment vertical="center" wrapText="1"/>
    </xf>
    <xf numFmtId="0" fontId="10" fillId="0" borderId="10" xfId="0" applyFont="1" applyFill="1" applyBorder="1" applyAlignment="1">
      <alignment vertical="center" wrapText="1"/>
    </xf>
    <xf numFmtId="0" fontId="67" fillId="41" borderId="11" xfId="0" applyFont="1" applyFill="1" applyBorder="1" applyAlignment="1">
      <alignment horizontal="center" vertical="center" wrapText="1"/>
    </xf>
    <xf numFmtId="0" fontId="70" fillId="44" borderId="11" xfId="0" applyFont="1" applyFill="1" applyBorder="1" applyAlignment="1">
      <alignment horizontal="left" vertical="center"/>
    </xf>
    <xf numFmtId="0" fontId="58" fillId="41" borderId="11" xfId="0" applyFont="1" applyFill="1" applyBorder="1" applyAlignment="1">
      <alignment horizontal="center" vertical="center" wrapText="1"/>
    </xf>
    <xf numFmtId="0" fontId="41" fillId="0" borderId="10" xfId="0" applyFont="1" applyBorder="1" applyAlignment="1">
      <alignment vertical="center" wrapText="1"/>
    </xf>
    <xf numFmtId="0" fontId="67" fillId="41" borderId="20" xfId="0" applyFont="1" applyFill="1" applyBorder="1" applyAlignment="1">
      <alignment horizontal="center" vertical="center" wrapText="1"/>
    </xf>
    <xf numFmtId="0" fontId="67" fillId="41" borderId="20" xfId="0" applyFont="1" applyFill="1" applyBorder="1" applyAlignment="1">
      <alignment horizontal="left" vertical="center"/>
    </xf>
    <xf numFmtId="0" fontId="58" fillId="41" borderId="20" xfId="0" applyFont="1" applyFill="1" applyBorder="1" applyAlignment="1">
      <alignment horizontal="center" vertical="center" wrapText="1"/>
    </xf>
    <xf numFmtId="0" fontId="69" fillId="43" borderId="10" xfId="0" applyFont="1" applyFill="1" applyBorder="1" applyAlignment="1">
      <alignment vertical="center" wrapText="1"/>
    </xf>
    <xf numFmtId="0" fontId="67" fillId="40" borderId="10" xfId="0" applyFont="1" applyFill="1" applyBorder="1" applyAlignment="1">
      <alignment horizontal="center" vertical="center" wrapText="1"/>
    </xf>
    <xf numFmtId="0" fontId="50" fillId="0" borderId="30" xfId="0" applyFont="1" applyBorder="1" applyAlignment="1">
      <alignment horizontal="left" vertical="center" wrapText="1"/>
    </xf>
    <xf numFmtId="0" fontId="50" fillId="0" borderId="31" xfId="0" applyFont="1" applyBorder="1" applyAlignment="1">
      <alignment horizontal="left" vertical="center" wrapText="1"/>
    </xf>
    <xf numFmtId="8" fontId="59" fillId="0" borderId="10" xfId="225" applyNumberFormat="1" applyFont="1" applyFill="1" applyBorder="1" applyAlignment="1">
      <alignment horizontal="right" vertical="center"/>
    </xf>
    <xf numFmtId="0" fontId="50" fillId="0" borderId="30" xfId="0" applyFont="1" applyBorder="1" applyAlignment="1">
      <alignment vertical="center" wrapText="1"/>
    </xf>
    <xf numFmtId="0" fontId="50" fillId="0" borderId="31" xfId="0" applyFont="1" applyBorder="1" applyAlignment="1">
      <alignment vertical="center" wrapText="1"/>
    </xf>
    <xf numFmtId="44" fontId="50" fillId="0" borderId="0" xfId="0" applyNumberFormat="1" applyFont="1" applyFill="1" applyBorder="1" applyAlignment="1">
      <alignment vertical="center"/>
    </xf>
    <xf numFmtId="1" fontId="51" fillId="51" borderId="10" xfId="218" quotePrefix="1" applyNumberFormat="1" applyFont="1" applyFill="1" applyBorder="1" applyAlignment="1">
      <alignment horizontal="right" vertical="center" wrapText="1"/>
    </xf>
    <xf numFmtId="0" fontId="10" fillId="38" borderId="10" xfId="0" applyFont="1" applyFill="1" applyBorder="1" applyAlignment="1">
      <alignment horizontal="center" vertical="center" wrapText="1"/>
    </xf>
    <xf numFmtId="0" fontId="10" fillId="38" borderId="10" xfId="0" applyFont="1" applyFill="1" applyBorder="1" applyAlignment="1">
      <alignment vertical="center" wrapText="1"/>
    </xf>
    <xf numFmtId="44" fontId="10" fillId="38" borderId="10" xfId="218" applyFont="1" applyFill="1" applyBorder="1" applyAlignment="1">
      <alignment horizontal="center" vertical="center" wrapText="1"/>
    </xf>
    <xf numFmtId="0" fontId="10" fillId="38" borderId="10" xfId="0" applyFont="1" applyFill="1" applyBorder="1" applyAlignment="1">
      <alignment horizontal="right" vertical="center" wrapText="1"/>
    </xf>
    <xf numFmtId="0" fontId="10" fillId="0" borderId="10" xfId="0" applyFont="1" applyBorder="1" applyAlignment="1">
      <alignment vertical="center" wrapText="1"/>
    </xf>
    <xf numFmtId="0" fontId="37" fillId="44" borderId="10" xfId="0" applyFont="1" applyFill="1" applyBorder="1" applyAlignment="1">
      <alignment vertical="center"/>
    </xf>
    <xf numFmtId="0" fontId="37" fillId="44" borderId="10" xfId="0" applyFont="1" applyFill="1" applyBorder="1" applyAlignment="1">
      <alignment horizontal="left" vertical="center"/>
    </xf>
    <xf numFmtId="0" fontId="50" fillId="44" borderId="10" xfId="0" applyFont="1" applyFill="1" applyBorder="1" applyAlignment="1">
      <alignment horizontal="center"/>
    </xf>
    <xf numFmtId="0" fontId="6" fillId="0" borderId="10" xfId="0" applyFont="1" applyBorder="1" applyAlignment="1">
      <alignment horizontal="center" vertical="center" wrapText="1"/>
    </xf>
    <xf numFmtId="44" fontId="50" fillId="0" borderId="28" xfId="218" applyFont="1" applyFill="1" applyBorder="1" applyAlignment="1" applyProtection="1">
      <alignment horizontal="right" vertical="center" wrapText="1"/>
      <protection locked="0"/>
    </xf>
    <xf numFmtId="44" fontId="50" fillId="0" borderId="28" xfId="218" applyFont="1" applyFill="1" applyBorder="1" applyAlignment="1">
      <alignment horizontal="right" vertical="center" wrapText="1"/>
    </xf>
    <xf numFmtId="44" fontId="50" fillId="0" borderId="28" xfId="218" applyFont="1" applyFill="1" applyBorder="1" applyAlignment="1">
      <alignment vertical="center"/>
    </xf>
    <xf numFmtId="0" fontId="7" fillId="0" borderId="10" xfId="0" applyFont="1" applyBorder="1" applyAlignment="1">
      <alignment vertical="center" wrapText="1"/>
    </xf>
    <xf numFmtId="0" fontId="6" fillId="0" borderId="10" xfId="0" applyFont="1" applyBorder="1" applyAlignment="1">
      <alignment vertical="center"/>
    </xf>
    <xf numFmtId="0" fontId="44" fillId="0" borderId="10" xfId="0" applyFont="1" applyBorder="1" applyAlignment="1">
      <alignment horizontal="center" vertical="center" wrapText="1"/>
    </xf>
    <xf numFmtId="0" fontId="37" fillId="0" borderId="10" xfId="0" applyFont="1" applyFill="1" applyBorder="1" applyAlignment="1">
      <alignment vertical="center" wrapText="1"/>
    </xf>
    <xf numFmtId="164" fontId="45" fillId="0" borderId="10" xfId="0" applyNumberFormat="1" applyFont="1" applyFill="1" applyBorder="1" applyAlignment="1">
      <alignment vertical="center" wrapText="1"/>
    </xf>
    <xf numFmtId="0" fontId="51" fillId="0" borderId="0" xfId="0" applyFont="1" applyFill="1"/>
    <xf numFmtId="0" fontId="45" fillId="0" borderId="0" xfId="0" applyFont="1"/>
    <xf numFmtId="0" fontId="44" fillId="0" borderId="10" xfId="0" applyFont="1" applyBorder="1" applyAlignment="1">
      <alignment vertical="center" wrapText="1"/>
    </xf>
    <xf numFmtId="0" fontId="37" fillId="0" borderId="10" xfId="0" applyFont="1" applyBorder="1" applyAlignment="1">
      <alignment horizontal="center" vertical="center" wrapText="1"/>
    </xf>
    <xf numFmtId="164" fontId="37" fillId="0" borderId="10" xfId="218" applyNumberFormat="1" applyFont="1" applyBorder="1" applyAlignment="1">
      <alignment horizontal="right" vertical="center" wrapText="1"/>
    </xf>
    <xf numFmtId="164" fontId="37" fillId="0" borderId="10" xfId="0" applyNumberFormat="1" applyFont="1" applyBorder="1" applyAlignment="1">
      <alignment horizontal="right" vertical="center" wrapText="1"/>
    </xf>
    <xf numFmtId="0" fontId="37" fillId="0" borderId="10" xfId="0" applyFont="1" applyBorder="1" applyAlignment="1">
      <alignment vertical="center" wrapText="1"/>
    </xf>
    <xf numFmtId="0" fontId="37" fillId="38" borderId="10" xfId="0" applyFont="1" applyFill="1" applyBorder="1" applyAlignment="1">
      <alignment horizontal="center" vertical="center" wrapText="1"/>
    </xf>
    <xf numFmtId="0" fontId="37" fillId="38" borderId="10" xfId="0" applyFont="1" applyFill="1" applyBorder="1" applyAlignment="1">
      <alignment vertical="center" wrapText="1"/>
    </xf>
    <xf numFmtId="44" fontId="37" fillId="38" borderId="10" xfId="218" applyFont="1" applyFill="1" applyBorder="1" applyAlignment="1">
      <alignment horizontal="center" vertical="center" wrapText="1"/>
    </xf>
    <xf numFmtId="0" fontId="37" fillId="38" borderId="10" xfId="0" applyFont="1" applyFill="1" applyBorder="1" applyAlignment="1">
      <alignment horizontal="right" vertical="center" wrapText="1"/>
    </xf>
    <xf numFmtId="0" fontId="37" fillId="0" borderId="10" xfId="0" applyFont="1" applyFill="1" applyBorder="1" applyAlignment="1">
      <alignment horizontal="right" vertical="center" wrapText="1"/>
    </xf>
    <xf numFmtId="164" fontId="37" fillId="0" borderId="10" xfId="218" applyNumberFormat="1" applyFont="1" applyFill="1" applyBorder="1" applyAlignment="1">
      <alignment horizontal="right" vertical="center" wrapText="1"/>
    </xf>
    <xf numFmtId="49" fontId="6" fillId="0" borderId="10" xfId="0" applyNumberFormat="1" applyFont="1" applyFill="1" applyBorder="1" applyAlignment="1">
      <alignment horizontal="right" vertical="center" wrapText="1"/>
    </xf>
    <xf numFmtId="49" fontId="44" fillId="0" borderId="10" xfId="0" applyNumberFormat="1" applyFont="1" applyFill="1" applyBorder="1" applyAlignment="1">
      <alignment horizontal="right" vertical="center" wrapText="1"/>
    </xf>
    <xf numFmtId="0" fontId="37" fillId="44" borderId="10" xfId="0" applyFont="1" applyFill="1" applyBorder="1" applyAlignment="1">
      <alignment horizontal="right" vertical="center"/>
    </xf>
    <xf numFmtId="44" fontId="50" fillId="0" borderId="0" xfId="218" applyFont="1" applyAlignment="1">
      <alignment horizontal="center" vertical="center"/>
    </xf>
    <xf numFmtId="0" fontId="66" fillId="33" borderId="10" xfId="0" applyFont="1" applyFill="1" applyBorder="1" applyAlignment="1">
      <alignment horizontal="left" vertical="center" wrapText="1"/>
    </xf>
    <xf numFmtId="0" fontId="50" fillId="0" borderId="0" xfId="0" applyFont="1" applyAlignment="1">
      <alignment horizontal="left" vertical="center" wrapText="1"/>
    </xf>
    <xf numFmtId="44" fontId="51" fillId="24" borderId="10" xfId="218" applyFont="1" applyFill="1" applyBorder="1" applyAlignment="1">
      <alignment horizontal="center" vertical="center" wrapText="1"/>
    </xf>
    <xf numFmtId="0" fontId="70" fillId="44" borderId="10" xfId="0" applyFont="1" applyFill="1" applyBorder="1" applyAlignment="1">
      <alignment vertical="center" wrapText="1"/>
    </xf>
    <xf numFmtId="0" fontId="67" fillId="41" borderId="11" xfId="0" applyFont="1" applyFill="1" applyBorder="1" applyAlignment="1">
      <alignment vertical="center" wrapText="1"/>
    </xf>
    <xf numFmtId="0" fontId="67" fillId="41" borderId="20" xfId="0" applyFont="1" applyFill="1" applyBorder="1" applyAlignment="1">
      <alignment vertical="center" wrapText="1"/>
    </xf>
    <xf numFmtId="0" fontId="3" fillId="0" borderId="10" xfId="0" applyFont="1" applyBorder="1" applyAlignment="1">
      <alignment horizontal="center" vertical="center"/>
    </xf>
    <xf numFmtId="0" fontId="0" fillId="0" borderId="0" xfId="0" applyAlignment="1">
      <alignment horizontal="center" vertical="center"/>
    </xf>
    <xf numFmtId="0" fontId="50" fillId="0" borderId="0" xfId="0" applyFont="1"/>
    <xf numFmtId="0" fontId="50" fillId="0" borderId="32" xfId="0" applyFont="1" applyBorder="1" applyAlignment="1">
      <alignment horizontal="center" vertical="center" wrapText="1"/>
    </xf>
    <xf numFmtId="0" fontId="50" fillId="0" borderId="0" xfId="0" applyFont="1" applyAlignment="1"/>
    <xf numFmtId="44" fontId="75" fillId="0" borderId="33" xfId="0" applyNumberFormat="1" applyFont="1" applyBorder="1" applyAlignment="1"/>
    <xf numFmtId="0" fontId="75" fillId="0" borderId="32" xfId="0" applyFont="1" applyBorder="1" applyAlignment="1">
      <alignment horizontal="center" vertical="center"/>
    </xf>
    <xf numFmtId="0" fontId="75" fillId="0" borderId="32" xfId="0" applyFont="1" applyBorder="1" applyAlignment="1">
      <alignment horizontal="center" vertical="center" wrapText="1"/>
    </xf>
    <xf numFmtId="0" fontId="60" fillId="0" borderId="0" xfId="0" applyFont="1" applyAlignment="1">
      <alignment horizontal="center" vertical="center" wrapText="1"/>
    </xf>
    <xf numFmtId="2" fontId="75" fillId="0" borderId="32" xfId="0" applyNumberFormat="1" applyFont="1" applyBorder="1" applyAlignment="1">
      <alignment horizontal="center" vertical="center"/>
    </xf>
    <xf numFmtId="0" fontId="75" fillId="0" borderId="34" xfId="0" applyFont="1" applyBorder="1" applyAlignment="1">
      <alignment horizontal="center" vertical="center"/>
    </xf>
    <xf numFmtId="0" fontId="75" fillId="0" borderId="35" xfId="0" applyFont="1" applyBorder="1" applyAlignment="1">
      <alignment vertical="center"/>
    </xf>
    <xf numFmtId="0" fontId="50" fillId="0" borderId="36" xfId="0" applyFont="1" applyBorder="1" applyAlignment="1">
      <alignment horizontal="center" vertical="center" wrapText="1"/>
    </xf>
    <xf numFmtId="0" fontId="51" fillId="52" borderId="10" xfId="0" applyFont="1" applyFill="1" applyBorder="1" applyAlignment="1">
      <alignment horizontal="center" vertical="center" wrapText="1"/>
    </xf>
    <xf numFmtId="0" fontId="75" fillId="52" borderId="10" xfId="0" applyFont="1" applyFill="1" applyBorder="1" applyAlignment="1">
      <alignment horizontal="center" vertical="center" wrapText="1"/>
    </xf>
    <xf numFmtId="0" fontId="75" fillId="52" borderId="10" xfId="0" applyFont="1" applyFill="1" applyBorder="1" applyAlignment="1">
      <alignment horizontal="center" vertical="center"/>
    </xf>
    <xf numFmtId="0" fontId="50" fillId="0" borderId="0" xfId="0" applyFont="1" applyAlignment="1">
      <alignment horizontal="center"/>
    </xf>
    <xf numFmtId="0" fontId="75" fillId="0" borderId="37" xfId="0" applyFont="1" applyBorder="1" applyAlignment="1">
      <alignment horizontal="center" vertical="center"/>
    </xf>
    <xf numFmtId="0" fontId="75" fillId="0" borderId="10" xfId="0" applyFont="1" applyBorder="1" applyAlignment="1">
      <alignment horizontal="center" vertical="center" wrapText="1"/>
    </xf>
    <xf numFmtId="2" fontId="75" fillId="0" borderId="34" xfId="0" applyNumberFormat="1" applyFont="1" applyBorder="1" applyAlignment="1">
      <alignment horizontal="center" vertical="center"/>
    </xf>
    <xf numFmtId="0" fontId="50" fillId="0" borderId="32" xfId="0" applyFont="1" applyBorder="1" applyAlignment="1">
      <alignment vertical="center" wrapText="1"/>
    </xf>
    <xf numFmtId="0" fontId="75" fillId="0" borderId="38" xfId="0" applyFont="1" applyBorder="1" applyAlignment="1">
      <alignment vertical="center"/>
    </xf>
    <xf numFmtId="0" fontId="75" fillId="0" borderId="35" xfId="0" applyFont="1" applyBorder="1" applyAlignment="1">
      <alignment vertical="center" wrapText="1"/>
    </xf>
    <xf numFmtId="0" fontId="75" fillId="52" borderId="11" xfId="0" applyFont="1" applyFill="1" applyBorder="1" applyAlignment="1">
      <alignment horizontal="right" vertical="center"/>
    </xf>
    <xf numFmtId="44" fontId="75" fillId="0" borderId="32" xfId="0" applyNumberFormat="1" applyFont="1" applyBorder="1" applyAlignment="1">
      <alignment horizontal="right" vertical="center"/>
    </xf>
    <xf numFmtId="44" fontId="51" fillId="52" borderId="0" xfId="218" applyFont="1" applyFill="1" applyAlignment="1">
      <alignment horizontal="right" vertical="center"/>
    </xf>
    <xf numFmtId="2" fontId="75" fillId="0" borderId="37" xfId="0" applyNumberFormat="1" applyFont="1" applyBorder="1" applyAlignment="1">
      <alignment horizontal="center" vertical="center"/>
    </xf>
    <xf numFmtId="2" fontId="75" fillId="0" borderId="39" xfId="0" applyNumberFormat="1" applyFont="1" applyBorder="1" applyAlignment="1">
      <alignment horizontal="center" vertical="center"/>
    </xf>
    <xf numFmtId="44" fontId="50" fillId="0" borderId="0" xfId="0" applyNumberFormat="1" applyFont="1" applyAlignment="1">
      <alignment horizontal="right" vertical="center"/>
    </xf>
    <xf numFmtId="0" fontId="75" fillId="52" borderId="22" xfId="0" applyFont="1" applyFill="1" applyBorder="1" applyAlignment="1">
      <alignment horizontal="center" vertical="center"/>
    </xf>
    <xf numFmtId="0" fontId="75" fillId="52" borderId="19" xfId="0" applyFont="1" applyFill="1" applyBorder="1" applyAlignment="1">
      <alignment vertical="center"/>
    </xf>
    <xf numFmtId="0" fontId="75" fillId="52" borderId="26" xfId="0" applyFont="1" applyFill="1" applyBorder="1" applyAlignment="1">
      <alignment horizontal="center" vertical="center" wrapText="1"/>
    </xf>
    <xf numFmtId="44" fontId="50" fillId="0" borderId="32" xfId="218" applyFont="1" applyBorder="1" applyAlignment="1">
      <alignment horizontal="center" vertical="center" wrapText="1"/>
    </xf>
    <xf numFmtId="44" fontId="51" fillId="0" borderId="22" xfId="0" applyNumberFormat="1" applyFont="1" applyBorder="1"/>
    <xf numFmtId="0" fontId="67" fillId="0" borderId="10" xfId="0" applyFont="1" applyFill="1" applyBorder="1" applyAlignment="1">
      <alignment vertical="center" wrapText="1"/>
    </xf>
    <xf numFmtId="0" fontId="58" fillId="0" borderId="10" xfId="0" applyFont="1" applyFill="1" applyBorder="1" applyAlignment="1">
      <alignment vertical="center" wrapText="1"/>
    </xf>
    <xf numFmtId="0" fontId="51" fillId="39" borderId="11" xfId="0" applyFont="1" applyFill="1" applyBorder="1" applyAlignment="1">
      <alignment horizontal="center" vertical="center"/>
    </xf>
    <xf numFmtId="0" fontId="67" fillId="53" borderId="10" xfId="0" applyFont="1" applyFill="1" applyBorder="1" applyAlignment="1">
      <alignment horizontal="center" vertical="center" wrapText="1"/>
    </xf>
    <xf numFmtId="0" fontId="58" fillId="53" borderId="10" xfId="0" applyFont="1" applyFill="1" applyBorder="1" applyAlignment="1">
      <alignment horizontal="center" vertical="center" wrapText="1"/>
    </xf>
    <xf numFmtId="0" fontId="78" fillId="0" borderId="0" xfId="0" applyFont="1"/>
    <xf numFmtId="0" fontId="75" fillId="0" borderId="32" xfId="0" applyFont="1" applyBorder="1" applyAlignment="1">
      <alignment vertical="center"/>
    </xf>
    <xf numFmtId="0" fontId="69" fillId="43" borderId="12" xfId="0" applyFont="1" applyFill="1" applyBorder="1" applyAlignment="1">
      <alignment horizontal="center" vertical="center" wrapText="1"/>
    </xf>
    <xf numFmtId="0" fontId="69" fillId="43" borderId="13" xfId="0" applyFont="1" applyFill="1" applyBorder="1" applyAlignment="1">
      <alignment horizontal="center" vertical="center" wrapText="1"/>
    </xf>
    <xf numFmtId="164" fontId="37" fillId="38" borderId="10" xfId="218"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NumberFormat="1" applyFont="1" applyFill="1" applyBorder="1" applyAlignment="1">
      <alignment horizontal="center" vertical="center" wrapText="1"/>
    </xf>
    <xf numFmtId="164" fontId="59" fillId="0" borderId="13" xfId="0" applyNumberFormat="1" applyFont="1" applyBorder="1" applyAlignment="1">
      <alignment vertical="center" wrapText="1"/>
    </xf>
    <xf numFmtId="0" fontId="57" fillId="0" borderId="10" xfId="0" applyFont="1" applyFill="1" applyBorder="1" applyAlignment="1">
      <alignment horizontal="center" vertical="center" wrapText="1"/>
    </xf>
    <xf numFmtId="0" fontId="59" fillId="0" borderId="10" xfId="133" applyFont="1" applyFill="1" applyBorder="1" applyAlignment="1">
      <alignment horizontal="left" vertical="center" wrapText="1"/>
    </xf>
    <xf numFmtId="0" fontId="59" fillId="0" borderId="10" xfId="133" applyFont="1" applyFill="1" applyBorder="1" applyAlignment="1">
      <alignment horizontal="center" vertical="center" wrapText="1"/>
    </xf>
    <xf numFmtId="44" fontId="57" fillId="0" borderId="10" xfId="218" applyFont="1" applyFill="1" applyBorder="1" applyAlignment="1">
      <alignment horizontal="center" vertical="center"/>
    </xf>
    <xf numFmtId="49" fontId="50" fillId="0" borderId="10" xfId="0" quotePrefix="1" applyNumberFormat="1" applyFont="1" applyFill="1" applyBorder="1" applyAlignment="1" applyProtection="1">
      <alignment horizontal="center" vertical="center" wrapText="1"/>
      <protection locked="0"/>
    </xf>
    <xf numFmtId="0" fontId="50" fillId="0" borderId="10" xfId="0" applyFont="1" applyFill="1" applyBorder="1" applyAlignment="1" applyProtection="1">
      <alignment horizontal="left" vertical="center" wrapText="1"/>
      <protection locked="0"/>
    </xf>
    <xf numFmtId="0" fontId="36" fillId="0" borderId="0" xfId="0" applyFont="1" applyFill="1"/>
    <xf numFmtId="164" fontId="50" fillId="0" borderId="29" xfId="125" applyNumberFormat="1" applyFont="1" applyFill="1" applyBorder="1" applyAlignment="1" applyProtection="1">
      <alignment vertical="center"/>
      <protection locked="0"/>
    </xf>
    <xf numFmtId="0" fontId="69" fillId="0" borderId="10" xfId="0" applyFont="1" applyBorder="1" applyAlignment="1">
      <alignment vertical="center" wrapText="1"/>
    </xf>
    <xf numFmtId="0" fontId="72" fillId="47" borderId="10" xfId="0" applyFont="1" applyFill="1" applyBorder="1" applyAlignment="1">
      <alignment horizontal="center" vertical="center" wrapText="1"/>
    </xf>
    <xf numFmtId="0" fontId="50" fillId="44" borderId="11" xfId="0" applyFont="1" applyFill="1" applyBorder="1" applyAlignment="1">
      <alignment horizontal="center"/>
    </xf>
    <xf numFmtId="0" fontId="37" fillId="44" borderId="11" xfId="0" applyFont="1" applyFill="1" applyBorder="1" applyAlignment="1">
      <alignment vertical="center"/>
    </xf>
    <xf numFmtId="0" fontId="37" fillId="44" borderId="11" xfId="0" applyFont="1" applyFill="1" applyBorder="1" applyAlignment="1">
      <alignment horizontal="right" vertical="center"/>
    </xf>
    <xf numFmtId="49" fontId="6" fillId="0" borderId="10" xfId="0" applyNumberFormat="1" applyFont="1" applyFill="1" applyBorder="1" applyAlignment="1">
      <alignment vertical="top" wrapText="1"/>
    </xf>
    <xf numFmtId="0" fontId="37" fillId="44" borderId="20" xfId="0" applyFont="1" applyFill="1" applyBorder="1" applyAlignment="1">
      <alignment vertical="center"/>
    </xf>
    <xf numFmtId="0" fontId="37" fillId="50" borderId="10" xfId="0" applyFont="1" applyFill="1" applyBorder="1" applyAlignment="1">
      <alignment horizontal="center" vertical="center"/>
    </xf>
    <xf numFmtId="164" fontId="50" fillId="0" borderId="0" xfId="218" applyNumberFormat="1" applyFont="1" applyFill="1" applyAlignment="1">
      <alignment horizontal="center"/>
    </xf>
    <xf numFmtId="0" fontId="51" fillId="0" borderId="10" xfId="0" applyFont="1" applyFill="1" applyBorder="1" applyAlignment="1" applyProtection="1">
      <alignment vertical="center" wrapText="1"/>
      <protection locked="0"/>
    </xf>
    <xf numFmtId="49" fontId="65" fillId="0" borderId="10" xfId="0" applyNumberFormat="1" applyFont="1" applyFill="1" applyBorder="1" applyAlignment="1">
      <alignment horizontal="center" vertical="center"/>
    </xf>
    <xf numFmtId="49" fontId="60" fillId="0" borderId="10" xfId="0" applyNumberFormat="1" applyFont="1" applyFill="1" applyBorder="1" applyAlignment="1">
      <alignment horizontal="center" vertical="center" wrapText="1"/>
    </xf>
    <xf numFmtId="0" fontId="69" fillId="0" borderId="10" xfId="0" applyFont="1" applyBorder="1" applyAlignment="1">
      <alignment vertical="center" wrapText="1"/>
    </xf>
    <xf numFmtId="0" fontId="69" fillId="0" borderId="11" xfId="0" applyFont="1" applyBorder="1" applyAlignment="1">
      <alignment vertical="center" wrapText="1"/>
    </xf>
    <xf numFmtId="0" fontId="69" fillId="0" borderId="22" xfId="0" applyFont="1" applyBorder="1" applyAlignment="1">
      <alignment vertical="center" wrapText="1"/>
    </xf>
    <xf numFmtId="0" fontId="40" fillId="0" borderId="10" xfId="0" applyFont="1" applyBorder="1" applyAlignment="1">
      <alignment vertical="center" wrapText="1"/>
    </xf>
    <xf numFmtId="0" fontId="70" fillId="43" borderId="10" xfId="0" applyFont="1" applyFill="1" applyBorder="1" applyAlignment="1">
      <alignment horizontal="center" vertical="center" wrapText="1"/>
    </xf>
    <xf numFmtId="0" fontId="70" fillId="43" borderId="10" xfId="0" applyFont="1" applyFill="1" applyBorder="1" applyAlignment="1">
      <alignment horizontal="center" vertical="center" wrapText="1"/>
    </xf>
    <xf numFmtId="0" fontId="43" fillId="43" borderId="10" xfId="0" applyFont="1" applyFill="1" applyBorder="1" applyAlignment="1">
      <alignment horizontal="center" vertical="center" wrapText="1"/>
    </xf>
    <xf numFmtId="0" fontId="67" fillId="55" borderId="11" xfId="0" applyFont="1" applyFill="1" applyBorder="1" applyAlignment="1">
      <alignment horizontal="center" vertical="center" wrapText="1"/>
    </xf>
    <xf numFmtId="0" fontId="67" fillId="55" borderId="22" xfId="0" applyFont="1" applyFill="1" applyBorder="1" applyAlignment="1">
      <alignment horizontal="center" vertical="center" wrapText="1"/>
    </xf>
    <xf numFmtId="0" fontId="68" fillId="43" borderId="11" xfId="0" applyFont="1" applyFill="1" applyBorder="1" applyAlignment="1">
      <alignment horizontal="center" vertical="center" wrapText="1"/>
    </xf>
    <xf numFmtId="0" fontId="7" fillId="0" borderId="22" xfId="0" applyFont="1" applyBorder="1" applyAlignment="1">
      <alignment vertical="center" wrapText="1"/>
    </xf>
    <xf numFmtId="0" fontId="68" fillId="43" borderId="22" xfId="0" applyFont="1" applyFill="1" applyBorder="1" applyAlignment="1">
      <alignment horizontal="center" vertical="center" wrapText="1"/>
    </xf>
    <xf numFmtId="0" fontId="37" fillId="0" borderId="10" xfId="0" applyFont="1" applyFill="1" applyBorder="1" applyAlignment="1">
      <alignment horizontal="right" vertical="center"/>
    </xf>
    <xf numFmtId="0" fontId="37" fillId="0" borderId="10" xfId="0" applyFont="1" applyFill="1" applyBorder="1" applyAlignment="1">
      <alignment vertical="center"/>
    </xf>
    <xf numFmtId="0" fontId="65" fillId="0" borderId="10" xfId="0" applyFont="1" applyFill="1" applyBorder="1" applyAlignment="1">
      <alignment horizontal="center" vertical="center" wrapText="1"/>
    </xf>
    <xf numFmtId="164" fontId="50" fillId="0" borderId="0" xfId="218" applyNumberFormat="1" applyFont="1" applyFill="1" applyBorder="1" applyAlignment="1">
      <alignment vertical="center"/>
    </xf>
    <xf numFmtId="0" fontId="73" fillId="51" borderId="28" xfId="0" applyFont="1" applyFill="1" applyBorder="1" applyAlignment="1">
      <alignment vertical="center" wrapText="1"/>
    </xf>
    <xf numFmtId="0" fontId="51" fillId="0" borderId="28" xfId="0" applyFont="1" applyBorder="1" applyAlignment="1">
      <alignment vertical="center" wrapText="1"/>
    </xf>
    <xf numFmtId="0" fontId="50" fillId="0" borderId="28" xfId="0" applyFont="1" applyBorder="1" applyAlignment="1">
      <alignment vertical="center"/>
    </xf>
    <xf numFmtId="0" fontId="73" fillId="24" borderId="28" xfId="0" applyFont="1" applyFill="1" applyBorder="1" applyAlignment="1">
      <alignment vertical="center" wrapText="1"/>
    </xf>
    <xf numFmtId="0" fontId="51" fillId="24" borderId="28" xfId="0" applyFont="1" applyFill="1" applyBorder="1" applyAlignment="1">
      <alignment horizontal="center" vertical="center"/>
    </xf>
    <xf numFmtId="0" fontId="50" fillId="0" borderId="28" xfId="0" applyFont="1" applyFill="1" applyBorder="1" applyAlignment="1">
      <alignmen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50" fillId="0" borderId="30" xfId="0" applyFont="1" applyBorder="1" applyAlignment="1">
      <alignment horizontal="left" vertical="center" wrapText="1"/>
    </xf>
    <xf numFmtId="0" fontId="50" fillId="0" borderId="31" xfId="0" applyFont="1" applyBorder="1" applyAlignment="1">
      <alignment horizontal="left" vertical="center" wrapText="1"/>
    </xf>
    <xf numFmtId="0" fontId="50" fillId="0" borderId="28" xfId="0" applyFont="1" applyBorder="1" applyAlignment="1">
      <alignment vertical="center" wrapText="1"/>
    </xf>
    <xf numFmtId="0" fontId="73" fillId="24" borderId="28" xfId="0" applyFont="1" applyFill="1" applyBorder="1" applyAlignment="1">
      <alignment horizontal="center" vertical="center"/>
    </xf>
    <xf numFmtId="0" fontId="67" fillId="48" borderId="11" xfId="0" applyFont="1" applyFill="1" applyBorder="1" applyAlignment="1">
      <alignment horizontal="center" vertical="center" wrapText="1"/>
    </xf>
    <xf numFmtId="0" fontId="67" fillId="48" borderId="22" xfId="0" applyFont="1" applyFill="1" applyBorder="1" applyAlignment="1">
      <alignment horizontal="center" vertical="center" wrapText="1"/>
    </xf>
    <xf numFmtId="0" fontId="69" fillId="43" borderId="11" xfId="0" applyFont="1" applyFill="1" applyBorder="1" applyAlignment="1">
      <alignment horizontal="center" vertical="center" wrapText="1"/>
    </xf>
    <xf numFmtId="0" fontId="69" fillId="43" borderId="22" xfId="0" applyFont="1" applyFill="1" applyBorder="1" applyAlignment="1">
      <alignment horizontal="center" vertical="center" wrapText="1"/>
    </xf>
    <xf numFmtId="0" fontId="69" fillId="43" borderId="12" xfId="0" applyFont="1" applyFill="1" applyBorder="1" applyAlignment="1">
      <alignment horizontal="center" vertical="center" wrapText="1"/>
    </xf>
    <xf numFmtId="0" fontId="69" fillId="43" borderId="13"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22" xfId="0" applyFont="1" applyBorder="1" applyAlignment="1">
      <alignment horizontal="center" vertical="center" wrapText="1"/>
    </xf>
    <xf numFmtId="0" fontId="68" fillId="39" borderId="11" xfId="0" applyFont="1" applyFill="1" applyBorder="1" applyAlignment="1">
      <alignment horizontal="center" vertical="center" wrapText="1"/>
    </xf>
    <xf numFmtId="0" fontId="68" fillId="39" borderId="22" xfId="0" applyFont="1" applyFill="1" applyBorder="1" applyAlignment="1">
      <alignment horizontal="center" vertical="center" wrapText="1"/>
    </xf>
    <xf numFmtId="44" fontId="76" fillId="0" borderId="11" xfId="218" applyFont="1" applyFill="1" applyBorder="1" applyAlignment="1">
      <alignment horizontal="center" vertical="center" wrapText="1"/>
    </xf>
    <xf numFmtId="44" fontId="76" fillId="0" borderId="22" xfId="218"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69" fillId="46" borderId="11" xfId="0" applyFont="1" applyFill="1" applyBorder="1" applyAlignment="1">
      <alignment horizontal="center" vertical="center" wrapText="1"/>
    </xf>
    <xf numFmtId="0" fontId="69" fillId="46" borderId="22"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22" xfId="0" applyFont="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164" fontId="69" fillId="0" borderId="42" xfId="0" applyNumberFormat="1" applyFont="1" applyBorder="1" applyAlignment="1">
      <alignment horizontal="center" vertical="center" wrapText="1"/>
    </xf>
    <xf numFmtId="164" fontId="69" fillId="0" borderId="43" xfId="0" applyNumberFormat="1" applyFont="1" applyBorder="1" applyAlignment="1">
      <alignment horizontal="center" vertical="center" wrapText="1"/>
    </xf>
    <xf numFmtId="44" fontId="69" fillId="46" borderId="11" xfId="218" applyFont="1" applyFill="1" applyBorder="1" applyAlignment="1">
      <alignment horizontal="center" vertical="center" wrapText="1"/>
    </xf>
    <xf numFmtId="44" fontId="69" fillId="46" borderId="22" xfId="218" applyFont="1" applyFill="1" applyBorder="1" applyAlignment="1">
      <alignment horizontal="center" vertical="center" wrapText="1"/>
    </xf>
    <xf numFmtId="164" fontId="69" fillId="0" borderId="10" xfId="0" applyNumberFormat="1" applyFont="1" applyFill="1" applyBorder="1" applyAlignment="1">
      <alignment horizontal="center" vertical="center" wrapText="1"/>
    </xf>
    <xf numFmtId="166" fontId="69" fillId="0" borderId="11" xfId="0" applyNumberFormat="1" applyFont="1" applyFill="1" applyBorder="1" applyAlignment="1">
      <alignment horizontal="center" vertical="center" wrapText="1"/>
    </xf>
    <xf numFmtId="166" fontId="69" fillId="0" borderId="22" xfId="0" applyNumberFormat="1"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2" xfId="0" applyFont="1" applyBorder="1" applyAlignment="1">
      <alignment horizontal="center" vertical="center" wrapText="1"/>
    </xf>
    <xf numFmtId="0" fontId="80" fillId="46" borderId="11" xfId="0" applyFont="1" applyFill="1" applyBorder="1" applyAlignment="1">
      <alignment horizontal="center" vertical="center" wrapText="1"/>
    </xf>
    <xf numFmtId="0" fontId="80" fillId="46" borderId="22" xfId="0" applyFont="1" applyFill="1" applyBorder="1" applyAlignment="1">
      <alignment horizontal="center" vertical="center" wrapText="1"/>
    </xf>
    <xf numFmtId="0" fontId="40" fillId="0" borderId="10" xfId="0" applyFont="1" applyBorder="1" applyAlignment="1">
      <alignment horizontal="center" vertical="center" wrapText="1"/>
    </xf>
    <xf numFmtId="0" fontId="69" fillId="43" borderId="10" xfId="0" applyFont="1" applyFill="1" applyBorder="1" applyAlignment="1">
      <alignment horizontal="center" vertical="center" wrapText="1"/>
    </xf>
    <xf numFmtId="164" fontId="69" fillId="0" borderId="10" xfId="0" applyNumberFormat="1" applyFont="1" applyBorder="1" applyAlignment="1">
      <alignment horizontal="center" vertical="center" wrapText="1"/>
    </xf>
    <xf numFmtId="0" fontId="69" fillId="0" borderId="10" xfId="0" applyFont="1" applyBorder="1" applyAlignment="1">
      <alignment vertical="center" wrapText="1"/>
    </xf>
    <xf numFmtId="2" fontId="69" fillId="0" borderId="10" xfId="0" applyNumberFormat="1" applyFont="1" applyBorder="1" applyAlignment="1">
      <alignment horizontal="center" vertical="center" wrapText="1"/>
    </xf>
    <xf numFmtId="0" fontId="40" fillId="26" borderId="10" xfId="0" applyFont="1" applyFill="1" applyBorder="1" applyAlignment="1">
      <alignment horizontal="center" vertical="center" wrapText="1"/>
    </xf>
    <xf numFmtId="0" fontId="69" fillId="46"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39" borderId="10" xfId="0" applyFont="1" applyFill="1" applyBorder="1" applyAlignment="1">
      <alignment horizontal="center" vertical="center" wrapText="1"/>
    </xf>
    <xf numFmtId="0" fontId="67" fillId="40" borderId="10" xfId="0" applyFont="1" applyFill="1" applyBorder="1" applyAlignment="1">
      <alignment horizontal="center" vertical="center" wrapText="1"/>
    </xf>
    <xf numFmtId="0" fontId="58" fillId="40"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9" fillId="0" borderId="22" xfId="0" applyFont="1" applyBorder="1" applyAlignment="1">
      <alignment vertical="center" wrapText="1"/>
    </xf>
    <xf numFmtId="0" fontId="70" fillId="54" borderId="10" xfId="0" applyFont="1" applyFill="1" applyBorder="1" applyAlignment="1">
      <alignment vertical="center" wrapText="1"/>
    </xf>
    <xf numFmtId="0" fontId="67" fillId="55" borderId="10" xfId="0" applyFont="1" applyFill="1" applyBorder="1" applyAlignment="1">
      <alignment horizontal="center" vertical="center" wrapText="1"/>
    </xf>
    <xf numFmtId="0" fontId="67" fillId="55" borderId="11" xfId="0" applyFont="1" applyFill="1" applyBorder="1" applyAlignment="1">
      <alignment horizontal="center" vertical="center" wrapText="1"/>
    </xf>
    <xf numFmtId="0" fontId="67" fillId="55" borderId="22" xfId="0"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2" fontId="40" fillId="0" borderId="10" xfId="0" applyNumberFormat="1" applyFont="1" applyBorder="1" applyAlignment="1">
      <alignment horizontal="center" vertical="center" wrapText="1"/>
    </xf>
    <xf numFmtId="164" fontId="69" fillId="0" borderId="21" xfId="0" applyNumberFormat="1" applyFont="1" applyFill="1" applyBorder="1" applyAlignment="1">
      <alignment vertical="center" wrapText="1"/>
    </xf>
    <xf numFmtId="2" fontId="40" fillId="0" borderId="10" xfId="0" applyNumberFormat="1" applyFont="1" applyFill="1" applyBorder="1" applyAlignment="1">
      <alignment horizontal="center" vertical="center" wrapText="1"/>
    </xf>
    <xf numFmtId="164" fontId="69" fillId="0" borderId="42" xfId="0" applyNumberFormat="1" applyFont="1" applyFill="1" applyBorder="1" applyAlignment="1">
      <alignment horizontal="center" vertical="center" wrapText="1"/>
    </xf>
    <xf numFmtId="164" fontId="69" fillId="0" borderId="43" xfId="0" applyNumberFormat="1" applyFont="1" applyFill="1" applyBorder="1" applyAlignment="1">
      <alignment horizontal="center" vertical="center" wrapText="1"/>
    </xf>
    <xf numFmtId="0" fontId="75" fillId="0" borderId="32"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6" xfId="0" applyFont="1" applyBorder="1" applyAlignment="1">
      <alignment horizontal="center" vertical="center" wrapText="1"/>
    </xf>
    <xf numFmtId="0" fontId="75" fillId="52" borderId="35" xfId="0" applyFont="1" applyFill="1" applyBorder="1" applyAlignment="1">
      <alignment horizontal="center" vertical="center"/>
    </xf>
    <xf numFmtId="0" fontId="75" fillId="52" borderId="39" xfId="0" applyFont="1" applyFill="1" applyBorder="1" applyAlignment="1">
      <alignment horizontal="center" vertical="center"/>
    </xf>
    <xf numFmtId="0" fontId="75" fillId="52" borderId="34" xfId="0" applyFont="1" applyFill="1" applyBorder="1" applyAlignment="1">
      <alignment horizontal="center" vertical="center"/>
    </xf>
    <xf numFmtId="0" fontId="69" fillId="39"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9" fillId="39" borderId="12" xfId="0" applyFont="1" applyFill="1" applyBorder="1" applyAlignment="1">
      <alignment horizontal="center" vertical="center" wrapText="1"/>
    </xf>
    <xf numFmtId="0" fontId="67" fillId="44" borderId="10" xfId="0" applyFont="1" applyFill="1" applyBorder="1" applyAlignment="1">
      <alignment horizontal="left" vertical="center" wrapText="1"/>
    </xf>
    <xf numFmtId="0" fontId="70" fillId="43" borderId="10" xfId="0" applyFont="1" applyFill="1" applyBorder="1" applyAlignment="1">
      <alignment horizontal="center" vertical="center" wrapText="1"/>
    </xf>
    <xf numFmtId="0" fontId="76" fillId="39" borderId="10" xfId="0" applyFont="1" applyFill="1" applyBorder="1" applyAlignment="1">
      <alignment horizontal="center" vertical="center" wrapText="1"/>
    </xf>
    <xf numFmtId="0" fontId="76" fillId="39" borderId="10" xfId="0" applyNumberFormat="1" applyFont="1" applyFill="1" applyBorder="1" applyAlignment="1">
      <alignment horizontal="center" vertical="center" wrapText="1"/>
    </xf>
    <xf numFmtId="0" fontId="72" fillId="47" borderId="10" xfId="0" applyFont="1" applyFill="1" applyBorder="1" applyAlignment="1">
      <alignment horizontal="center" vertical="center" wrapText="1"/>
    </xf>
    <xf numFmtId="0" fontId="67" fillId="49" borderId="10" xfId="0" applyFont="1" applyFill="1" applyBorder="1" applyAlignment="1">
      <alignment horizontal="left" vertical="center" wrapText="1"/>
    </xf>
    <xf numFmtId="0" fontId="74" fillId="0" borderId="10"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73" fillId="51" borderId="10" xfId="0" applyFont="1" applyFill="1" applyBorder="1" applyAlignment="1">
      <alignment vertical="center" wrapText="1"/>
    </xf>
    <xf numFmtId="0" fontId="51" fillId="0" borderId="10" xfId="0" applyFont="1" applyBorder="1" applyAlignment="1">
      <alignment vertical="center" wrapText="1"/>
    </xf>
    <xf numFmtId="0" fontId="50" fillId="0" borderId="10" xfId="0" applyFont="1" applyBorder="1" applyAlignment="1">
      <alignment vertical="center"/>
    </xf>
    <xf numFmtId="0" fontId="73" fillId="24" borderId="10" xfId="0" applyFont="1" applyFill="1" applyBorder="1" applyAlignment="1">
      <alignment vertical="center" wrapText="1"/>
    </xf>
    <xf numFmtId="0" fontId="50" fillId="24" borderId="10" xfId="0" applyFont="1" applyFill="1" applyBorder="1" applyAlignment="1">
      <alignment vertical="center" wrapText="1"/>
    </xf>
    <xf numFmtId="0" fontId="50" fillId="0" borderId="10" xfId="0" applyFont="1" applyBorder="1" applyAlignment="1">
      <alignment vertical="center" wrapText="1"/>
    </xf>
    <xf numFmtId="0" fontId="51" fillId="24" borderId="10" xfId="0" applyFont="1" applyFill="1" applyBorder="1" applyAlignment="1">
      <alignment horizontal="center" vertical="center"/>
    </xf>
    <xf numFmtId="0" fontId="50" fillId="24" borderId="10" xfId="0" applyFont="1" applyFill="1" applyBorder="1" applyAlignment="1">
      <alignment vertical="center"/>
    </xf>
    <xf numFmtId="0" fontId="77" fillId="39" borderId="10" xfId="0" applyFont="1" applyFill="1" applyBorder="1" applyAlignment="1">
      <alignment horizontal="center" vertical="center"/>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12" xfId="0" applyFont="1" applyBorder="1" applyAlignment="1">
      <alignment vertical="center"/>
    </xf>
    <xf numFmtId="0" fontId="50" fillId="0" borderId="12" xfId="0" applyFont="1" applyBorder="1" applyAlignment="1">
      <alignment vertical="center" wrapText="1"/>
    </xf>
    <xf numFmtId="164" fontId="50" fillId="29" borderId="10" xfId="0" applyNumberFormat="1" applyFont="1" applyFill="1" applyBorder="1" applyAlignment="1">
      <alignment horizontal="right" vertical="center"/>
    </xf>
    <xf numFmtId="0" fontId="53" fillId="29" borderId="10"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0" fillId="29" borderId="10" xfId="0" applyFont="1" applyFill="1" applyBorder="1" applyAlignment="1">
      <alignment horizontal="center" vertical="center"/>
    </xf>
    <xf numFmtId="44" fontId="50" fillId="29" borderId="10" xfId="218" applyFont="1" applyFill="1" applyBorder="1" applyAlignment="1">
      <alignment horizontal="center" vertical="center"/>
    </xf>
    <xf numFmtId="0" fontId="50" fillId="49" borderId="10" xfId="0" applyFont="1" applyFill="1" applyBorder="1" applyAlignment="1">
      <alignment horizontal="center" vertical="center"/>
    </xf>
    <xf numFmtId="0" fontId="55" fillId="49" borderId="10" xfId="0" applyFont="1" applyFill="1" applyBorder="1" applyAlignment="1">
      <alignment horizontal="center" vertical="center" wrapText="1"/>
    </xf>
    <xf numFmtId="0" fontId="50" fillId="49"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0" fillId="29" borderId="10" xfId="0" applyFont="1" applyFill="1" applyBorder="1" applyAlignment="1">
      <alignment horizontal="center" vertical="center" wrapText="1"/>
    </xf>
    <xf numFmtId="44" fontId="50" fillId="29" borderId="10" xfId="218" applyFont="1" applyFill="1" applyBorder="1" applyAlignment="1">
      <alignment horizontal="right" vertical="center"/>
    </xf>
    <xf numFmtId="164" fontId="55" fillId="29" borderId="10" xfId="0" applyNumberFormat="1" applyFont="1" applyFill="1" applyBorder="1" applyAlignment="1">
      <alignment horizontal="center" vertical="center" wrapText="1"/>
    </xf>
    <xf numFmtId="2" fontId="55" fillId="29"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164" fontId="50" fillId="29" borderId="10" xfId="218" applyNumberFormat="1" applyFont="1" applyFill="1" applyBorder="1" applyAlignment="1">
      <alignment horizontal="right" vertical="center"/>
    </xf>
    <xf numFmtId="0" fontId="54" fillId="29" borderId="10" xfId="0" applyFont="1" applyFill="1" applyBorder="1" applyAlignment="1">
      <alignment horizontal="center" vertical="center" wrapText="1"/>
    </xf>
    <xf numFmtId="164" fontId="56" fillId="29" borderId="10" xfId="0" applyNumberFormat="1" applyFont="1" applyFill="1" applyBorder="1" applyAlignment="1">
      <alignment horizontal="right" vertical="center"/>
    </xf>
    <xf numFmtId="0" fontId="50" fillId="0" borderId="10" xfId="0" applyFont="1" applyFill="1" applyBorder="1" applyAlignment="1">
      <alignment horizontal="center" vertical="center" wrapText="1"/>
    </xf>
    <xf numFmtId="164" fontId="55" fillId="49" borderId="10" xfId="0" applyNumberFormat="1" applyFont="1" applyFill="1" applyBorder="1" applyAlignment="1">
      <alignment horizontal="center" vertical="center" wrapText="1"/>
    </xf>
    <xf numFmtId="164" fontId="56" fillId="29" borderId="10" xfId="218" applyNumberFormat="1" applyFont="1" applyFill="1" applyBorder="1" applyAlignment="1">
      <alignment horizontal="right" vertical="center"/>
    </xf>
    <xf numFmtId="44" fontId="56" fillId="29" borderId="10" xfId="218" applyFont="1" applyFill="1" applyBorder="1" applyAlignment="1">
      <alignment horizontal="right" vertical="center"/>
    </xf>
    <xf numFmtId="4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53" fillId="27" borderId="10" xfId="0" applyFont="1" applyFill="1" applyBorder="1" applyAlignment="1">
      <alignment horizontal="left" vertical="center" wrapText="1"/>
    </xf>
    <xf numFmtId="0" fontId="53" fillId="29" borderId="10" xfId="0" applyFont="1" applyFill="1" applyBorder="1" applyAlignment="1">
      <alignment vertical="center" wrapText="1"/>
    </xf>
    <xf numFmtId="164" fontId="50" fillId="29" borderId="10" xfId="218" applyNumberFormat="1" applyFont="1" applyFill="1" applyBorder="1" applyAlignment="1">
      <alignment horizontal="right" vertical="center" wrapText="1"/>
    </xf>
    <xf numFmtId="0" fontId="51" fillId="32" borderId="10" xfId="0" applyFont="1" applyFill="1" applyBorder="1" applyAlignment="1">
      <alignment horizontal="center" vertical="center" wrapText="1"/>
    </xf>
    <xf numFmtId="0" fontId="51" fillId="32" borderId="10" xfId="0" applyFont="1" applyFill="1" applyBorder="1" applyAlignment="1">
      <alignment horizontal="center" vertical="center"/>
    </xf>
    <xf numFmtId="0" fontId="53" fillId="24" borderId="10"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5" fillId="29" borderId="10" xfId="0" applyNumberFormat="1" applyFont="1" applyFill="1" applyBorder="1" applyAlignment="1">
      <alignment horizontal="center" vertical="center" wrapText="1"/>
    </xf>
    <xf numFmtId="0" fontId="53" fillId="29" borderId="10" xfId="0" applyFont="1" applyFill="1" applyBorder="1" applyAlignment="1">
      <alignment horizontal="left" vertical="center" wrapText="1"/>
    </xf>
    <xf numFmtId="0" fontId="55" fillId="49"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164" fontId="50" fillId="29" borderId="10" xfId="0" applyNumberFormat="1" applyFont="1" applyFill="1" applyBorder="1" applyAlignment="1">
      <alignment horizontal="center" vertical="center" wrapText="1"/>
    </xf>
    <xf numFmtId="2" fontId="50" fillId="29" borderId="10" xfId="0" applyNumberFormat="1" applyFont="1" applyFill="1" applyBorder="1" applyAlignment="1">
      <alignment horizontal="center" vertical="center" wrapText="1"/>
    </xf>
    <xf numFmtId="0" fontId="53" fillId="27" borderId="10" xfId="0" applyFont="1" applyFill="1" applyBorder="1" applyAlignment="1">
      <alignment horizontal="left" vertical="center"/>
    </xf>
    <xf numFmtId="0" fontId="50" fillId="29" borderId="10" xfId="0" applyNumberFormat="1" applyFont="1" applyFill="1" applyBorder="1" applyAlignment="1">
      <alignment horizontal="center" vertical="center" wrapText="1"/>
    </xf>
    <xf numFmtId="0" fontId="55" fillId="29" borderId="10" xfId="0" applyNumberFormat="1" applyFont="1" applyFill="1" applyBorder="1" applyAlignment="1">
      <alignment horizontal="left" vertical="center" wrapText="1"/>
    </xf>
    <xf numFmtId="0" fontId="53" fillId="31" borderId="10" xfId="0" applyFont="1" applyFill="1" applyBorder="1" applyAlignment="1">
      <alignment horizontal="center" vertical="center" wrapText="1"/>
    </xf>
    <xf numFmtId="0" fontId="51" fillId="31" borderId="10" xfId="0" applyFont="1" applyFill="1" applyBorder="1" applyAlignment="1">
      <alignment horizontal="center" vertical="center" wrapText="1"/>
    </xf>
    <xf numFmtId="164" fontId="55" fillId="0" borderId="10" xfId="0" applyNumberFormat="1" applyFont="1" applyFill="1" applyBorder="1" applyAlignment="1">
      <alignment horizontal="center" vertical="center" wrapText="1"/>
    </xf>
    <xf numFmtId="164" fontId="50" fillId="49" borderId="10" xfId="0" applyNumberFormat="1" applyFont="1" applyFill="1" applyBorder="1" applyAlignment="1">
      <alignment horizontal="center" vertical="center" wrapText="1"/>
    </xf>
    <xf numFmtId="0" fontId="51" fillId="29" borderId="10" xfId="0" applyFont="1" applyFill="1" applyBorder="1" applyAlignment="1">
      <alignment horizontal="center" vertical="center" wrapText="1"/>
    </xf>
    <xf numFmtId="0" fontId="51" fillId="31" borderId="10" xfId="0" applyFont="1" applyFill="1" applyBorder="1" applyAlignment="1">
      <alignment horizontal="center" vertical="center"/>
    </xf>
    <xf numFmtId="0" fontId="51" fillId="0" borderId="12" xfId="0" applyFont="1" applyFill="1" applyBorder="1" applyAlignment="1">
      <alignment horizontal="right" vertical="center"/>
    </xf>
    <xf numFmtId="0" fontId="51" fillId="0" borderId="23" xfId="0" applyFont="1" applyFill="1" applyBorder="1" applyAlignment="1">
      <alignment horizontal="right" vertical="center"/>
    </xf>
    <xf numFmtId="0" fontId="51" fillId="0" borderId="13" xfId="0" applyFont="1" applyFill="1" applyBorder="1" applyAlignment="1">
      <alignment horizontal="right" vertical="center"/>
    </xf>
    <xf numFmtId="0" fontId="53" fillId="0" borderId="12"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24" borderId="11" xfId="0" applyFont="1" applyFill="1" applyBorder="1" applyAlignment="1">
      <alignment horizontal="center" vertical="center" wrapText="1"/>
    </xf>
    <xf numFmtId="0" fontId="53" fillId="24" borderId="20" xfId="0" applyFont="1" applyFill="1" applyBorder="1" applyAlignment="1">
      <alignment horizontal="center" vertical="center" wrapText="1"/>
    </xf>
    <xf numFmtId="0" fontId="53" fillId="24" borderId="22" xfId="0" applyFont="1" applyFill="1" applyBorder="1" applyAlignment="1">
      <alignment horizontal="center" vertical="center" wrapText="1"/>
    </xf>
    <xf numFmtId="0" fontId="53" fillId="27" borderId="12" xfId="0" applyFont="1" applyFill="1" applyBorder="1" applyAlignment="1">
      <alignment horizontal="left" vertical="center" wrapText="1"/>
    </xf>
    <xf numFmtId="0" fontId="53" fillId="27" borderId="23" xfId="0" applyFont="1" applyFill="1" applyBorder="1" applyAlignment="1">
      <alignment horizontal="left" vertical="center" wrapText="1"/>
    </xf>
    <xf numFmtId="0" fontId="53" fillId="27" borderId="13" xfId="0" applyFont="1" applyFill="1" applyBorder="1" applyAlignment="1">
      <alignment horizontal="left" vertical="center" wrapText="1"/>
    </xf>
    <xf numFmtId="44" fontId="50" fillId="0" borderId="10" xfId="218" applyFont="1" applyFill="1" applyBorder="1" applyAlignment="1">
      <alignment horizontal="right" vertical="center"/>
    </xf>
    <xf numFmtId="164" fontId="50" fillId="0" borderId="10" xfId="0" applyNumberFormat="1" applyFont="1" applyFill="1" applyBorder="1" applyAlignment="1">
      <alignment horizontal="right" vertical="center"/>
    </xf>
    <xf numFmtId="2" fontId="55" fillId="0" borderId="10" xfId="0" applyNumberFormat="1" applyFont="1" applyFill="1" applyBorder="1" applyAlignment="1">
      <alignment horizontal="center" vertical="center" wrapText="1"/>
    </xf>
    <xf numFmtId="0" fontId="55" fillId="0" borderId="10" xfId="0" applyNumberFormat="1"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NumberFormat="1" applyFont="1" applyFill="1" applyBorder="1" applyAlignment="1">
      <alignment horizontal="left" vertical="center" wrapText="1"/>
    </xf>
    <xf numFmtId="2" fontId="50" fillId="0" borderId="10" xfId="0" applyNumberFormat="1" applyFont="1" applyFill="1" applyBorder="1" applyAlignment="1">
      <alignment horizontal="center" vertical="center" wrapText="1"/>
    </xf>
    <xf numFmtId="0" fontId="53" fillId="27" borderId="12" xfId="0" applyFont="1" applyFill="1" applyBorder="1" applyAlignment="1">
      <alignment horizontal="left" vertical="center"/>
    </xf>
    <xf numFmtId="0" fontId="53" fillId="27" borderId="23" xfId="0" applyFont="1" applyFill="1" applyBorder="1" applyAlignment="1">
      <alignment horizontal="left" vertical="center"/>
    </xf>
    <xf numFmtId="0" fontId="53" fillId="27" borderId="13" xfId="0" applyFont="1" applyFill="1" applyBorder="1" applyAlignment="1">
      <alignment horizontal="left" vertical="center"/>
    </xf>
    <xf numFmtId="164" fontId="50" fillId="0" borderId="10" xfId="218" applyNumberFormat="1" applyFont="1" applyFill="1" applyBorder="1" applyAlignment="1">
      <alignment horizontal="right" vertical="center"/>
    </xf>
    <xf numFmtId="164" fontId="50" fillId="0" borderId="10" xfId="218" applyNumberFormat="1" applyFont="1" applyFill="1" applyBorder="1" applyAlignment="1">
      <alignment horizontal="right" vertical="center" wrapText="1"/>
    </xf>
    <xf numFmtId="0" fontId="50" fillId="0" borderId="10" xfId="0" applyFont="1" applyFill="1" applyBorder="1" applyAlignment="1">
      <alignment horizontal="center" vertical="center"/>
    </xf>
    <xf numFmtId="0" fontId="55" fillId="0" borderId="10" xfId="0" applyFont="1" applyFill="1" applyBorder="1" applyAlignment="1">
      <alignment horizontal="left" vertical="center" wrapText="1"/>
    </xf>
    <xf numFmtId="164" fontId="56" fillId="0" borderId="10" xfId="0" applyNumberFormat="1" applyFont="1" applyFill="1" applyBorder="1" applyAlignment="1">
      <alignment horizontal="right" vertical="center"/>
    </xf>
    <xf numFmtId="164" fontId="56" fillId="0" borderId="10" xfId="218" applyNumberFormat="1" applyFont="1" applyFill="1" applyBorder="1" applyAlignment="1">
      <alignment horizontal="right" vertical="center"/>
    </xf>
    <xf numFmtId="44" fontId="56" fillId="0" borderId="10" xfId="218" applyFont="1" applyFill="1" applyBorder="1" applyAlignment="1">
      <alignment horizontal="right" vertical="center"/>
    </xf>
    <xf numFmtId="0" fontId="50" fillId="0" borderId="10"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23" xfId="0" applyFont="1" applyFill="1" applyBorder="1" applyAlignment="1">
      <alignment horizontal="center" vertical="center" wrapText="1"/>
    </xf>
    <xf numFmtId="0" fontId="51" fillId="45" borderId="11" xfId="0" applyFont="1" applyFill="1" applyBorder="1" applyAlignment="1">
      <alignment horizontal="center" vertical="center" wrapText="1"/>
    </xf>
    <xf numFmtId="0" fontId="51" fillId="45" borderId="22" xfId="0" applyFont="1" applyFill="1" applyBorder="1" applyAlignment="1">
      <alignment horizontal="center" vertical="center" wrapText="1"/>
    </xf>
    <xf numFmtId="0" fontId="51" fillId="45" borderId="10" xfId="0" applyFont="1" applyFill="1" applyBorder="1" applyAlignment="1">
      <alignment horizontal="center" vertical="center" wrapText="1"/>
    </xf>
    <xf numFmtId="0" fontId="50" fillId="45" borderId="10" xfId="0" applyFont="1" applyFill="1" applyBorder="1" applyAlignment="1">
      <alignment horizontal="center" vertical="center"/>
    </xf>
    <xf numFmtId="0" fontId="51" fillId="45" borderId="20" xfId="0" applyFont="1" applyFill="1" applyBorder="1" applyAlignment="1">
      <alignment horizontal="center" vertical="center" wrapText="1"/>
    </xf>
    <xf numFmtId="0" fontId="61" fillId="36" borderId="25" xfId="0" applyFont="1" applyFill="1" applyBorder="1" applyAlignment="1">
      <alignment horizontal="center" vertical="center"/>
    </xf>
    <xf numFmtId="0" fontId="61" fillId="36" borderId="27" xfId="0" applyFont="1" applyFill="1" applyBorder="1" applyAlignment="1">
      <alignment horizontal="center" vertical="center"/>
    </xf>
    <xf numFmtId="0" fontId="61" fillId="36" borderId="18" xfId="0" applyFont="1" applyFill="1" applyBorder="1" applyAlignment="1">
      <alignment horizontal="center" vertical="center"/>
    </xf>
    <xf numFmtId="0" fontId="51" fillId="35" borderId="12" xfId="223" applyNumberFormat="1" applyFont="1" applyFill="1" applyBorder="1" applyAlignment="1">
      <alignment horizontal="center" vertical="center"/>
    </xf>
    <xf numFmtId="0" fontId="51" fillId="35" borderId="23" xfId="223" applyNumberFormat="1" applyFont="1" applyFill="1" applyBorder="1" applyAlignment="1">
      <alignment horizontal="center" vertical="center"/>
    </xf>
    <xf numFmtId="0" fontId="51" fillId="35" borderId="13" xfId="223" applyNumberFormat="1" applyFont="1" applyFill="1" applyBorder="1" applyAlignment="1">
      <alignment horizontal="center" vertical="center"/>
    </xf>
    <xf numFmtId="0" fontId="51" fillId="29" borderId="12" xfId="0" applyFont="1" applyFill="1" applyBorder="1" applyAlignment="1">
      <alignment horizontal="center" vertical="center"/>
    </xf>
    <xf numFmtId="0" fontId="51" fillId="29" borderId="23" xfId="0" applyFont="1" applyFill="1" applyBorder="1" applyAlignment="1">
      <alignment horizontal="center" vertical="center"/>
    </xf>
    <xf numFmtId="0" fontId="51" fillId="29" borderId="13" xfId="0" applyFont="1" applyFill="1" applyBorder="1" applyAlignment="1">
      <alignment horizontal="center" vertical="center"/>
    </xf>
    <xf numFmtId="0" fontId="51" fillId="34" borderId="10" xfId="0" applyFont="1" applyFill="1" applyBorder="1" applyAlignment="1">
      <alignment horizontal="center" vertical="center"/>
    </xf>
    <xf numFmtId="44" fontId="51" fillId="34" borderId="10" xfId="223" applyFont="1" applyFill="1" applyBorder="1" applyAlignment="1">
      <alignment horizontal="center" vertical="center"/>
    </xf>
    <xf numFmtId="0" fontId="51" fillId="0" borderId="10" xfId="0" applyFont="1" applyBorder="1" applyAlignment="1">
      <alignment horizontal="center" vertical="center"/>
    </xf>
    <xf numFmtId="44" fontId="51" fillId="0" borderId="11" xfId="223" applyFont="1" applyFill="1" applyBorder="1" applyAlignment="1">
      <alignment horizontal="center" vertical="center"/>
    </xf>
    <xf numFmtId="44" fontId="51" fillId="0" borderId="22" xfId="223" applyFont="1" applyFill="1" applyBorder="1" applyAlignment="1">
      <alignment horizontal="center" vertical="center"/>
    </xf>
    <xf numFmtId="44" fontId="51" fillId="0" borderId="20" xfId="223" applyFont="1" applyFill="1" applyBorder="1" applyAlignment="1">
      <alignment horizontal="center" vertical="center"/>
    </xf>
    <xf numFmtId="0" fontId="51" fillId="0" borderId="10" xfId="223" applyNumberFormat="1" applyFont="1" applyFill="1" applyBorder="1" applyAlignment="1">
      <alignment horizontal="center" vertical="center"/>
    </xf>
    <xf numFmtId="0" fontId="51" fillId="35" borderId="10" xfId="223" applyNumberFormat="1" applyFont="1" applyFill="1" applyBorder="1" applyAlignment="1">
      <alignment horizontal="center" vertical="center"/>
    </xf>
    <xf numFmtId="44" fontId="51" fillId="30" borderId="11" xfId="223" applyFont="1" applyFill="1" applyBorder="1" applyAlignment="1">
      <alignment horizontal="center" vertical="center"/>
    </xf>
    <xf numFmtId="44" fontId="51" fillId="30" borderId="20" xfId="223" applyFont="1" applyFill="1" applyBorder="1" applyAlignment="1">
      <alignment horizontal="center" vertical="center"/>
    </xf>
    <xf numFmtId="0" fontId="51" fillId="33" borderId="13" xfId="0" applyFont="1" applyFill="1" applyBorder="1" applyAlignment="1">
      <alignment horizontal="center" vertical="center" wrapText="1"/>
    </xf>
    <xf numFmtId="0" fontId="51" fillId="34" borderId="12"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13" xfId="0" applyFont="1" applyFill="1" applyBorder="1" applyAlignment="1">
      <alignment horizontal="center" vertical="center"/>
    </xf>
    <xf numFmtId="0" fontId="51" fillId="0" borderId="11" xfId="0" applyFont="1" applyBorder="1" applyAlignment="1">
      <alignment horizontal="center" vertical="center" wrapText="1"/>
    </xf>
    <xf numFmtId="0" fontId="51" fillId="0" borderId="22" xfId="0" applyFont="1" applyBorder="1" applyAlignment="1">
      <alignment horizontal="center" vertical="center" wrapText="1"/>
    </xf>
  </cellXfs>
  <cellStyles count="254">
    <cellStyle name="20% - akcent 1 2" xfId="1" xr:uid="{00000000-0005-0000-0000-000000000000}"/>
    <cellStyle name="20% — akcent 1 2" xfId="2" xr:uid="{00000000-0005-0000-0000-000001000000}"/>
    <cellStyle name="20% - akcent 1 3" xfId="3" xr:uid="{00000000-0005-0000-0000-000002000000}"/>
    <cellStyle name="20% - akcent 1 4" xfId="4" xr:uid="{00000000-0005-0000-0000-000003000000}"/>
    <cellStyle name="20% - akcent 1 5" xfId="5" xr:uid="{00000000-0005-0000-0000-000004000000}"/>
    <cellStyle name="20% - akcent 2 2" xfId="6" xr:uid="{00000000-0005-0000-0000-000005000000}"/>
    <cellStyle name="20% — akcent 2 2" xfId="7" xr:uid="{00000000-0005-0000-0000-000006000000}"/>
    <cellStyle name="20% - akcent 2 3" xfId="8" xr:uid="{00000000-0005-0000-0000-000007000000}"/>
    <cellStyle name="20% - akcent 2 4" xfId="9" xr:uid="{00000000-0005-0000-0000-000008000000}"/>
    <cellStyle name="20% - akcent 2 5" xfId="10" xr:uid="{00000000-0005-0000-0000-000009000000}"/>
    <cellStyle name="20% - akcent 3 2" xfId="11" xr:uid="{00000000-0005-0000-0000-00000A000000}"/>
    <cellStyle name="20% — akcent 3 2" xfId="12" xr:uid="{00000000-0005-0000-0000-00000B000000}"/>
    <cellStyle name="20% - akcent 3 3" xfId="13" xr:uid="{00000000-0005-0000-0000-00000C000000}"/>
    <cellStyle name="20% - akcent 3 4" xfId="14" xr:uid="{00000000-0005-0000-0000-00000D000000}"/>
    <cellStyle name="20% - akcent 3 5" xfId="15" xr:uid="{00000000-0005-0000-0000-00000E000000}"/>
    <cellStyle name="20% - akcent 4 2" xfId="16" xr:uid="{00000000-0005-0000-0000-00000F000000}"/>
    <cellStyle name="20% — akcent 4 2" xfId="17" xr:uid="{00000000-0005-0000-0000-000010000000}"/>
    <cellStyle name="20% - akcent 4 3" xfId="18" xr:uid="{00000000-0005-0000-0000-000011000000}"/>
    <cellStyle name="20% - akcent 4 4" xfId="19" xr:uid="{00000000-0005-0000-0000-000012000000}"/>
    <cellStyle name="20% - akcent 4 5" xfId="20" xr:uid="{00000000-0005-0000-0000-000013000000}"/>
    <cellStyle name="20% - akcent 5 2" xfId="21" xr:uid="{00000000-0005-0000-0000-000014000000}"/>
    <cellStyle name="20% — akcent 5 2" xfId="22" xr:uid="{00000000-0005-0000-0000-000015000000}"/>
    <cellStyle name="20% - akcent 5 3" xfId="23" xr:uid="{00000000-0005-0000-0000-000016000000}"/>
    <cellStyle name="20% - akcent 5 4" xfId="24" xr:uid="{00000000-0005-0000-0000-000017000000}"/>
    <cellStyle name="20% - akcent 5 5" xfId="25" xr:uid="{00000000-0005-0000-0000-000018000000}"/>
    <cellStyle name="20% - akcent 6 2" xfId="26" xr:uid="{00000000-0005-0000-0000-000019000000}"/>
    <cellStyle name="20% — akcent 6 2" xfId="27" xr:uid="{00000000-0005-0000-0000-00001A000000}"/>
    <cellStyle name="20% - akcent 6 3" xfId="28" xr:uid="{00000000-0005-0000-0000-00001B000000}"/>
    <cellStyle name="20% - akcent 6 4" xfId="29" xr:uid="{00000000-0005-0000-0000-00001C000000}"/>
    <cellStyle name="20% - akcent 6 5" xfId="30" xr:uid="{00000000-0005-0000-0000-00001D000000}"/>
    <cellStyle name="40% - akcent 1 2" xfId="31" xr:uid="{00000000-0005-0000-0000-00001E000000}"/>
    <cellStyle name="40% — akcent 1 2" xfId="32" xr:uid="{00000000-0005-0000-0000-00001F000000}"/>
    <cellStyle name="40% - akcent 1 3" xfId="33" xr:uid="{00000000-0005-0000-0000-000020000000}"/>
    <cellStyle name="40% - akcent 1 4" xfId="34" xr:uid="{00000000-0005-0000-0000-000021000000}"/>
    <cellStyle name="40% - akcent 1 5" xfId="35" xr:uid="{00000000-0005-0000-0000-000022000000}"/>
    <cellStyle name="40% - akcent 2 2" xfId="36" xr:uid="{00000000-0005-0000-0000-000023000000}"/>
    <cellStyle name="40% — akcent 2 2" xfId="37" xr:uid="{00000000-0005-0000-0000-000024000000}"/>
    <cellStyle name="40% - akcent 2 3" xfId="38" xr:uid="{00000000-0005-0000-0000-000025000000}"/>
    <cellStyle name="40% - akcent 2 4" xfId="39" xr:uid="{00000000-0005-0000-0000-000026000000}"/>
    <cellStyle name="40% - akcent 2 5" xfId="40" xr:uid="{00000000-0005-0000-0000-000027000000}"/>
    <cellStyle name="40% - akcent 3 2" xfId="41" xr:uid="{00000000-0005-0000-0000-000028000000}"/>
    <cellStyle name="40% — akcent 3 2" xfId="42" xr:uid="{00000000-0005-0000-0000-000029000000}"/>
    <cellStyle name="40% - akcent 3 3" xfId="43" xr:uid="{00000000-0005-0000-0000-00002A000000}"/>
    <cellStyle name="40% - akcent 3 4" xfId="44" xr:uid="{00000000-0005-0000-0000-00002B000000}"/>
    <cellStyle name="40% - akcent 3 5" xfId="45" xr:uid="{00000000-0005-0000-0000-00002C000000}"/>
    <cellStyle name="40% - akcent 4 2" xfId="46" xr:uid="{00000000-0005-0000-0000-00002D000000}"/>
    <cellStyle name="40% — akcent 4 2" xfId="47" xr:uid="{00000000-0005-0000-0000-00002E000000}"/>
    <cellStyle name="40% - akcent 4 3" xfId="48" xr:uid="{00000000-0005-0000-0000-00002F000000}"/>
    <cellStyle name="40% - akcent 4 4" xfId="49" xr:uid="{00000000-0005-0000-0000-000030000000}"/>
    <cellStyle name="40% - akcent 4 5" xfId="50" xr:uid="{00000000-0005-0000-0000-000031000000}"/>
    <cellStyle name="40% - akcent 5 2" xfId="51" xr:uid="{00000000-0005-0000-0000-000032000000}"/>
    <cellStyle name="40% — akcent 5 2" xfId="52" xr:uid="{00000000-0005-0000-0000-000033000000}"/>
    <cellStyle name="40% - akcent 5 3" xfId="53" xr:uid="{00000000-0005-0000-0000-000034000000}"/>
    <cellStyle name="40% - akcent 5 4" xfId="54" xr:uid="{00000000-0005-0000-0000-000035000000}"/>
    <cellStyle name="40% - akcent 5 5" xfId="55" xr:uid="{00000000-0005-0000-0000-000036000000}"/>
    <cellStyle name="40% - akcent 6 2" xfId="56" xr:uid="{00000000-0005-0000-0000-000037000000}"/>
    <cellStyle name="40% — akcent 6 2" xfId="57" xr:uid="{00000000-0005-0000-0000-000038000000}"/>
    <cellStyle name="40% - akcent 6 3" xfId="58" xr:uid="{00000000-0005-0000-0000-000039000000}"/>
    <cellStyle name="40% - akcent 6 4" xfId="59" xr:uid="{00000000-0005-0000-0000-00003A000000}"/>
    <cellStyle name="40% - akcent 6 5" xfId="60" xr:uid="{00000000-0005-0000-0000-00003B000000}"/>
    <cellStyle name="60% - akcent 1 2" xfId="61" xr:uid="{00000000-0005-0000-0000-00003C000000}"/>
    <cellStyle name="60% — akcent 1 2" xfId="62" xr:uid="{00000000-0005-0000-0000-00003D000000}"/>
    <cellStyle name="60% - akcent 1 3" xfId="63" xr:uid="{00000000-0005-0000-0000-00003E000000}"/>
    <cellStyle name="60% - akcent 1 4" xfId="64" xr:uid="{00000000-0005-0000-0000-00003F000000}"/>
    <cellStyle name="60% - akcent 1 5" xfId="65" xr:uid="{00000000-0005-0000-0000-000040000000}"/>
    <cellStyle name="60% - akcent 2 2" xfId="66" xr:uid="{00000000-0005-0000-0000-000041000000}"/>
    <cellStyle name="60% — akcent 2 2" xfId="67" xr:uid="{00000000-0005-0000-0000-000042000000}"/>
    <cellStyle name="60% - akcent 2 3" xfId="68" xr:uid="{00000000-0005-0000-0000-000043000000}"/>
    <cellStyle name="60% - akcent 2 4" xfId="69" xr:uid="{00000000-0005-0000-0000-000044000000}"/>
    <cellStyle name="60% - akcent 2 5" xfId="70" xr:uid="{00000000-0005-0000-0000-000045000000}"/>
    <cellStyle name="60% - akcent 3 2" xfId="71" xr:uid="{00000000-0005-0000-0000-000046000000}"/>
    <cellStyle name="60% — akcent 3 2" xfId="72" xr:uid="{00000000-0005-0000-0000-000047000000}"/>
    <cellStyle name="60% - akcent 3 3" xfId="73" xr:uid="{00000000-0005-0000-0000-000048000000}"/>
    <cellStyle name="60% - akcent 3 4" xfId="74" xr:uid="{00000000-0005-0000-0000-000049000000}"/>
    <cellStyle name="60% - akcent 3 5" xfId="75" xr:uid="{00000000-0005-0000-0000-00004A000000}"/>
    <cellStyle name="60% - akcent 4 2" xfId="76" xr:uid="{00000000-0005-0000-0000-00004B000000}"/>
    <cellStyle name="60% — akcent 4 2" xfId="77" xr:uid="{00000000-0005-0000-0000-00004C000000}"/>
    <cellStyle name="60% - akcent 4 3" xfId="78" xr:uid="{00000000-0005-0000-0000-00004D000000}"/>
    <cellStyle name="60% - akcent 4 4" xfId="79" xr:uid="{00000000-0005-0000-0000-00004E000000}"/>
    <cellStyle name="60% - akcent 4 5" xfId="80" xr:uid="{00000000-0005-0000-0000-00004F000000}"/>
    <cellStyle name="60% - akcent 5 2" xfId="81" xr:uid="{00000000-0005-0000-0000-000050000000}"/>
    <cellStyle name="60% — akcent 5 2" xfId="82" xr:uid="{00000000-0005-0000-0000-000051000000}"/>
    <cellStyle name="60% - akcent 5 3" xfId="83" xr:uid="{00000000-0005-0000-0000-000052000000}"/>
    <cellStyle name="60% - akcent 5 4" xfId="84" xr:uid="{00000000-0005-0000-0000-000053000000}"/>
    <cellStyle name="60% - akcent 5 5" xfId="85" xr:uid="{00000000-0005-0000-0000-000054000000}"/>
    <cellStyle name="60% - akcent 6 2" xfId="86" xr:uid="{00000000-0005-0000-0000-000055000000}"/>
    <cellStyle name="60% — akcent 6 2" xfId="87" xr:uid="{00000000-0005-0000-0000-000056000000}"/>
    <cellStyle name="60% - akcent 6 3" xfId="88" xr:uid="{00000000-0005-0000-0000-000057000000}"/>
    <cellStyle name="60% - akcent 6 4" xfId="89" xr:uid="{00000000-0005-0000-0000-000058000000}"/>
    <cellStyle name="60% - akcent 6 5" xfId="90" xr:uid="{00000000-0005-0000-0000-000059000000}"/>
    <cellStyle name="Akcent 1 2" xfId="91" xr:uid="{00000000-0005-0000-0000-00005A000000}"/>
    <cellStyle name="Akcent 1 2 2" xfId="92" xr:uid="{00000000-0005-0000-0000-00005B000000}"/>
    <cellStyle name="Akcent 1 3" xfId="93" xr:uid="{00000000-0005-0000-0000-00005C000000}"/>
    <cellStyle name="Akcent 1 4" xfId="94" xr:uid="{00000000-0005-0000-0000-00005D000000}"/>
    <cellStyle name="Akcent 2 2" xfId="95" xr:uid="{00000000-0005-0000-0000-00005E000000}"/>
    <cellStyle name="Akcent 2 2 2" xfId="96" xr:uid="{00000000-0005-0000-0000-00005F000000}"/>
    <cellStyle name="Akcent 2 3" xfId="97" xr:uid="{00000000-0005-0000-0000-000060000000}"/>
    <cellStyle name="Akcent 2 4" xfId="98" xr:uid="{00000000-0005-0000-0000-000061000000}"/>
    <cellStyle name="Akcent 3 2" xfId="99" xr:uid="{00000000-0005-0000-0000-000062000000}"/>
    <cellStyle name="Akcent 3 2 2" xfId="100" xr:uid="{00000000-0005-0000-0000-000063000000}"/>
    <cellStyle name="Akcent 3 3" xfId="101" xr:uid="{00000000-0005-0000-0000-000064000000}"/>
    <cellStyle name="Akcent 3 4" xfId="102" xr:uid="{00000000-0005-0000-0000-000065000000}"/>
    <cellStyle name="Akcent 4 2" xfId="103" xr:uid="{00000000-0005-0000-0000-000066000000}"/>
    <cellStyle name="Akcent 4 2 2" xfId="104" xr:uid="{00000000-0005-0000-0000-000067000000}"/>
    <cellStyle name="Akcent 4 3" xfId="105" xr:uid="{00000000-0005-0000-0000-000068000000}"/>
    <cellStyle name="Akcent 4 4" xfId="106" xr:uid="{00000000-0005-0000-0000-000069000000}"/>
    <cellStyle name="Akcent 5 2" xfId="107" xr:uid="{00000000-0005-0000-0000-00006A000000}"/>
    <cellStyle name="Akcent 5 2 2" xfId="108" xr:uid="{00000000-0005-0000-0000-00006B000000}"/>
    <cellStyle name="Akcent 5 3" xfId="109" xr:uid="{00000000-0005-0000-0000-00006C000000}"/>
    <cellStyle name="Akcent 5 4" xfId="110" xr:uid="{00000000-0005-0000-0000-00006D000000}"/>
    <cellStyle name="Akcent 6 2" xfId="111" xr:uid="{00000000-0005-0000-0000-00006E000000}"/>
    <cellStyle name="Akcent 6 2 2" xfId="112" xr:uid="{00000000-0005-0000-0000-00006F000000}"/>
    <cellStyle name="Akcent 6 3" xfId="113" xr:uid="{00000000-0005-0000-0000-000070000000}"/>
    <cellStyle name="Akcent 6 4" xfId="114" xr:uid="{00000000-0005-0000-0000-000071000000}"/>
    <cellStyle name="Dane wejściowe 2" xfId="115" xr:uid="{00000000-0005-0000-0000-000072000000}"/>
    <cellStyle name="Dane wejściowe 2 2" xfId="116" xr:uid="{00000000-0005-0000-0000-000073000000}"/>
    <cellStyle name="Dane wejściowe 3" xfId="117" xr:uid="{00000000-0005-0000-0000-000074000000}"/>
    <cellStyle name="Dane wejściowe 4" xfId="118" xr:uid="{00000000-0005-0000-0000-000075000000}"/>
    <cellStyle name="Dane wyjściowe 2" xfId="119" xr:uid="{00000000-0005-0000-0000-000076000000}"/>
    <cellStyle name="Dane wyjściowe 2 2" xfId="120" xr:uid="{00000000-0005-0000-0000-000077000000}"/>
    <cellStyle name="Dane wyjściowe 3" xfId="121" xr:uid="{00000000-0005-0000-0000-000078000000}"/>
    <cellStyle name="Dane wyjściowe 4" xfId="122" xr:uid="{00000000-0005-0000-0000-000079000000}"/>
    <cellStyle name="Dobre 2" xfId="123" xr:uid="{00000000-0005-0000-0000-00007A000000}"/>
    <cellStyle name="Dobre 3" xfId="124" xr:uid="{00000000-0005-0000-0000-00007B000000}"/>
    <cellStyle name="Dobry" xfId="125" builtinId="26"/>
    <cellStyle name="Dobry 2" xfId="126" xr:uid="{00000000-0005-0000-0000-00007D000000}"/>
    <cellStyle name="Excel Built-in Normal" xfId="127" xr:uid="{00000000-0005-0000-0000-00007E000000}"/>
    <cellStyle name="Hiperłącze 2" xfId="128" xr:uid="{00000000-0005-0000-0000-00007F000000}"/>
    <cellStyle name="Hiperłącze 2 2" xfId="129" xr:uid="{00000000-0005-0000-0000-000080000000}"/>
    <cellStyle name="Hiperłącze 3" xfId="130" xr:uid="{00000000-0005-0000-0000-000081000000}"/>
    <cellStyle name="Hiperłącze 3 2" xfId="131" xr:uid="{00000000-0005-0000-0000-000082000000}"/>
    <cellStyle name="Hiperłącze 4" xfId="132" xr:uid="{00000000-0005-0000-0000-000083000000}"/>
    <cellStyle name="Hiperłącze 5" xfId="133" xr:uid="{00000000-0005-0000-0000-000084000000}"/>
    <cellStyle name="Komórka połączona 2" xfId="134" xr:uid="{00000000-0005-0000-0000-000085000000}"/>
    <cellStyle name="Komórka połączona 2 2" xfId="135" xr:uid="{00000000-0005-0000-0000-000086000000}"/>
    <cellStyle name="Komórka połączona 3" xfId="136" xr:uid="{00000000-0005-0000-0000-000087000000}"/>
    <cellStyle name="Komórka połączona 4" xfId="137" xr:uid="{00000000-0005-0000-0000-000088000000}"/>
    <cellStyle name="Komórka zaznaczona 2" xfId="138" xr:uid="{00000000-0005-0000-0000-000089000000}"/>
    <cellStyle name="Komórka zaznaczona 2 2" xfId="139" xr:uid="{00000000-0005-0000-0000-00008A000000}"/>
    <cellStyle name="Komórka zaznaczona 3" xfId="140" xr:uid="{00000000-0005-0000-0000-00008B000000}"/>
    <cellStyle name="Komórka zaznaczona 4" xfId="141" xr:uid="{00000000-0005-0000-0000-00008C000000}"/>
    <cellStyle name="Nagłówek 1 2" xfId="142" xr:uid="{00000000-0005-0000-0000-00008D000000}"/>
    <cellStyle name="Nagłówek 1 2 2" xfId="143" xr:uid="{00000000-0005-0000-0000-00008E000000}"/>
    <cellStyle name="Nagłówek 1 3" xfId="144" xr:uid="{00000000-0005-0000-0000-00008F000000}"/>
    <cellStyle name="Nagłówek 1 4" xfId="145" xr:uid="{00000000-0005-0000-0000-000090000000}"/>
    <cellStyle name="Nagłówek 2 2" xfId="146" xr:uid="{00000000-0005-0000-0000-000091000000}"/>
    <cellStyle name="Nagłówek 2 2 2" xfId="147" xr:uid="{00000000-0005-0000-0000-000092000000}"/>
    <cellStyle name="Nagłówek 2 3" xfId="148" xr:uid="{00000000-0005-0000-0000-000093000000}"/>
    <cellStyle name="Nagłówek 2 4" xfId="149" xr:uid="{00000000-0005-0000-0000-000094000000}"/>
    <cellStyle name="Nagłówek 3 2" xfId="150" xr:uid="{00000000-0005-0000-0000-000095000000}"/>
    <cellStyle name="Nagłówek 3 2 2" xfId="151" xr:uid="{00000000-0005-0000-0000-000096000000}"/>
    <cellStyle name="Nagłówek 3 3" xfId="152" xr:uid="{00000000-0005-0000-0000-000097000000}"/>
    <cellStyle name="Nagłówek 3 4" xfId="153" xr:uid="{00000000-0005-0000-0000-000098000000}"/>
    <cellStyle name="Nagłówek 4 2" xfId="154" xr:uid="{00000000-0005-0000-0000-000099000000}"/>
    <cellStyle name="Nagłówek 4 2 2" xfId="155" xr:uid="{00000000-0005-0000-0000-00009A000000}"/>
    <cellStyle name="Nagłówek 4 3" xfId="156" xr:uid="{00000000-0005-0000-0000-00009B000000}"/>
    <cellStyle name="Nagłówek 4 4" xfId="157" xr:uid="{00000000-0005-0000-0000-00009C000000}"/>
    <cellStyle name="Neutralne 2" xfId="158" xr:uid="{00000000-0005-0000-0000-00009D000000}"/>
    <cellStyle name="Neutralne 3" xfId="159" xr:uid="{00000000-0005-0000-0000-00009E000000}"/>
    <cellStyle name="Neutralny 2" xfId="160" xr:uid="{00000000-0005-0000-0000-00009F000000}"/>
    <cellStyle name="Normalny" xfId="0" builtinId="0"/>
    <cellStyle name="Normalny 10" xfId="161" xr:uid="{00000000-0005-0000-0000-0000A1000000}"/>
    <cellStyle name="Normalny 11" xfId="162" xr:uid="{00000000-0005-0000-0000-0000A2000000}"/>
    <cellStyle name="Normalny 2" xfId="163" xr:uid="{00000000-0005-0000-0000-0000A3000000}"/>
    <cellStyle name="Normalny 2 2" xfId="164" xr:uid="{00000000-0005-0000-0000-0000A4000000}"/>
    <cellStyle name="Normalny 2 2 2" xfId="165" xr:uid="{00000000-0005-0000-0000-0000A5000000}"/>
    <cellStyle name="Normalny 2 3" xfId="166" xr:uid="{00000000-0005-0000-0000-0000A6000000}"/>
    <cellStyle name="Normalny 2 4" xfId="167" xr:uid="{00000000-0005-0000-0000-0000A7000000}"/>
    <cellStyle name="Normalny 2 5" xfId="168" xr:uid="{00000000-0005-0000-0000-0000A8000000}"/>
    <cellStyle name="Normalny 3" xfId="169" xr:uid="{00000000-0005-0000-0000-0000A9000000}"/>
    <cellStyle name="Normalny 3 2" xfId="170" xr:uid="{00000000-0005-0000-0000-0000AA000000}"/>
    <cellStyle name="Normalny 3 3" xfId="171" xr:uid="{00000000-0005-0000-0000-0000AB000000}"/>
    <cellStyle name="Normalny 3 4" xfId="172" xr:uid="{00000000-0005-0000-0000-0000AC000000}"/>
    <cellStyle name="Normalny 3 5" xfId="173" xr:uid="{00000000-0005-0000-0000-0000AD000000}"/>
    <cellStyle name="Normalny 4" xfId="174" xr:uid="{00000000-0005-0000-0000-0000AE000000}"/>
    <cellStyle name="Normalny 4 2" xfId="175" xr:uid="{00000000-0005-0000-0000-0000AF000000}"/>
    <cellStyle name="Normalny 4 3" xfId="176" xr:uid="{00000000-0005-0000-0000-0000B0000000}"/>
    <cellStyle name="Normalny 5" xfId="177" xr:uid="{00000000-0005-0000-0000-0000B1000000}"/>
    <cellStyle name="Normalny 5 2" xfId="178" xr:uid="{00000000-0005-0000-0000-0000B2000000}"/>
    <cellStyle name="Normalny 5 3" xfId="179" xr:uid="{00000000-0005-0000-0000-0000B3000000}"/>
    <cellStyle name="Normalny 5 4" xfId="180" xr:uid="{00000000-0005-0000-0000-0000B4000000}"/>
    <cellStyle name="Normalny 6" xfId="181" xr:uid="{00000000-0005-0000-0000-0000B5000000}"/>
    <cellStyle name="Normalny 6 3" xfId="182" xr:uid="{00000000-0005-0000-0000-0000B6000000}"/>
    <cellStyle name="Normalny 7" xfId="183" xr:uid="{00000000-0005-0000-0000-0000B7000000}"/>
    <cellStyle name="Normalny 8" xfId="184" xr:uid="{00000000-0005-0000-0000-0000B8000000}"/>
    <cellStyle name="Normalny 9" xfId="185" xr:uid="{00000000-0005-0000-0000-0000B9000000}"/>
    <cellStyle name="Normalny_Arkusz1" xfId="186" xr:uid="{00000000-0005-0000-0000-0000BA000000}"/>
    <cellStyle name="Obliczenia 2" xfId="187" xr:uid="{00000000-0005-0000-0000-0000BB000000}"/>
    <cellStyle name="Obliczenia 2 2" xfId="188" xr:uid="{00000000-0005-0000-0000-0000BC000000}"/>
    <cellStyle name="Obliczenia 3" xfId="189" xr:uid="{00000000-0005-0000-0000-0000BD000000}"/>
    <cellStyle name="Obliczenia 4" xfId="190" xr:uid="{00000000-0005-0000-0000-0000BE000000}"/>
    <cellStyle name="Procentowy 2" xfId="191" xr:uid="{00000000-0005-0000-0000-0000C0000000}"/>
    <cellStyle name="Procentowy 2 2" xfId="192" xr:uid="{00000000-0005-0000-0000-0000C1000000}"/>
    <cellStyle name="Procentowy 3" xfId="193" xr:uid="{00000000-0005-0000-0000-0000C2000000}"/>
    <cellStyle name="Procentowy 4" xfId="194" xr:uid="{00000000-0005-0000-0000-0000C3000000}"/>
    <cellStyle name="Suma 2" xfId="195" xr:uid="{00000000-0005-0000-0000-0000C4000000}"/>
    <cellStyle name="Suma 2 2" xfId="196" xr:uid="{00000000-0005-0000-0000-0000C5000000}"/>
    <cellStyle name="Suma 3" xfId="197" xr:uid="{00000000-0005-0000-0000-0000C6000000}"/>
    <cellStyle name="Suma 4" xfId="198" xr:uid="{00000000-0005-0000-0000-0000C7000000}"/>
    <cellStyle name="Tekst objaśnienia 2" xfId="199" xr:uid="{00000000-0005-0000-0000-0000C8000000}"/>
    <cellStyle name="Tekst objaśnienia 2 2" xfId="200" xr:uid="{00000000-0005-0000-0000-0000C9000000}"/>
    <cellStyle name="Tekst objaśnienia 3" xfId="201" xr:uid="{00000000-0005-0000-0000-0000CA000000}"/>
    <cellStyle name="Tekst objaśnienia 4" xfId="202" xr:uid="{00000000-0005-0000-0000-0000CB000000}"/>
    <cellStyle name="Tekst ostrzeżenia 2" xfId="203" xr:uid="{00000000-0005-0000-0000-0000CC000000}"/>
    <cellStyle name="Tekst ostrzeżenia 2 2" xfId="204" xr:uid="{00000000-0005-0000-0000-0000CD000000}"/>
    <cellStyle name="Tekst ostrzeżenia 3" xfId="205" xr:uid="{00000000-0005-0000-0000-0000CE000000}"/>
    <cellStyle name="Tekst ostrzeżenia 4" xfId="206" xr:uid="{00000000-0005-0000-0000-0000CF000000}"/>
    <cellStyle name="Tytuł 2" xfId="207" xr:uid="{00000000-0005-0000-0000-0000D0000000}"/>
    <cellStyle name="Tytuł 2 2" xfId="208" xr:uid="{00000000-0005-0000-0000-0000D1000000}"/>
    <cellStyle name="Tytuł 3" xfId="209" xr:uid="{00000000-0005-0000-0000-0000D2000000}"/>
    <cellStyle name="Tytuł 4" xfId="210" xr:uid="{00000000-0005-0000-0000-0000D3000000}"/>
    <cellStyle name="Uwaga 2" xfId="211" xr:uid="{00000000-0005-0000-0000-0000D4000000}"/>
    <cellStyle name="Uwaga 2 2" xfId="212" xr:uid="{00000000-0005-0000-0000-0000D5000000}"/>
    <cellStyle name="Uwaga 2 3" xfId="213" xr:uid="{00000000-0005-0000-0000-0000D6000000}"/>
    <cellStyle name="Uwaga 3" xfId="214" xr:uid="{00000000-0005-0000-0000-0000D7000000}"/>
    <cellStyle name="Uwaga 3 2" xfId="215" xr:uid="{00000000-0005-0000-0000-0000D8000000}"/>
    <cellStyle name="Uwaga 4" xfId="216" xr:uid="{00000000-0005-0000-0000-0000D9000000}"/>
    <cellStyle name="Uwaga 5" xfId="217" xr:uid="{00000000-0005-0000-0000-0000DA000000}"/>
    <cellStyle name="Walutowy" xfId="218" builtinId="4"/>
    <cellStyle name="Walutowy 10" xfId="219" xr:uid="{00000000-0005-0000-0000-0000DC000000}"/>
    <cellStyle name="Walutowy 11" xfId="220" xr:uid="{00000000-0005-0000-0000-0000DD000000}"/>
    <cellStyle name="Walutowy 12" xfId="221" xr:uid="{00000000-0005-0000-0000-0000DE000000}"/>
    <cellStyle name="Walutowy 13" xfId="222" xr:uid="{00000000-0005-0000-0000-0000DF000000}"/>
    <cellStyle name="Walutowy 2" xfId="223" xr:uid="{00000000-0005-0000-0000-0000E0000000}"/>
    <cellStyle name="Walutowy 2 2" xfId="224" xr:uid="{00000000-0005-0000-0000-0000E1000000}"/>
    <cellStyle name="Walutowy 2 2 2" xfId="225" xr:uid="{00000000-0005-0000-0000-0000E2000000}"/>
    <cellStyle name="Walutowy 2 3" xfId="226" xr:uid="{00000000-0005-0000-0000-0000E3000000}"/>
    <cellStyle name="Walutowy 2 4" xfId="227" xr:uid="{00000000-0005-0000-0000-0000E4000000}"/>
    <cellStyle name="Walutowy 2 5" xfId="228" xr:uid="{00000000-0005-0000-0000-0000E5000000}"/>
    <cellStyle name="Walutowy 2 6" xfId="229" xr:uid="{00000000-0005-0000-0000-0000E6000000}"/>
    <cellStyle name="Walutowy 3" xfId="230" xr:uid="{00000000-0005-0000-0000-0000E7000000}"/>
    <cellStyle name="Walutowy 3 2" xfId="231" xr:uid="{00000000-0005-0000-0000-0000E8000000}"/>
    <cellStyle name="Walutowy 3 3" xfId="232" xr:uid="{00000000-0005-0000-0000-0000E9000000}"/>
    <cellStyle name="Walutowy 3 4" xfId="233" xr:uid="{00000000-0005-0000-0000-0000EA000000}"/>
    <cellStyle name="Walutowy 3 5" xfId="234" xr:uid="{00000000-0005-0000-0000-0000EB000000}"/>
    <cellStyle name="Walutowy 3 6" xfId="235" xr:uid="{00000000-0005-0000-0000-0000EC000000}"/>
    <cellStyle name="Walutowy 4" xfId="236" xr:uid="{00000000-0005-0000-0000-0000ED000000}"/>
    <cellStyle name="Walutowy 4 2" xfId="237" xr:uid="{00000000-0005-0000-0000-0000EE000000}"/>
    <cellStyle name="Walutowy 4 3" xfId="238" xr:uid="{00000000-0005-0000-0000-0000EF000000}"/>
    <cellStyle name="Walutowy 4 4" xfId="239" xr:uid="{00000000-0005-0000-0000-0000F0000000}"/>
    <cellStyle name="Walutowy 4 5" xfId="240" xr:uid="{00000000-0005-0000-0000-0000F1000000}"/>
    <cellStyle name="Walutowy 5" xfId="241" xr:uid="{00000000-0005-0000-0000-0000F2000000}"/>
    <cellStyle name="Walutowy 5 2" xfId="242" xr:uid="{00000000-0005-0000-0000-0000F3000000}"/>
    <cellStyle name="Walutowy 5 3" xfId="243" xr:uid="{00000000-0005-0000-0000-0000F4000000}"/>
    <cellStyle name="Walutowy 6" xfId="244" xr:uid="{00000000-0005-0000-0000-0000F5000000}"/>
    <cellStyle name="Walutowy 6 2" xfId="245" xr:uid="{00000000-0005-0000-0000-0000F6000000}"/>
    <cellStyle name="Walutowy 6 3" xfId="246" xr:uid="{00000000-0005-0000-0000-0000F7000000}"/>
    <cellStyle name="Walutowy 6 4" xfId="247" xr:uid="{00000000-0005-0000-0000-0000F8000000}"/>
    <cellStyle name="Walutowy 7" xfId="248" xr:uid="{00000000-0005-0000-0000-0000F9000000}"/>
    <cellStyle name="Walutowy 8" xfId="249" xr:uid="{00000000-0005-0000-0000-0000FA000000}"/>
    <cellStyle name="Walutowy 9" xfId="250" xr:uid="{00000000-0005-0000-0000-0000FB000000}"/>
    <cellStyle name="Złe 2" xfId="251" xr:uid="{00000000-0005-0000-0000-0000FC000000}"/>
    <cellStyle name="Złe 3" xfId="252" xr:uid="{00000000-0005-0000-0000-0000FD000000}"/>
    <cellStyle name="Zły 2" xfId="253" xr:uid="{00000000-0005-0000-0000-0000F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9"/>
  <sheetViews>
    <sheetView tabSelected="1" zoomScaleNormal="100" workbookViewId="0">
      <pane ySplit="1" topLeftCell="A2" activePane="bottomLeft" state="frozen"/>
      <selection pane="bottomLeft" activeCell="M7" sqref="M7"/>
    </sheetView>
  </sheetViews>
  <sheetFormatPr defaultRowHeight="12.75" x14ac:dyDescent="0.2"/>
  <cols>
    <col min="1" max="1" width="4" style="2" bestFit="1" customWidth="1"/>
    <col min="2" max="2" width="30.28515625" style="3" customWidth="1"/>
    <col min="3" max="3" width="30.28515625" style="1" bestFit="1" customWidth="1"/>
    <col min="4" max="4" width="12.28515625" style="4" customWidth="1"/>
    <col min="5" max="5" width="16.7109375" style="4" bestFit="1" customWidth="1"/>
    <col min="6" max="6" width="41" style="1" customWidth="1"/>
    <col min="7" max="7" width="50.5703125" style="305" customWidth="1"/>
    <col min="8" max="8" width="26" style="1" bestFit="1" customWidth="1"/>
    <col min="9" max="9" width="16.140625" style="1" bestFit="1" customWidth="1"/>
    <col min="10" max="16384" width="9.140625" style="1"/>
  </cols>
  <sheetData>
    <row r="2" spans="1:10" x14ac:dyDescent="0.2">
      <c r="A2" s="130" t="s">
        <v>6</v>
      </c>
      <c r="B2" s="130" t="s">
        <v>13</v>
      </c>
      <c r="C2" s="130" t="s">
        <v>290</v>
      </c>
      <c r="D2" s="130" t="s">
        <v>11</v>
      </c>
      <c r="E2" s="130" t="s">
        <v>26</v>
      </c>
      <c r="F2" s="130" t="s">
        <v>291</v>
      </c>
      <c r="G2" s="304" t="s">
        <v>292</v>
      </c>
      <c r="H2" s="130" t="s">
        <v>293</v>
      </c>
      <c r="I2" s="130" t="s">
        <v>294</v>
      </c>
    </row>
    <row r="3" spans="1:10" x14ac:dyDescent="0.2">
      <c r="A3" s="131">
        <v>0</v>
      </c>
      <c r="B3" s="121" t="s">
        <v>1177</v>
      </c>
      <c r="C3" s="132" t="str">
        <f>C4</f>
        <v>ul. Warszawska 40, 87-500 Rypin</v>
      </c>
      <c r="D3" s="131"/>
      <c r="E3" s="133"/>
      <c r="F3" s="134"/>
      <c r="G3" s="75"/>
      <c r="H3" s="76"/>
      <c r="I3" s="135"/>
    </row>
    <row r="4" spans="1:10" ht="84" x14ac:dyDescent="0.2">
      <c r="A4" s="357">
        <v>1</v>
      </c>
      <c r="B4" s="156" t="s">
        <v>335</v>
      </c>
      <c r="C4" s="156" t="s">
        <v>557</v>
      </c>
      <c r="D4" s="72" t="s">
        <v>558</v>
      </c>
      <c r="E4" s="71" t="s">
        <v>559</v>
      </c>
      <c r="F4" s="156" t="s">
        <v>561</v>
      </c>
      <c r="G4" s="358" t="s">
        <v>560</v>
      </c>
      <c r="H4" s="359">
        <v>84</v>
      </c>
      <c r="I4" s="360">
        <v>105000000</v>
      </c>
    </row>
    <row r="5" spans="1:10" ht="72" x14ac:dyDescent="0.2">
      <c r="A5" s="357">
        <v>2</v>
      </c>
      <c r="B5" s="156" t="s">
        <v>562</v>
      </c>
      <c r="C5" s="156" t="s">
        <v>557</v>
      </c>
      <c r="D5" s="72" t="s">
        <v>563</v>
      </c>
      <c r="E5" s="71" t="s">
        <v>564</v>
      </c>
      <c r="F5" s="156" t="s">
        <v>698</v>
      </c>
      <c r="G5" s="358" t="s">
        <v>565</v>
      </c>
      <c r="H5" s="359">
        <v>25</v>
      </c>
      <c r="I5" s="360"/>
    </row>
    <row r="6" spans="1:10" ht="108" x14ac:dyDescent="0.2">
      <c r="A6" s="357">
        <v>3</v>
      </c>
      <c r="B6" s="156" t="s">
        <v>355</v>
      </c>
      <c r="C6" s="156" t="s">
        <v>566</v>
      </c>
      <c r="D6" s="72" t="s">
        <v>567</v>
      </c>
      <c r="E6" s="71" t="s">
        <v>569</v>
      </c>
      <c r="F6" s="156" t="s">
        <v>566</v>
      </c>
      <c r="G6" s="358" t="s">
        <v>568</v>
      </c>
      <c r="H6" s="359">
        <v>11</v>
      </c>
      <c r="I6" s="360"/>
    </row>
    <row r="7" spans="1:10" ht="204" x14ac:dyDescent="0.2">
      <c r="A7" s="357">
        <v>4</v>
      </c>
      <c r="B7" s="156" t="s">
        <v>570</v>
      </c>
      <c r="C7" s="156" t="s">
        <v>571</v>
      </c>
      <c r="D7" s="72" t="s">
        <v>572</v>
      </c>
      <c r="E7" s="71">
        <v>8921450392</v>
      </c>
      <c r="F7" s="156" t="s">
        <v>571</v>
      </c>
      <c r="G7" s="358" t="s">
        <v>857</v>
      </c>
      <c r="H7" s="359">
        <v>6</v>
      </c>
      <c r="I7" s="360"/>
    </row>
    <row r="8" spans="1:10" ht="72" x14ac:dyDescent="0.2">
      <c r="A8" s="357">
        <v>5</v>
      </c>
      <c r="B8" s="156" t="s">
        <v>356</v>
      </c>
      <c r="C8" s="156" t="s">
        <v>551</v>
      </c>
      <c r="D8" s="361" t="s">
        <v>638</v>
      </c>
      <c r="E8" s="71" t="s">
        <v>791</v>
      </c>
      <c r="F8" s="156" t="s">
        <v>573</v>
      </c>
      <c r="G8" s="358" t="s">
        <v>792</v>
      </c>
      <c r="H8" s="359">
        <v>17</v>
      </c>
      <c r="I8" s="360"/>
      <c r="J8" s="2"/>
    </row>
    <row r="9" spans="1:10" ht="24" x14ac:dyDescent="0.2">
      <c r="A9" s="357">
        <v>6</v>
      </c>
      <c r="B9" s="156" t="s">
        <v>363</v>
      </c>
      <c r="C9" s="156" t="s">
        <v>575</v>
      </c>
      <c r="D9" s="72">
        <v>91092833</v>
      </c>
      <c r="E9" s="71"/>
      <c r="F9" s="156" t="s">
        <v>575</v>
      </c>
      <c r="G9" s="358" t="s">
        <v>808</v>
      </c>
      <c r="H9" s="359">
        <v>12</v>
      </c>
      <c r="I9" s="360"/>
    </row>
    <row r="10" spans="1:10" ht="180" x14ac:dyDescent="0.2">
      <c r="A10" s="357">
        <v>7</v>
      </c>
      <c r="B10" s="156" t="s">
        <v>574</v>
      </c>
      <c r="C10" s="156" t="s">
        <v>571</v>
      </c>
      <c r="D10" s="72">
        <v>340172858</v>
      </c>
      <c r="E10" s="71">
        <v>8921435702</v>
      </c>
      <c r="F10" s="156" t="s">
        <v>576</v>
      </c>
      <c r="G10" s="358" t="s">
        <v>855</v>
      </c>
      <c r="H10" s="359">
        <v>11</v>
      </c>
      <c r="I10" s="360"/>
    </row>
    <row r="11" spans="1:10" x14ac:dyDescent="0.2">
      <c r="A11" s="357">
        <v>8</v>
      </c>
      <c r="B11" s="156" t="s">
        <v>577</v>
      </c>
      <c r="C11" s="156" t="s">
        <v>557</v>
      </c>
      <c r="D11" s="72">
        <v>340390118</v>
      </c>
      <c r="E11" s="71">
        <v>8921450386</v>
      </c>
      <c r="F11" s="156" t="s">
        <v>557</v>
      </c>
      <c r="G11" s="358"/>
      <c r="H11" s="359">
        <v>9</v>
      </c>
      <c r="I11" s="360"/>
    </row>
    <row r="12" spans="1:10" ht="38.25" x14ac:dyDescent="0.2">
      <c r="A12" s="357"/>
      <c r="B12" s="374" t="s">
        <v>1178</v>
      </c>
      <c r="C12" s="156" t="s">
        <v>582</v>
      </c>
      <c r="D12" s="72">
        <v>368071673</v>
      </c>
      <c r="E12" s="71" t="s">
        <v>1181</v>
      </c>
      <c r="F12" s="156"/>
      <c r="G12" s="358"/>
      <c r="H12" s="359"/>
      <c r="I12" s="360"/>
    </row>
    <row r="13" spans="1:10" ht="38.25" x14ac:dyDescent="0.2">
      <c r="A13" s="357">
        <v>9</v>
      </c>
      <c r="B13" s="156" t="s">
        <v>1200</v>
      </c>
      <c r="C13" s="156" t="s">
        <v>582</v>
      </c>
      <c r="D13" s="72">
        <v>368071673</v>
      </c>
      <c r="E13" s="71">
        <v>8921484020</v>
      </c>
      <c r="F13" s="156" t="s">
        <v>833</v>
      </c>
      <c r="G13" s="358" t="s">
        <v>821</v>
      </c>
      <c r="H13" s="359">
        <v>62</v>
      </c>
      <c r="I13" s="360"/>
    </row>
    <row r="14" spans="1:10" ht="38.25" x14ac:dyDescent="0.2">
      <c r="A14" s="357">
        <v>10</v>
      </c>
      <c r="B14" s="156" t="s">
        <v>1201</v>
      </c>
      <c r="C14" s="156" t="s">
        <v>554</v>
      </c>
      <c r="D14" s="72">
        <v>368071673</v>
      </c>
      <c r="E14" s="71">
        <v>8921484020</v>
      </c>
      <c r="F14" s="156" t="s">
        <v>583</v>
      </c>
      <c r="G14" s="358" t="s">
        <v>834</v>
      </c>
      <c r="H14" s="359">
        <v>43</v>
      </c>
      <c r="I14" s="360"/>
    </row>
    <row r="15" spans="1:10" ht="38.25" x14ac:dyDescent="0.2">
      <c r="A15" s="357">
        <v>11</v>
      </c>
      <c r="B15" s="156" t="s">
        <v>1202</v>
      </c>
      <c r="C15" s="156" t="s">
        <v>581</v>
      </c>
      <c r="D15" s="72">
        <v>368071673</v>
      </c>
      <c r="E15" s="71">
        <v>8921484020</v>
      </c>
      <c r="F15" s="156" t="str">
        <f>C15</f>
        <v>ul. Sportowa 24, 87-500 Rypin</v>
      </c>
      <c r="G15" s="358" t="s">
        <v>821</v>
      </c>
      <c r="H15" s="359">
        <v>20</v>
      </c>
      <c r="I15" s="360"/>
    </row>
    <row r="16" spans="1:10" ht="38.25" x14ac:dyDescent="0.2">
      <c r="A16" s="357"/>
      <c r="B16" s="374" t="s">
        <v>1179</v>
      </c>
      <c r="C16" s="156" t="s">
        <v>1180</v>
      </c>
      <c r="D16" s="72">
        <v>368071822</v>
      </c>
      <c r="E16" s="71" t="s">
        <v>1182</v>
      </c>
      <c r="F16" s="156"/>
      <c r="G16" s="358"/>
      <c r="H16" s="359"/>
      <c r="I16" s="360"/>
    </row>
    <row r="17" spans="1:9" ht="38.25" x14ac:dyDescent="0.2">
      <c r="A17" s="357">
        <v>12</v>
      </c>
      <c r="B17" s="354" t="s">
        <v>1203</v>
      </c>
      <c r="C17" s="156" t="s">
        <v>580</v>
      </c>
      <c r="D17" s="355">
        <v>368071822</v>
      </c>
      <c r="E17" s="355">
        <v>8921484037</v>
      </c>
      <c r="F17" s="362" t="s">
        <v>580</v>
      </c>
      <c r="G17" s="358" t="s">
        <v>776</v>
      </c>
      <c r="H17" s="359">
        <v>82</v>
      </c>
      <c r="I17" s="360"/>
    </row>
    <row r="18" spans="1:9" ht="51" x14ac:dyDescent="0.2">
      <c r="A18" s="357">
        <v>13</v>
      </c>
      <c r="B18" s="354" t="s">
        <v>1204</v>
      </c>
      <c r="C18" s="156" t="s">
        <v>579</v>
      </c>
      <c r="D18" s="363">
        <v>910038633</v>
      </c>
      <c r="E18" s="355">
        <v>8921000795</v>
      </c>
      <c r="F18" s="362" t="str">
        <f>C18</f>
        <v>ul.  Młyńska 3, 87-500 Rypin</v>
      </c>
      <c r="G18" s="358" t="s">
        <v>761</v>
      </c>
      <c r="H18" s="359">
        <v>27</v>
      </c>
      <c r="I18" s="360"/>
    </row>
    <row r="19" spans="1:9" ht="38.25" x14ac:dyDescent="0.2">
      <c r="A19" s="357">
        <v>14</v>
      </c>
      <c r="B19" s="354" t="s">
        <v>1205</v>
      </c>
      <c r="C19" s="156" t="s">
        <v>578</v>
      </c>
      <c r="D19" s="355">
        <v>368071822</v>
      </c>
      <c r="E19" s="355">
        <v>8921484037</v>
      </c>
      <c r="F19" s="362" t="str">
        <f>C19</f>
        <v>ul.  Sommera 16 , 87-500 Rypin</v>
      </c>
      <c r="G19" s="358" t="s">
        <v>732</v>
      </c>
      <c r="H19" s="359">
        <v>15</v>
      </c>
      <c r="I19" s="360"/>
    </row>
  </sheetData>
  <phoneticPr fontId="0" type="noConversion"/>
  <pageMargins left="0.75" right="0.75" top="1" bottom="1" header="0.5" footer="0.5"/>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I201"/>
  <sheetViews>
    <sheetView zoomScale="70" zoomScaleNormal="70" workbookViewId="0">
      <pane ySplit="3" topLeftCell="A67" activePane="bottomLeft" state="frozen"/>
      <selection pane="bottomLeft" activeCell="G2" sqref="G2:G3"/>
    </sheetView>
  </sheetViews>
  <sheetFormatPr defaultRowHeight="12.75" x14ac:dyDescent="0.2"/>
  <cols>
    <col min="1" max="1" width="5" style="66" customWidth="1"/>
    <col min="2" max="2" width="16.85546875" style="69" customWidth="1"/>
    <col min="3" max="3" width="21" style="66" customWidth="1"/>
    <col min="4" max="4" width="11.28515625" style="66" customWidth="1"/>
    <col min="5" max="5" width="19.28515625" style="66" bestFit="1" customWidth="1"/>
    <col min="6" max="6" width="27.28515625" style="66" bestFit="1" customWidth="1"/>
    <col min="7" max="7" width="26.140625" style="66" bestFit="1" customWidth="1"/>
    <col min="8" max="16384" width="9.140625" style="66"/>
  </cols>
  <sheetData>
    <row r="1" spans="1:7" x14ac:dyDescent="0.2">
      <c r="A1" s="524" t="s">
        <v>6</v>
      </c>
      <c r="B1" s="547" t="s">
        <v>85</v>
      </c>
      <c r="C1" s="525" t="s">
        <v>86</v>
      </c>
      <c r="D1" s="524" t="s">
        <v>23</v>
      </c>
      <c r="E1" s="524" t="s">
        <v>89</v>
      </c>
      <c r="F1" s="63" t="s">
        <v>161</v>
      </c>
      <c r="G1" s="64" t="s">
        <v>162</v>
      </c>
    </row>
    <row r="2" spans="1:7" x14ac:dyDescent="0.2">
      <c r="A2" s="524"/>
      <c r="B2" s="548"/>
      <c r="C2" s="525"/>
      <c r="D2" s="524"/>
      <c r="E2" s="524"/>
      <c r="F2" s="536" t="s">
        <v>220</v>
      </c>
      <c r="G2" s="522" t="s">
        <v>219</v>
      </c>
    </row>
    <row r="3" spans="1:7" x14ac:dyDescent="0.2">
      <c r="A3" s="524"/>
      <c r="B3" s="549"/>
      <c r="C3" s="525"/>
      <c r="D3" s="524"/>
      <c r="E3" s="524"/>
      <c r="F3" s="536"/>
      <c r="G3" s="522"/>
    </row>
    <row r="4" spans="1:7" x14ac:dyDescent="0.2">
      <c r="A4" s="550" t="str">
        <f>'Zakładka nr 1 - wykaz podmiotów'!B4</f>
        <v>Urząd Miasta Rypin</v>
      </c>
      <c r="B4" s="551"/>
      <c r="C4" s="551"/>
      <c r="D4" s="551"/>
      <c r="E4" s="551"/>
      <c r="F4" s="551"/>
      <c r="G4" s="552"/>
    </row>
    <row r="5" spans="1:7" x14ac:dyDescent="0.2">
      <c r="A5" s="565" t="s">
        <v>3</v>
      </c>
      <c r="B5" s="557" t="s">
        <v>66</v>
      </c>
      <c r="C5" s="513" t="s">
        <v>147</v>
      </c>
      <c r="D5" s="513" t="s">
        <v>36</v>
      </c>
      <c r="E5" s="555">
        <v>252</v>
      </c>
      <c r="F5" s="563">
        <v>453600</v>
      </c>
      <c r="G5" s="554">
        <v>504000</v>
      </c>
    </row>
    <row r="6" spans="1:7" x14ac:dyDescent="0.2">
      <c r="A6" s="565"/>
      <c r="B6" s="557"/>
      <c r="C6" s="513"/>
      <c r="D6" s="513"/>
      <c r="E6" s="555"/>
      <c r="F6" s="553"/>
      <c r="G6" s="554"/>
    </row>
    <row r="7" spans="1:7" x14ac:dyDescent="0.2">
      <c r="A7" s="565" t="s">
        <v>4</v>
      </c>
      <c r="B7" s="566" t="s">
        <v>66</v>
      </c>
      <c r="C7" s="513" t="s">
        <v>144</v>
      </c>
      <c r="D7" s="513">
        <v>1930</v>
      </c>
      <c r="E7" s="555">
        <v>52</v>
      </c>
      <c r="F7" s="568">
        <v>259485.16</v>
      </c>
      <c r="G7" s="567">
        <v>259485.16</v>
      </c>
    </row>
    <row r="8" spans="1:7" x14ac:dyDescent="0.2">
      <c r="A8" s="565"/>
      <c r="B8" s="566"/>
      <c r="C8" s="513"/>
      <c r="D8" s="513"/>
      <c r="E8" s="555"/>
      <c r="F8" s="569"/>
      <c r="G8" s="567"/>
    </row>
    <row r="9" spans="1:7" x14ac:dyDescent="0.2">
      <c r="A9" s="565" t="s">
        <v>5</v>
      </c>
      <c r="B9" s="566" t="s">
        <v>66</v>
      </c>
      <c r="C9" s="513" t="s">
        <v>76</v>
      </c>
      <c r="D9" s="513">
        <v>1950</v>
      </c>
      <c r="E9" s="555">
        <v>145</v>
      </c>
      <c r="F9" s="563">
        <v>261000</v>
      </c>
      <c r="G9" s="554">
        <v>290000</v>
      </c>
    </row>
    <row r="10" spans="1:7" x14ac:dyDescent="0.2">
      <c r="A10" s="565"/>
      <c r="B10" s="566"/>
      <c r="C10" s="513"/>
      <c r="D10" s="513"/>
      <c r="E10" s="555"/>
      <c r="F10" s="553"/>
      <c r="G10" s="554"/>
    </row>
    <row r="11" spans="1:7" x14ac:dyDescent="0.2">
      <c r="A11" s="565" t="s">
        <v>31</v>
      </c>
      <c r="B11" s="566" t="s">
        <v>66</v>
      </c>
      <c r="C11" s="513" t="s">
        <v>137</v>
      </c>
      <c r="D11" s="513">
        <v>1930</v>
      </c>
      <c r="E11" s="555">
        <v>240</v>
      </c>
      <c r="F11" s="563">
        <v>432000</v>
      </c>
      <c r="G11" s="554">
        <v>480000</v>
      </c>
    </row>
    <row r="12" spans="1:7" x14ac:dyDescent="0.2">
      <c r="A12" s="565"/>
      <c r="B12" s="566"/>
      <c r="C12" s="513"/>
      <c r="D12" s="513"/>
      <c r="E12" s="555"/>
      <c r="F12" s="553"/>
      <c r="G12" s="554"/>
    </row>
    <row r="13" spans="1:7" x14ac:dyDescent="0.2">
      <c r="A13" s="565" t="s">
        <v>32</v>
      </c>
      <c r="B13" s="566" t="s">
        <v>66</v>
      </c>
      <c r="C13" s="513" t="s">
        <v>143</v>
      </c>
      <c r="D13" s="513">
        <v>1950</v>
      </c>
      <c r="E13" s="555">
        <v>100</v>
      </c>
      <c r="F13" s="563">
        <v>180000</v>
      </c>
      <c r="G13" s="554">
        <v>200000</v>
      </c>
    </row>
    <row r="14" spans="1:7" x14ac:dyDescent="0.2">
      <c r="A14" s="565"/>
      <c r="B14" s="566"/>
      <c r="C14" s="513"/>
      <c r="D14" s="513"/>
      <c r="E14" s="555"/>
      <c r="F14" s="553"/>
      <c r="G14" s="554"/>
    </row>
    <row r="15" spans="1:7" x14ac:dyDescent="0.2">
      <c r="A15" s="565" t="s">
        <v>47</v>
      </c>
      <c r="B15" s="566" t="s">
        <v>66</v>
      </c>
      <c r="C15" s="513" t="s">
        <v>77</v>
      </c>
      <c r="D15" s="513">
        <v>1950</v>
      </c>
      <c r="E15" s="555">
        <v>112</v>
      </c>
      <c r="F15" s="568">
        <v>359275.41</v>
      </c>
      <c r="G15" s="567">
        <v>359275.41</v>
      </c>
    </row>
    <row r="16" spans="1:7" x14ac:dyDescent="0.2">
      <c r="A16" s="565"/>
      <c r="B16" s="566"/>
      <c r="C16" s="513"/>
      <c r="D16" s="513"/>
      <c r="E16" s="555"/>
      <c r="F16" s="569"/>
      <c r="G16" s="567"/>
    </row>
    <row r="17" spans="1:7" x14ac:dyDescent="0.2">
      <c r="A17" s="565" t="s">
        <v>48</v>
      </c>
      <c r="B17" s="566" t="s">
        <v>66</v>
      </c>
      <c r="C17" s="513" t="s">
        <v>149</v>
      </c>
      <c r="D17" s="513">
        <v>1960</v>
      </c>
      <c r="E17" s="555">
        <v>160</v>
      </c>
      <c r="F17" s="563">
        <v>288000</v>
      </c>
      <c r="G17" s="554">
        <v>320000</v>
      </c>
    </row>
    <row r="18" spans="1:7" x14ac:dyDescent="0.2">
      <c r="A18" s="565"/>
      <c r="B18" s="566"/>
      <c r="C18" s="513"/>
      <c r="D18" s="513"/>
      <c r="E18" s="555"/>
      <c r="F18" s="553"/>
      <c r="G18" s="554"/>
    </row>
    <row r="19" spans="1:7" x14ac:dyDescent="0.2">
      <c r="A19" s="565" t="s">
        <v>49</v>
      </c>
      <c r="B19" s="566" t="s">
        <v>66</v>
      </c>
      <c r="C19" s="513" t="s">
        <v>150</v>
      </c>
      <c r="D19" s="513" t="s">
        <v>35</v>
      </c>
      <c r="E19" s="555">
        <v>181</v>
      </c>
      <c r="F19" s="563">
        <v>325800</v>
      </c>
      <c r="G19" s="554">
        <v>362000</v>
      </c>
    </row>
    <row r="20" spans="1:7" x14ac:dyDescent="0.2">
      <c r="A20" s="565"/>
      <c r="B20" s="566"/>
      <c r="C20" s="513"/>
      <c r="D20" s="513"/>
      <c r="E20" s="555"/>
      <c r="F20" s="553"/>
      <c r="G20" s="554"/>
    </row>
    <row r="21" spans="1:7" x14ac:dyDescent="0.2">
      <c r="A21" s="565" t="s">
        <v>50</v>
      </c>
      <c r="B21" s="566" t="s">
        <v>66</v>
      </c>
      <c r="C21" s="513" t="s">
        <v>142</v>
      </c>
      <c r="D21" s="513">
        <v>1920</v>
      </c>
      <c r="E21" s="555">
        <v>63.77</v>
      </c>
      <c r="F21" s="563">
        <v>114786</v>
      </c>
      <c r="G21" s="554">
        <v>127540</v>
      </c>
    </row>
    <row r="22" spans="1:7" x14ac:dyDescent="0.2">
      <c r="A22" s="565"/>
      <c r="B22" s="566"/>
      <c r="C22" s="513"/>
      <c r="D22" s="513"/>
      <c r="E22" s="555"/>
      <c r="F22" s="553"/>
      <c r="G22" s="554"/>
    </row>
    <row r="23" spans="1:7" x14ac:dyDescent="0.2">
      <c r="A23" s="565" t="s">
        <v>51</v>
      </c>
      <c r="B23" s="566" t="s">
        <v>66</v>
      </c>
      <c r="C23" s="513" t="s">
        <v>152</v>
      </c>
      <c r="D23" s="513">
        <v>1930</v>
      </c>
      <c r="E23" s="555">
        <v>94</v>
      </c>
      <c r="F23" s="563">
        <v>169200</v>
      </c>
      <c r="G23" s="554">
        <v>188000</v>
      </c>
    </row>
    <row r="24" spans="1:7" x14ac:dyDescent="0.2">
      <c r="A24" s="565"/>
      <c r="B24" s="566"/>
      <c r="C24" s="513"/>
      <c r="D24" s="513"/>
      <c r="E24" s="555"/>
      <c r="F24" s="553"/>
      <c r="G24" s="554"/>
    </row>
    <row r="25" spans="1:7" x14ac:dyDescent="0.2">
      <c r="A25" s="565" t="s">
        <v>52</v>
      </c>
      <c r="B25" s="566" t="s">
        <v>66</v>
      </c>
      <c r="C25" s="513" t="s">
        <v>82</v>
      </c>
      <c r="D25" s="513">
        <v>1930</v>
      </c>
      <c r="E25" s="555">
        <v>200</v>
      </c>
      <c r="F25" s="563">
        <v>360000</v>
      </c>
      <c r="G25" s="554">
        <v>400000</v>
      </c>
    </row>
    <row r="26" spans="1:7" x14ac:dyDescent="0.2">
      <c r="A26" s="565"/>
      <c r="B26" s="566"/>
      <c r="C26" s="513"/>
      <c r="D26" s="513"/>
      <c r="E26" s="555"/>
      <c r="F26" s="553"/>
      <c r="G26" s="554"/>
    </row>
    <row r="27" spans="1:7" x14ac:dyDescent="0.2">
      <c r="A27" s="565" t="s">
        <v>53</v>
      </c>
      <c r="B27" s="566" t="s">
        <v>66</v>
      </c>
      <c r="C27" s="513" t="s">
        <v>146</v>
      </c>
      <c r="D27" s="513">
        <v>2010</v>
      </c>
      <c r="E27" s="555">
        <v>206.46</v>
      </c>
      <c r="F27" s="568">
        <v>579440.4</v>
      </c>
      <c r="G27" s="567">
        <v>579440.4</v>
      </c>
    </row>
    <row r="28" spans="1:7" x14ac:dyDescent="0.2">
      <c r="A28" s="565"/>
      <c r="B28" s="566"/>
      <c r="C28" s="513"/>
      <c r="D28" s="513"/>
      <c r="E28" s="555"/>
      <c r="F28" s="569"/>
      <c r="G28" s="567"/>
    </row>
    <row r="29" spans="1:7" x14ac:dyDescent="0.2">
      <c r="A29" s="565" t="s">
        <v>54</v>
      </c>
      <c r="B29" s="566" t="s">
        <v>66</v>
      </c>
      <c r="C29" s="513" t="s">
        <v>153</v>
      </c>
      <c r="D29" s="513">
        <v>1925</v>
      </c>
      <c r="E29" s="555">
        <v>77.989999999999995</v>
      </c>
      <c r="F29" s="563">
        <v>140382</v>
      </c>
      <c r="G29" s="554">
        <v>155980</v>
      </c>
    </row>
    <row r="30" spans="1:7" x14ac:dyDescent="0.2">
      <c r="A30" s="565"/>
      <c r="B30" s="566"/>
      <c r="C30" s="513"/>
      <c r="D30" s="513"/>
      <c r="E30" s="555"/>
      <c r="F30" s="553"/>
      <c r="G30" s="554"/>
    </row>
    <row r="31" spans="1:7" x14ac:dyDescent="0.2">
      <c r="A31" s="565" t="s">
        <v>55</v>
      </c>
      <c r="B31" s="566" t="s">
        <v>66</v>
      </c>
      <c r="C31" s="513" t="s">
        <v>74</v>
      </c>
      <c r="D31" s="513">
        <v>1900</v>
      </c>
      <c r="E31" s="555">
        <v>35.4</v>
      </c>
      <c r="F31" s="563">
        <v>63720</v>
      </c>
      <c r="G31" s="554">
        <v>70800</v>
      </c>
    </row>
    <row r="32" spans="1:7" x14ac:dyDescent="0.2">
      <c r="A32" s="565"/>
      <c r="B32" s="566"/>
      <c r="C32" s="513"/>
      <c r="D32" s="513"/>
      <c r="E32" s="555"/>
      <c r="F32" s="553"/>
      <c r="G32" s="554"/>
    </row>
    <row r="33" spans="1:7" x14ac:dyDescent="0.2">
      <c r="A33" s="565" t="s">
        <v>56</v>
      </c>
      <c r="B33" s="566" t="s">
        <v>66</v>
      </c>
      <c r="C33" s="513" t="s">
        <v>75</v>
      </c>
      <c r="D33" s="565">
        <v>2005</v>
      </c>
      <c r="E33" s="555">
        <v>60</v>
      </c>
      <c r="F33" s="563">
        <v>108000</v>
      </c>
      <c r="G33" s="554">
        <v>120000</v>
      </c>
    </row>
    <row r="34" spans="1:7" x14ac:dyDescent="0.2">
      <c r="A34" s="565"/>
      <c r="B34" s="566"/>
      <c r="C34" s="513"/>
      <c r="D34" s="565"/>
      <c r="E34" s="555"/>
      <c r="F34" s="553"/>
      <c r="G34" s="554"/>
    </row>
    <row r="35" spans="1:7" x14ac:dyDescent="0.2">
      <c r="A35" s="565" t="s">
        <v>156</v>
      </c>
      <c r="B35" s="566" t="s">
        <v>66</v>
      </c>
      <c r="C35" s="513" t="s">
        <v>72</v>
      </c>
      <c r="D35" s="513">
        <v>2011</v>
      </c>
      <c r="E35" s="555">
        <v>267.18</v>
      </c>
      <c r="F35" s="568">
        <v>767545.64</v>
      </c>
      <c r="G35" s="567">
        <v>767545.64</v>
      </c>
    </row>
    <row r="36" spans="1:7" x14ac:dyDescent="0.2">
      <c r="A36" s="565"/>
      <c r="B36" s="566"/>
      <c r="C36" s="513"/>
      <c r="D36" s="513"/>
      <c r="E36" s="555"/>
      <c r="F36" s="569"/>
      <c r="G36" s="567"/>
    </row>
    <row r="37" spans="1:7" x14ac:dyDescent="0.2">
      <c r="A37" s="565" t="s">
        <v>157</v>
      </c>
      <c r="B37" s="566" t="s">
        <v>66</v>
      </c>
      <c r="C37" s="513" t="s">
        <v>84</v>
      </c>
      <c r="D37" s="513">
        <v>1980</v>
      </c>
      <c r="E37" s="555">
        <v>80</v>
      </c>
      <c r="F37" s="563">
        <v>144000</v>
      </c>
      <c r="G37" s="554">
        <v>160000</v>
      </c>
    </row>
    <row r="38" spans="1:7" x14ac:dyDescent="0.2">
      <c r="A38" s="565"/>
      <c r="B38" s="566"/>
      <c r="C38" s="513"/>
      <c r="D38" s="513"/>
      <c r="E38" s="555"/>
      <c r="F38" s="553"/>
      <c r="G38" s="554"/>
    </row>
    <row r="39" spans="1:7" x14ac:dyDescent="0.2">
      <c r="A39" s="565" t="s">
        <v>158</v>
      </c>
      <c r="B39" s="566" t="s">
        <v>136</v>
      </c>
      <c r="C39" s="513" t="s">
        <v>141</v>
      </c>
      <c r="D39" s="513">
        <v>1950</v>
      </c>
      <c r="E39" s="555">
        <v>90</v>
      </c>
      <c r="F39" s="563">
        <v>162000</v>
      </c>
      <c r="G39" s="554">
        <v>180000</v>
      </c>
    </row>
    <row r="40" spans="1:7" x14ac:dyDescent="0.2">
      <c r="A40" s="565"/>
      <c r="B40" s="566"/>
      <c r="C40" s="513"/>
      <c r="D40" s="513"/>
      <c r="E40" s="555"/>
      <c r="F40" s="553"/>
      <c r="G40" s="554"/>
    </row>
    <row r="41" spans="1:7" x14ac:dyDescent="0.2">
      <c r="A41" s="565" t="s">
        <v>159</v>
      </c>
      <c r="B41" s="566" t="s">
        <v>207</v>
      </c>
      <c r="C41" s="513" t="s">
        <v>73</v>
      </c>
      <c r="D41" s="513" t="s">
        <v>208</v>
      </c>
      <c r="E41" s="555">
        <v>216.4</v>
      </c>
      <c r="F41" s="563">
        <v>389520</v>
      </c>
      <c r="G41" s="554">
        <v>432800</v>
      </c>
    </row>
    <row r="42" spans="1:7" x14ac:dyDescent="0.2">
      <c r="A42" s="565"/>
      <c r="B42" s="566"/>
      <c r="C42" s="513"/>
      <c r="D42" s="513"/>
      <c r="E42" s="555"/>
      <c r="F42" s="553"/>
      <c r="G42" s="554"/>
    </row>
    <row r="43" spans="1:7" x14ac:dyDescent="0.2">
      <c r="A43" s="565" t="s">
        <v>160</v>
      </c>
      <c r="B43" s="566" t="s">
        <v>225</v>
      </c>
      <c r="C43" s="513" t="s">
        <v>145</v>
      </c>
      <c r="D43" s="513">
        <v>2005</v>
      </c>
      <c r="E43" s="555">
        <v>168</v>
      </c>
      <c r="F43" s="563">
        <v>302400</v>
      </c>
      <c r="G43" s="554">
        <v>336000</v>
      </c>
    </row>
    <row r="44" spans="1:7" x14ac:dyDescent="0.2">
      <c r="A44" s="565"/>
      <c r="B44" s="566"/>
      <c r="C44" s="513"/>
      <c r="D44" s="513"/>
      <c r="E44" s="555"/>
      <c r="F44" s="553"/>
      <c r="G44" s="554"/>
    </row>
    <row r="45" spans="1:7" x14ac:dyDescent="0.2">
      <c r="A45" s="565" t="s">
        <v>168</v>
      </c>
      <c r="B45" s="566" t="s">
        <v>136</v>
      </c>
      <c r="C45" s="513" t="s">
        <v>151</v>
      </c>
      <c r="D45" s="513">
        <v>1950</v>
      </c>
      <c r="E45" s="555">
        <v>360</v>
      </c>
      <c r="F45" s="563">
        <v>648000</v>
      </c>
      <c r="G45" s="554">
        <v>720000</v>
      </c>
    </row>
    <row r="46" spans="1:7" x14ac:dyDescent="0.2">
      <c r="A46" s="565"/>
      <c r="B46" s="566"/>
      <c r="C46" s="513"/>
      <c r="D46" s="513"/>
      <c r="E46" s="555"/>
      <c r="F46" s="553"/>
      <c r="G46" s="554"/>
    </row>
    <row r="47" spans="1:7" x14ac:dyDescent="0.2">
      <c r="A47" s="565" t="s">
        <v>169</v>
      </c>
      <c r="B47" s="566" t="s">
        <v>136</v>
      </c>
      <c r="C47" s="513" t="s">
        <v>140</v>
      </c>
      <c r="D47" s="513">
        <v>1950</v>
      </c>
      <c r="E47" s="555">
        <v>244</v>
      </c>
      <c r="F47" s="563">
        <v>439200</v>
      </c>
      <c r="G47" s="554">
        <v>488000</v>
      </c>
    </row>
    <row r="48" spans="1:7" x14ac:dyDescent="0.2">
      <c r="A48" s="565"/>
      <c r="B48" s="566"/>
      <c r="C48" s="513"/>
      <c r="D48" s="513"/>
      <c r="E48" s="555"/>
      <c r="F48" s="553"/>
      <c r="G48" s="554"/>
    </row>
    <row r="49" spans="1:7" x14ac:dyDescent="0.2">
      <c r="A49" s="565" t="s">
        <v>170</v>
      </c>
      <c r="B49" s="566" t="s">
        <v>136</v>
      </c>
      <c r="C49" s="513" t="s">
        <v>148</v>
      </c>
      <c r="D49" s="513">
        <v>1950</v>
      </c>
      <c r="E49" s="555">
        <v>160</v>
      </c>
      <c r="F49" s="563">
        <v>288000</v>
      </c>
      <c r="G49" s="554">
        <v>320000</v>
      </c>
    </row>
    <row r="50" spans="1:7" x14ac:dyDescent="0.2">
      <c r="A50" s="565"/>
      <c r="B50" s="566"/>
      <c r="C50" s="513"/>
      <c r="D50" s="513"/>
      <c r="E50" s="555"/>
      <c r="F50" s="553"/>
      <c r="G50" s="554"/>
    </row>
    <row r="51" spans="1:7" x14ac:dyDescent="0.2">
      <c r="A51" s="565" t="s">
        <v>171</v>
      </c>
      <c r="B51" s="566" t="s">
        <v>136</v>
      </c>
      <c r="C51" s="513" t="s">
        <v>78</v>
      </c>
      <c r="D51" s="513">
        <v>1988</v>
      </c>
      <c r="E51" s="555">
        <v>200</v>
      </c>
      <c r="F51" s="563">
        <v>360000</v>
      </c>
      <c r="G51" s="554">
        <v>400000</v>
      </c>
    </row>
    <row r="52" spans="1:7" x14ac:dyDescent="0.2">
      <c r="A52" s="565"/>
      <c r="B52" s="566"/>
      <c r="C52" s="513"/>
      <c r="D52" s="513"/>
      <c r="E52" s="555"/>
      <c r="F52" s="553"/>
      <c r="G52" s="554"/>
    </row>
    <row r="53" spans="1:7" x14ac:dyDescent="0.2">
      <c r="A53" s="565" t="s">
        <v>176</v>
      </c>
      <c r="B53" s="566" t="s">
        <v>211</v>
      </c>
      <c r="C53" s="513" t="s">
        <v>82</v>
      </c>
      <c r="D53" s="513">
        <v>2012</v>
      </c>
      <c r="E53" s="555">
        <v>140</v>
      </c>
      <c r="F53" s="568">
        <v>255327.64</v>
      </c>
      <c r="G53" s="554">
        <v>280000</v>
      </c>
    </row>
    <row r="54" spans="1:7" x14ac:dyDescent="0.2">
      <c r="A54" s="565"/>
      <c r="B54" s="566"/>
      <c r="C54" s="513"/>
      <c r="D54" s="513"/>
      <c r="E54" s="555"/>
      <c r="F54" s="569"/>
      <c r="G54" s="554"/>
    </row>
    <row r="55" spans="1:7" x14ac:dyDescent="0.2">
      <c r="A55" s="565" t="s">
        <v>177</v>
      </c>
      <c r="B55" s="566" t="s">
        <v>212</v>
      </c>
      <c r="C55" s="513" t="s">
        <v>144</v>
      </c>
      <c r="D55" s="513">
        <v>1994</v>
      </c>
      <c r="E55" s="555">
        <v>50</v>
      </c>
      <c r="F55" s="563">
        <v>90000</v>
      </c>
      <c r="G55" s="554">
        <v>100000</v>
      </c>
    </row>
    <row r="56" spans="1:7" x14ac:dyDescent="0.2">
      <c r="A56" s="565"/>
      <c r="B56" s="566"/>
      <c r="C56" s="513"/>
      <c r="D56" s="513"/>
      <c r="E56" s="555"/>
      <c r="F56" s="553"/>
      <c r="G56" s="554"/>
    </row>
    <row r="57" spans="1:7" x14ac:dyDescent="0.2">
      <c r="A57" s="565" t="s">
        <v>178</v>
      </c>
      <c r="B57" s="566" t="s">
        <v>213</v>
      </c>
      <c r="C57" s="513" t="s">
        <v>137</v>
      </c>
      <c r="D57" s="513">
        <v>1972</v>
      </c>
      <c r="E57" s="555">
        <v>145</v>
      </c>
      <c r="F57" s="563">
        <v>261000</v>
      </c>
      <c r="G57" s="554">
        <v>290000</v>
      </c>
    </row>
    <row r="58" spans="1:7" x14ac:dyDescent="0.2">
      <c r="A58" s="565"/>
      <c r="B58" s="566"/>
      <c r="C58" s="513"/>
      <c r="D58" s="513"/>
      <c r="E58" s="555"/>
      <c r="F58" s="553"/>
      <c r="G58" s="554"/>
    </row>
    <row r="59" spans="1:7" x14ac:dyDescent="0.2">
      <c r="A59" s="565" t="s">
        <v>179</v>
      </c>
      <c r="B59" s="566" t="s">
        <v>214</v>
      </c>
      <c r="C59" s="513" t="s">
        <v>138</v>
      </c>
      <c r="D59" s="513">
        <v>1968</v>
      </c>
      <c r="E59" s="555">
        <v>170</v>
      </c>
      <c r="F59" s="563">
        <v>306000</v>
      </c>
      <c r="G59" s="554">
        <v>340000</v>
      </c>
    </row>
    <row r="60" spans="1:7" x14ac:dyDescent="0.2">
      <c r="A60" s="565"/>
      <c r="B60" s="566"/>
      <c r="C60" s="513"/>
      <c r="D60" s="513"/>
      <c r="E60" s="555"/>
      <c r="F60" s="553"/>
      <c r="G60" s="554"/>
    </row>
    <row r="61" spans="1:7" x14ac:dyDescent="0.2">
      <c r="A61" s="565" t="s">
        <v>180</v>
      </c>
      <c r="B61" s="566" t="s">
        <v>215</v>
      </c>
      <c r="C61" s="513" t="s">
        <v>84</v>
      </c>
      <c r="D61" s="513">
        <v>1973</v>
      </c>
      <c r="E61" s="555">
        <v>150</v>
      </c>
      <c r="F61" s="563">
        <v>270000</v>
      </c>
      <c r="G61" s="554">
        <v>300000</v>
      </c>
    </row>
    <row r="62" spans="1:7" x14ac:dyDescent="0.2">
      <c r="A62" s="565"/>
      <c r="B62" s="566"/>
      <c r="C62" s="513"/>
      <c r="D62" s="513"/>
      <c r="E62" s="555"/>
      <c r="F62" s="553"/>
      <c r="G62" s="554"/>
    </row>
    <row r="63" spans="1:7" x14ac:dyDescent="0.2">
      <c r="A63" s="565" t="s">
        <v>181</v>
      </c>
      <c r="B63" s="566" t="s">
        <v>67</v>
      </c>
      <c r="C63" s="513" t="s">
        <v>75</v>
      </c>
      <c r="D63" s="513">
        <v>1935</v>
      </c>
      <c r="E63" s="555">
        <v>41.72</v>
      </c>
      <c r="F63" s="563">
        <v>150192</v>
      </c>
      <c r="G63" s="554">
        <v>150192</v>
      </c>
    </row>
    <row r="64" spans="1:7" x14ac:dyDescent="0.2">
      <c r="A64" s="565"/>
      <c r="B64" s="566"/>
      <c r="C64" s="513"/>
      <c r="D64" s="513"/>
      <c r="E64" s="555"/>
      <c r="F64" s="553"/>
      <c r="G64" s="554"/>
    </row>
    <row r="65" spans="1:7" x14ac:dyDescent="0.2">
      <c r="A65" s="565" t="s">
        <v>182</v>
      </c>
      <c r="B65" s="566" t="s">
        <v>67</v>
      </c>
      <c r="C65" s="513" t="s">
        <v>76</v>
      </c>
      <c r="D65" s="513">
        <v>1936</v>
      </c>
      <c r="E65" s="555">
        <v>27.8</v>
      </c>
      <c r="F65" s="563">
        <v>100080</v>
      </c>
      <c r="G65" s="554">
        <v>100080</v>
      </c>
    </row>
    <row r="66" spans="1:7" x14ac:dyDescent="0.2">
      <c r="A66" s="565"/>
      <c r="B66" s="566"/>
      <c r="C66" s="513"/>
      <c r="D66" s="513"/>
      <c r="E66" s="555"/>
      <c r="F66" s="553"/>
      <c r="G66" s="554"/>
    </row>
    <row r="67" spans="1:7" x14ac:dyDescent="0.2">
      <c r="A67" s="565" t="s">
        <v>183</v>
      </c>
      <c r="B67" s="566" t="s">
        <v>67</v>
      </c>
      <c r="C67" s="513" t="s">
        <v>74</v>
      </c>
      <c r="D67" s="513">
        <v>1900</v>
      </c>
      <c r="E67" s="555">
        <v>35.11</v>
      </c>
      <c r="F67" s="563">
        <v>126396</v>
      </c>
      <c r="G67" s="554">
        <v>126396</v>
      </c>
    </row>
    <row r="68" spans="1:7" x14ac:dyDescent="0.2">
      <c r="A68" s="565"/>
      <c r="B68" s="566"/>
      <c r="C68" s="513"/>
      <c r="D68" s="513"/>
      <c r="E68" s="555"/>
      <c r="F68" s="553"/>
      <c r="G68" s="554"/>
    </row>
    <row r="69" spans="1:7" x14ac:dyDescent="0.2">
      <c r="A69" s="565" t="s">
        <v>184</v>
      </c>
      <c r="B69" s="566" t="s">
        <v>67</v>
      </c>
      <c r="C69" s="513" t="s">
        <v>74</v>
      </c>
      <c r="D69" s="513">
        <v>1900</v>
      </c>
      <c r="E69" s="555">
        <v>65</v>
      </c>
      <c r="F69" s="563">
        <v>234000</v>
      </c>
      <c r="G69" s="554">
        <v>234000</v>
      </c>
    </row>
    <row r="70" spans="1:7" x14ac:dyDescent="0.2">
      <c r="A70" s="565"/>
      <c r="B70" s="566"/>
      <c r="C70" s="513"/>
      <c r="D70" s="513"/>
      <c r="E70" s="555"/>
      <c r="F70" s="553"/>
      <c r="G70" s="554"/>
    </row>
    <row r="71" spans="1:7" x14ac:dyDescent="0.2">
      <c r="A71" s="565" t="s">
        <v>185</v>
      </c>
      <c r="B71" s="566" t="s">
        <v>67</v>
      </c>
      <c r="C71" s="513" t="s">
        <v>77</v>
      </c>
      <c r="D71" s="513">
        <v>1928</v>
      </c>
      <c r="E71" s="555">
        <v>31.02</v>
      </c>
      <c r="F71" s="563">
        <v>111672</v>
      </c>
      <c r="G71" s="554">
        <v>111672</v>
      </c>
    </row>
    <row r="72" spans="1:7" x14ac:dyDescent="0.2">
      <c r="A72" s="565"/>
      <c r="B72" s="566"/>
      <c r="C72" s="513"/>
      <c r="D72" s="513"/>
      <c r="E72" s="555"/>
      <c r="F72" s="553"/>
      <c r="G72" s="554"/>
    </row>
    <row r="73" spans="1:7" x14ac:dyDescent="0.2">
      <c r="A73" s="565" t="s">
        <v>186</v>
      </c>
      <c r="B73" s="566" t="s">
        <v>67</v>
      </c>
      <c r="C73" s="513" t="s">
        <v>77</v>
      </c>
      <c r="D73" s="513">
        <v>1928</v>
      </c>
      <c r="E73" s="555">
        <v>74.16</v>
      </c>
      <c r="F73" s="563">
        <v>266976</v>
      </c>
      <c r="G73" s="554">
        <v>266976</v>
      </c>
    </row>
    <row r="74" spans="1:7" x14ac:dyDescent="0.2">
      <c r="A74" s="565"/>
      <c r="B74" s="566"/>
      <c r="C74" s="513"/>
      <c r="D74" s="513"/>
      <c r="E74" s="555"/>
      <c r="F74" s="553"/>
      <c r="G74" s="554"/>
    </row>
    <row r="75" spans="1:7" x14ac:dyDescent="0.2">
      <c r="A75" s="565" t="s">
        <v>187</v>
      </c>
      <c r="B75" s="566" t="s">
        <v>216</v>
      </c>
      <c r="C75" s="513" t="s">
        <v>78</v>
      </c>
      <c r="D75" s="513">
        <v>1950</v>
      </c>
      <c r="E75" s="555">
        <v>120</v>
      </c>
      <c r="F75" s="563">
        <v>216000</v>
      </c>
      <c r="G75" s="554">
        <v>240000</v>
      </c>
    </row>
    <row r="76" spans="1:7" x14ac:dyDescent="0.2">
      <c r="A76" s="565"/>
      <c r="B76" s="566"/>
      <c r="C76" s="513"/>
      <c r="D76" s="513"/>
      <c r="E76" s="555"/>
      <c r="F76" s="553"/>
      <c r="G76" s="554"/>
    </row>
    <row r="77" spans="1:7" x14ac:dyDescent="0.2">
      <c r="A77" s="565" t="s">
        <v>188</v>
      </c>
      <c r="B77" s="566" t="s">
        <v>67</v>
      </c>
      <c r="C77" s="513" t="s">
        <v>79</v>
      </c>
      <c r="D77" s="513">
        <v>1960</v>
      </c>
      <c r="E77" s="555">
        <v>56.52</v>
      </c>
      <c r="F77" s="563">
        <v>203472</v>
      </c>
      <c r="G77" s="554">
        <v>203472</v>
      </c>
    </row>
    <row r="78" spans="1:7" x14ac:dyDescent="0.2">
      <c r="A78" s="565"/>
      <c r="B78" s="566"/>
      <c r="C78" s="513"/>
      <c r="D78" s="513"/>
      <c r="E78" s="555"/>
      <c r="F78" s="553"/>
      <c r="G78" s="554"/>
    </row>
    <row r="79" spans="1:7" x14ac:dyDescent="0.2">
      <c r="A79" s="565" t="s">
        <v>189</v>
      </c>
      <c r="B79" s="566" t="s">
        <v>67</v>
      </c>
      <c r="C79" s="513" t="s">
        <v>80</v>
      </c>
      <c r="D79" s="513">
        <v>1962</v>
      </c>
      <c r="E79" s="555">
        <v>31.86</v>
      </c>
      <c r="F79" s="563">
        <v>114696</v>
      </c>
      <c r="G79" s="554">
        <v>114696</v>
      </c>
    </row>
    <row r="80" spans="1:7" x14ac:dyDescent="0.2">
      <c r="A80" s="565"/>
      <c r="B80" s="566"/>
      <c r="C80" s="513"/>
      <c r="D80" s="513"/>
      <c r="E80" s="555"/>
      <c r="F80" s="553"/>
      <c r="G80" s="554"/>
    </row>
    <row r="81" spans="1:7" x14ac:dyDescent="0.2">
      <c r="A81" s="565" t="s">
        <v>190</v>
      </c>
      <c r="B81" s="566" t="s">
        <v>67</v>
      </c>
      <c r="C81" s="513" t="s">
        <v>81</v>
      </c>
      <c r="D81" s="513">
        <v>1920</v>
      </c>
      <c r="E81" s="555">
        <v>54.91</v>
      </c>
      <c r="F81" s="563">
        <v>197676</v>
      </c>
      <c r="G81" s="554">
        <v>197676</v>
      </c>
    </row>
    <row r="82" spans="1:7" x14ac:dyDescent="0.2">
      <c r="A82" s="565"/>
      <c r="B82" s="566"/>
      <c r="C82" s="513"/>
      <c r="D82" s="513"/>
      <c r="E82" s="555"/>
      <c r="F82" s="553"/>
      <c r="G82" s="554"/>
    </row>
    <row r="83" spans="1:7" x14ac:dyDescent="0.2">
      <c r="A83" s="565" t="s">
        <v>191</v>
      </c>
      <c r="B83" s="566" t="s">
        <v>67</v>
      </c>
      <c r="C83" s="513" t="s">
        <v>82</v>
      </c>
      <c r="D83" s="513">
        <v>1946</v>
      </c>
      <c r="E83" s="555">
        <v>41.81</v>
      </c>
      <c r="F83" s="568">
        <v>220748.79</v>
      </c>
      <c r="G83" s="567">
        <v>220748.79</v>
      </c>
    </row>
    <row r="84" spans="1:7" x14ac:dyDescent="0.2">
      <c r="A84" s="565"/>
      <c r="B84" s="566"/>
      <c r="C84" s="513"/>
      <c r="D84" s="513"/>
      <c r="E84" s="555"/>
      <c r="F84" s="569"/>
      <c r="G84" s="567"/>
    </row>
    <row r="85" spans="1:7" x14ac:dyDescent="0.2">
      <c r="A85" s="565" t="s">
        <v>192</v>
      </c>
      <c r="B85" s="566" t="s">
        <v>67</v>
      </c>
      <c r="C85" s="513" t="s">
        <v>83</v>
      </c>
      <c r="D85" s="513">
        <v>1967</v>
      </c>
      <c r="E85" s="555">
        <v>62.6</v>
      </c>
      <c r="F85" s="563">
        <v>225360</v>
      </c>
      <c r="G85" s="554">
        <v>225360</v>
      </c>
    </row>
    <row r="86" spans="1:7" x14ac:dyDescent="0.2">
      <c r="A86" s="565"/>
      <c r="B86" s="566"/>
      <c r="C86" s="513"/>
      <c r="D86" s="513"/>
      <c r="E86" s="555"/>
      <c r="F86" s="553"/>
      <c r="G86" s="554"/>
    </row>
    <row r="87" spans="1:7" x14ac:dyDescent="0.2">
      <c r="A87" s="565" t="s">
        <v>193</v>
      </c>
      <c r="B87" s="566" t="s">
        <v>67</v>
      </c>
      <c r="C87" s="513" t="s">
        <v>84</v>
      </c>
      <c r="D87" s="570">
        <v>1980</v>
      </c>
      <c r="E87" s="555">
        <v>84.14</v>
      </c>
      <c r="F87" s="563">
        <v>302904</v>
      </c>
      <c r="G87" s="554">
        <v>302904</v>
      </c>
    </row>
    <row r="88" spans="1:7" x14ac:dyDescent="0.2">
      <c r="A88" s="565"/>
      <c r="B88" s="566"/>
      <c r="C88" s="513"/>
      <c r="D88" s="570"/>
      <c r="E88" s="555"/>
      <c r="F88" s="553"/>
      <c r="G88" s="554"/>
    </row>
    <row r="89" spans="1:7" x14ac:dyDescent="0.2">
      <c r="A89" s="565" t="s">
        <v>194</v>
      </c>
      <c r="B89" s="566" t="s">
        <v>64</v>
      </c>
      <c r="C89" s="513" t="s">
        <v>70</v>
      </c>
      <c r="D89" s="513">
        <v>1920</v>
      </c>
      <c r="E89" s="555">
        <v>84.6</v>
      </c>
      <c r="F89" s="563">
        <v>304560</v>
      </c>
      <c r="G89" s="554">
        <v>304560</v>
      </c>
    </row>
    <row r="90" spans="1:7" x14ac:dyDescent="0.2">
      <c r="A90" s="565"/>
      <c r="B90" s="566"/>
      <c r="C90" s="513"/>
      <c r="D90" s="513"/>
      <c r="E90" s="555"/>
      <c r="F90" s="553"/>
      <c r="G90" s="554"/>
    </row>
    <row r="91" spans="1:7" x14ac:dyDescent="0.2">
      <c r="A91" s="565" t="s">
        <v>195</v>
      </c>
      <c r="B91" s="566" t="s">
        <v>64</v>
      </c>
      <c r="C91" s="513" t="s">
        <v>139</v>
      </c>
      <c r="D91" s="570">
        <v>1979</v>
      </c>
      <c r="E91" s="555">
        <v>80</v>
      </c>
      <c r="F91" s="563">
        <v>288000</v>
      </c>
      <c r="G91" s="554">
        <v>288000</v>
      </c>
    </row>
    <row r="92" spans="1:7" x14ac:dyDescent="0.2">
      <c r="A92" s="565"/>
      <c r="B92" s="566"/>
      <c r="C92" s="513"/>
      <c r="D92" s="570"/>
      <c r="E92" s="555"/>
      <c r="F92" s="553"/>
      <c r="G92" s="554"/>
    </row>
    <row r="93" spans="1:7" x14ac:dyDescent="0.2">
      <c r="A93" s="565" t="s">
        <v>196</v>
      </c>
      <c r="B93" s="566" t="s">
        <v>65</v>
      </c>
      <c r="C93" s="513" t="s">
        <v>71</v>
      </c>
      <c r="D93" s="570">
        <v>1960</v>
      </c>
      <c r="E93" s="555">
        <v>139.9</v>
      </c>
      <c r="F93" s="563">
        <v>503640</v>
      </c>
      <c r="G93" s="554">
        <v>503640</v>
      </c>
    </row>
    <row r="94" spans="1:7" x14ac:dyDescent="0.2">
      <c r="A94" s="565"/>
      <c r="B94" s="566"/>
      <c r="C94" s="513"/>
      <c r="D94" s="570"/>
      <c r="E94" s="555"/>
      <c r="F94" s="553"/>
      <c r="G94" s="554"/>
    </row>
    <row r="95" spans="1:7" x14ac:dyDescent="0.2">
      <c r="A95" s="565" t="s">
        <v>197</v>
      </c>
      <c r="B95" s="566" t="s">
        <v>65</v>
      </c>
      <c r="C95" s="513" t="s">
        <v>71</v>
      </c>
      <c r="D95" s="565">
        <v>1960</v>
      </c>
      <c r="E95" s="555">
        <v>58.8</v>
      </c>
      <c r="F95" s="553">
        <v>211680</v>
      </c>
      <c r="G95" s="554">
        <v>211680</v>
      </c>
    </row>
    <row r="96" spans="1:7" x14ac:dyDescent="0.2">
      <c r="A96" s="565"/>
      <c r="B96" s="566"/>
      <c r="C96" s="513"/>
      <c r="D96" s="565"/>
      <c r="E96" s="555"/>
      <c r="F96" s="553"/>
      <c r="G96" s="554"/>
    </row>
    <row r="97" spans="1:7" x14ac:dyDescent="0.2">
      <c r="A97" s="565" t="s">
        <v>198</v>
      </c>
      <c r="B97" s="566" t="s">
        <v>61</v>
      </c>
      <c r="C97" s="513" t="s">
        <v>142</v>
      </c>
      <c r="D97" s="513">
        <v>1920</v>
      </c>
      <c r="E97" s="555">
        <v>60</v>
      </c>
      <c r="F97" s="553">
        <v>84000</v>
      </c>
      <c r="G97" s="554">
        <v>96000</v>
      </c>
    </row>
    <row r="98" spans="1:7" x14ac:dyDescent="0.2">
      <c r="A98" s="565"/>
      <c r="B98" s="566"/>
      <c r="C98" s="513"/>
      <c r="D98" s="513"/>
      <c r="E98" s="555"/>
      <c r="F98" s="553"/>
      <c r="G98" s="554"/>
    </row>
    <row r="99" spans="1:7" x14ac:dyDescent="0.2">
      <c r="A99" s="565" t="s">
        <v>199</v>
      </c>
      <c r="B99" s="566" t="s">
        <v>154</v>
      </c>
      <c r="C99" s="513" t="s">
        <v>145</v>
      </c>
      <c r="D99" s="513">
        <v>2012</v>
      </c>
      <c r="E99" s="555">
        <v>246.47</v>
      </c>
      <c r="F99" s="568">
        <v>3833919.83</v>
      </c>
      <c r="G99" s="567">
        <v>3833919.83</v>
      </c>
    </row>
    <row r="100" spans="1:7" x14ac:dyDescent="0.2">
      <c r="A100" s="565"/>
      <c r="B100" s="566"/>
      <c r="C100" s="513"/>
      <c r="D100" s="513"/>
      <c r="E100" s="555"/>
      <c r="F100" s="569"/>
      <c r="G100" s="567"/>
    </row>
    <row r="101" spans="1:7" x14ac:dyDescent="0.2">
      <c r="A101" s="565" t="s">
        <v>200</v>
      </c>
      <c r="B101" s="566" t="s">
        <v>241</v>
      </c>
      <c r="C101" s="513" t="s">
        <v>143</v>
      </c>
      <c r="D101" s="513">
        <v>1963</v>
      </c>
      <c r="E101" s="555">
        <v>115</v>
      </c>
      <c r="F101" s="568">
        <v>408071.12</v>
      </c>
      <c r="G101" s="567">
        <v>408071.12</v>
      </c>
    </row>
    <row r="102" spans="1:7" x14ac:dyDescent="0.2">
      <c r="A102" s="565"/>
      <c r="B102" s="566"/>
      <c r="C102" s="513"/>
      <c r="D102" s="513"/>
      <c r="E102" s="555"/>
      <c r="F102" s="569"/>
      <c r="G102" s="567"/>
    </row>
    <row r="103" spans="1:7" x14ac:dyDescent="0.2">
      <c r="A103" s="565" t="s">
        <v>201</v>
      </c>
      <c r="B103" s="566" t="s">
        <v>241</v>
      </c>
      <c r="C103" s="513" t="s">
        <v>83</v>
      </c>
      <c r="D103" s="513">
        <v>1972</v>
      </c>
      <c r="E103" s="555">
        <v>250</v>
      </c>
      <c r="F103" s="568">
        <v>816445.01</v>
      </c>
      <c r="G103" s="567">
        <v>816445.01</v>
      </c>
    </row>
    <row r="104" spans="1:7" x14ac:dyDescent="0.2">
      <c r="A104" s="565"/>
      <c r="B104" s="566"/>
      <c r="C104" s="513"/>
      <c r="D104" s="513"/>
      <c r="E104" s="555"/>
      <c r="F104" s="569"/>
      <c r="G104" s="567"/>
    </row>
    <row r="105" spans="1:7" x14ac:dyDescent="0.2">
      <c r="A105" s="565" t="s">
        <v>202</v>
      </c>
      <c r="B105" s="566" t="s">
        <v>241</v>
      </c>
      <c r="C105" s="513" t="s">
        <v>144</v>
      </c>
      <c r="D105" s="513">
        <v>1985</v>
      </c>
      <c r="E105" s="555">
        <v>250</v>
      </c>
      <c r="F105" s="568">
        <v>1536055.35</v>
      </c>
      <c r="G105" s="567">
        <v>1536055.35</v>
      </c>
    </row>
    <row r="106" spans="1:7" x14ac:dyDescent="0.2">
      <c r="A106" s="565"/>
      <c r="B106" s="566"/>
      <c r="C106" s="513"/>
      <c r="D106" s="513"/>
      <c r="E106" s="555"/>
      <c r="F106" s="569"/>
      <c r="G106" s="567"/>
    </row>
    <row r="107" spans="1:7" x14ac:dyDescent="0.2">
      <c r="A107" s="565" t="s">
        <v>203</v>
      </c>
      <c r="B107" s="566" t="s">
        <v>241</v>
      </c>
      <c r="C107" s="513" t="s">
        <v>76</v>
      </c>
      <c r="D107" s="513">
        <v>1986</v>
      </c>
      <c r="E107" s="555">
        <v>200</v>
      </c>
      <c r="F107" s="553">
        <v>280000</v>
      </c>
      <c r="G107" s="554">
        <v>320000</v>
      </c>
    </row>
    <row r="108" spans="1:7" x14ac:dyDescent="0.2">
      <c r="A108" s="565"/>
      <c r="B108" s="566"/>
      <c r="C108" s="513"/>
      <c r="D108" s="513"/>
      <c r="E108" s="555"/>
      <c r="F108" s="553"/>
      <c r="G108" s="554"/>
    </row>
    <row r="109" spans="1:7" x14ac:dyDescent="0.2">
      <c r="A109" s="565" t="s">
        <v>204</v>
      </c>
      <c r="B109" s="566" t="s">
        <v>241</v>
      </c>
      <c r="C109" s="513" t="s">
        <v>145</v>
      </c>
      <c r="D109" s="513">
        <v>2007</v>
      </c>
      <c r="E109" s="555">
        <v>40</v>
      </c>
      <c r="F109" s="568">
        <v>431885.89</v>
      </c>
      <c r="G109" s="567">
        <v>431885.89</v>
      </c>
    </row>
    <row r="110" spans="1:7" x14ac:dyDescent="0.2">
      <c r="A110" s="565"/>
      <c r="B110" s="566"/>
      <c r="C110" s="513"/>
      <c r="D110" s="513"/>
      <c r="E110" s="555"/>
      <c r="F110" s="569"/>
      <c r="G110" s="567"/>
    </row>
    <row r="111" spans="1:7" x14ac:dyDescent="0.2">
      <c r="A111" s="565" t="s">
        <v>205</v>
      </c>
      <c r="B111" s="566" t="s">
        <v>241</v>
      </c>
      <c r="C111" s="513" t="s">
        <v>146</v>
      </c>
      <c r="D111" s="513">
        <v>1971</v>
      </c>
      <c r="E111" s="555">
        <v>150</v>
      </c>
      <c r="F111" s="568">
        <v>331294.63</v>
      </c>
      <c r="G111" s="567">
        <v>331294.63</v>
      </c>
    </row>
    <row r="112" spans="1:7" x14ac:dyDescent="0.2">
      <c r="A112" s="565"/>
      <c r="B112" s="566"/>
      <c r="C112" s="513"/>
      <c r="D112" s="513"/>
      <c r="E112" s="555"/>
      <c r="F112" s="569"/>
      <c r="G112" s="567"/>
    </row>
    <row r="113" spans="1:7" x14ac:dyDescent="0.2">
      <c r="A113" s="565" t="s">
        <v>221</v>
      </c>
      <c r="B113" s="566" t="s">
        <v>241</v>
      </c>
      <c r="C113" s="513" t="s">
        <v>140</v>
      </c>
      <c r="D113" s="513">
        <v>1970</v>
      </c>
      <c r="E113" s="555">
        <v>150</v>
      </c>
      <c r="F113" s="568">
        <v>456338.41</v>
      </c>
      <c r="G113" s="567">
        <v>456338.41</v>
      </c>
    </row>
    <row r="114" spans="1:7" x14ac:dyDescent="0.2">
      <c r="A114" s="565"/>
      <c r="B114" s="566"/>
      <c r="C114" s="513"/>
      <c r="D114" s="513"/>
      <c r="E114" s="555"/>
      <c r="F114" s="569"/>
      <c r="G114" s="567"/>
    </row>
    <row r="115" spans="1:7" x14ac:dyDescent="0.2">
      <c r="A115" s="565" t="s">
        <v>222</v>
      </c>
      <c r="B115" s="566" t="s">
        <v>241</v>
      </c>
      <c r="C115" s="513" t="s">
        <v>77</v>
      </c>
      <c r="D115" s="513">
        <v>1972</v>
      </c>
      <c r="E115" s="555">
        <v>70</v>
      </c>
      <c r="F115" s="568">
        <v>418284.13</v>
      </c>
      <c r="G115" s="567">
        <v>418284.13</v>
      </c>
    </row>
    <row r="116" spans="1:7" x14ac:dyDescent="0.2">
      <c r="A116" s="565"/>
      <c r="B116" s="566"/>
      <c r="C116" s="513"/>
      <c r="D116" s="513"/>
      <c r="E116" s="555"/>
      <c r="F116" s="569"/>
      <c r="G116" s="567"/>
    </row>
    <row r="117" spans="1:7" x14ac:dyDescent="0.2">
      <c r="A117" s="565" t="s">
        <v>223</v>
      </c>
      <c r="B117" s="566" t="s">
        <v>227</v>
      </c>
      <c r="C117" s="513" t="s">
        <v>81</v>
      </c>
      <c r="D117" s="513"/>
      <c r="E117" s="555"/>
      <c r="F117" s="568">
        <v>145700</v>
      </c>
      <c r="G117" s="567">
        <v>145700</v>
      </c>
    </row>
    <row r="118" spans="1:7" x14ac:dyDescent="0.2">
      <c r="A118" s="565"/>
      <c r="B118" s="566"/>
      <c r="C118" s="513"/>
      <c r="D118" s="513"/>
      <c r="E118" s="555"/>
      <c r="F118" s="569"/>
      <c r="G118" s="567"/>
    </row>
    <row r="119" spans="1:7" x14ac:dyDescent="0.2">
      <c r="A119" s="565" t="s">
        <v>226</v>
      </c>
      <c r="B119" s="566" t="s">
        <v>224</v>
      </c>
      <c r="C119" s="513" t="s">
        <v>145</v>
      </c>
      <c r="D119" s="513"/>
      <c r="E119" s="555"/>
      <c r="F119" s="568">
        <v>180158.5</v>
      </c>
      <c r="G119" s="567">
        <v>180158.5</v>
      </c>
    </row>
    <row r="120" spans="1:7" x14ac:dyDescent="0.2">
      <c r="A120" s="565"/>
      <c r="B120" s="566"/>
      <c r="C120" s="513"/>
      <c r="D120" s="513"/>
      <c r="E120" s="555"/>
      <c r="F120" s="569"/>
      <c r="G120" s="567"/>
    </row>
    <row r="121" spans="1:7" x14ac:dyDescent="0.2">
      <c r="A121" s="565" t="s">
        <v>228</v>
      </c>
      <c r="B121" s="566" t="s">
        <v>61</v>
      </c>
      <c r="C121" s="513" t="s">
        <v>75</v>
      </c>
      <c r="D121" s="513">
        <v>1934</v>
      </c>
      <c r="E121" s="555">
        <v>35.380000000000003</v>
      </c>
      <c r="F121" s="553">
        <v>49532</v>
      </c>
      <c r="G121" s="554">
        <v>56608.000000000007</v>
      </c>
    </row>
    <row r="122" spans="1:7" x14ac:dyDescent="0.2">
      <c r="A122" s="565"/>
      <c r="B122" s="566"/>
      <c r="C122" s="513"/>
      <c r="D122" s="513"/>
      <c r="E122" s="555"/>
      <c r="F122" s="553"/>
      <c r="G122" s="554"/>
    </row>
    <row r="123" spans="1:7" x14ac:dyDescent="0.2">
      <c r="A123" s="565" t="s">
        <v>229</v>
      </c>
      <c r="B123" s="566" t="s">
        <v>61</v>
      </c>
      <c r="C123" s="513" t="s">
        <v>81</v>
      </c>
      <c r="D123" s="513">
        <v>1920</v>
      </c>
      <c r="E123" s="555">
        <v>25</v>
      </c>
      <c r="F123" s="553">
        <v>35000</v>
      </c>
      <c r="G123" s="554">
        <v>40000</v>
      </c>
    </row>
    <row r="124" spans="1:7" x14ac:dyDescent="0.2">
      <c r="A124" s="565"/>
      <c r="B124" s="566"/>
      <c r="C124" s="513"/>
      <c r="D124" s="513"/>
      <c r="E124" s="555"/>
      <c r="F124" s="553"/>
      <c r="G124" s="554"/>
    </row>
    <row r="125" spans="1:7" x14ac:dyDescent="0.2">
      <c r="A125" s="565" t="s">
        <v>230</v>
      </c>
      <c r="B125" s="566" t="s">
        <v>61</v>
      </c>
      <c r="C125" s="513" t="s">
        <v>76</v>
      </c>
      <c r="D125" s="513">
        <v>1920</v>
      </c>
      <c r="E125" s="555">
        <v>57</v>
      </c>
      <c r="F125" s="553">
        <v>79800</v>
      </c>
      <c r="G125" s="554">
        <v>91200</v>
      </c>
    </row>
    <row r="126" spans="1:7" x14ac:dyDescent="0.2">
      <c r="A126" s="565"/>
      <c r="B126" s="566"/>
      <c r="C126" s="513"/>
      <c r="D126" s="513"/>
      <c r="E126" s="555"/>
      <c r="F126" s="553"/>
      <c r="G126" s="554"/>
    </row>
    <row r="127" spans="1:7" x14ac:dyDescent="0.2">
      <c r="A127" s="565" t="s">
        <v>231</v>
      </c>
      <c r="B127" s="566" t="s">
        <v>61</v>
      </c>
      <c r="C127" s="513" t="s">
        <v>76</v>
      </c>
      <c r="D127" s="513">
        <v>1936</v>
      </c>
      <c r="E127" s="555">
        <v>60</v>
      </c>
      <c r="F127" s="553">
        <v>84000</v>
      </c>
      <c r="G127" s="554">
        <v>96000</v>
      </c>
    </row>
    <row r="128" spans="1:7" x14ac:dyDescent="0.2">
      <c r="A128" s="565"/>
      <c r="B128" s="566"/>
      <c r="C128" s="513"/>
      <c r="D128" s="513"/>
      <c r="E128" s="555"/>
      <c r="F128" s="553"/>
      <c r="G128" s="554"/>
    </row>
    <row r="129" spans="1:7" x14ac:dyDescent="0.2">
      <c r="A129" s="565" t="s">
        <v>232</v>
      </c>
      <c r="B129" s="566" t="s">
        <v>61</v>
      </c>
      <c r="C129" s="513" t="s">
        <v>74</v>
      </c>
      <c r="D129" s="513">
        <v>1990</v>
      </c>
      <c r="E129" s="555">
        <v>10</v>
      </c>
      <c r="F129" s="553">
        <v>14000</v>
      </c>
      <c r="G129" s="554">
        <v>16000</v>
      </c>
    </row>
    <row r="130" spans="1:7" x14ac:dyDescent="0.2">
      <c r="A130" s="565"/>
      <c r="B130" s="566"/>
      <c r="C130" s="513"/>
      <c r="D130" s="513"/>
      <c r="E130" s="555"/>
      <c r="F130" s="553"/>
      <c r="G130" s="554"/>
    </row>
    <row r="131" spans="1:7" x14ac:dyDescent="0.2">
      <c r="A131" s="565" t="s">
        <v>233</v>
      </c>
      <c r="B131" s="566" t="s">
        <v>61</v>
      </c>
      <c r="C131" s="513" t="s">
        <v>151</v>
      </c>
      <c r="D131" s="513">
        <v>1931</v>
      </c>
      <c r="E131" s="555">
        <v>50</v>
      </c>
      <c r="F131" s="553">
        <v>70000</v>
      </c>
      <c r="G131" s="554">
        <v>80000</v>
      </c>
    </row>
    <row r="132" spans="1:7" x14ac:dyDescent="0.2">
      <c r="A132" s="565"/>
      <c r="B132" s="566"/>
      <c r="C132" s="513"/>
      <c r="D132" s="513"/>
      <c r="E132" s="555"/>
      <c r="F132" s="553"/>
      <c r="G132" s="554"/>
    </row>
    <row r="133" spans="1:7" x14ac:dyDescent="0.2">
      <c r="A133" s="565" t="s">
        <v>234</v>
      </c>
      <c r="B133" s="566" t="s">
        <v>61</v>
      </c>
      <c r="C133" s="513" t="s">
        <v>151</v>
      </c>
      <c r="D133" s="513">
        <v>1973</v>
      </c>
      <c r="E133" s="555">
        <v>80</v>
      </c>
      <c r="F133" s="553">
        <v>112000</v>
      </c>
      <c r="G133" s="554">
        <v>128000</v>
      </c>
    </row>
    <row r="134" spans="1:7" x14ac:dyDescent="0.2">
      <c r="A134" s="565"/>
      <c r="B134" s="566"/>
      <c r="C134" s="513"/>
      <c r="D134" s="513"/>
      <c r="E134" s="555"/>
      <c r="F134" s="553"/>
      <c r="G134" s="554"/>
    </row>
    <row r="135" spans="1:7" x14ac:dyDescent="0.2">
      <c r="A135" s="565" t="s">
        <v>235</v>
      </c>
      <c r="B135" s="566" t="s">
        <v>61</v>
      </c>
      <c r="C135" s="513" t="s">
        <v>80</v>
      </c>
      <c r="D135" s="513">
        <v>1962</v>
      </c>
      <c r="E135" s="555">
        <v>12</v>
      </c>
      <c r="F135" s="553">
        <v>16800</v>
      </c>
      <c r="G135" s="554">
        <v>19200</v>
      </c>
    </row>
    <row r="136" spans="1:7" x14ac:dyDescent="0.2">
      <c r="A136" s="565"/>
      <c r="B136" s="566"/>
      <c r="C136" s="513"/>
      <c r="D136" s="513"/>
      <c r="E136" s="555"/>
      <c r="F136" s="553"/>
      <c r="G136" s="554"/>
    </row>
    <row r="137" spans="1:7" x14ac:dyDescent="0.2">
      <c r="A137" s="565" t="s">
        <v>236</v>
      </c>
      <c r="B137" s="566" t="s">
        <v>61</v>
      </c>
      <c r="C137" s="513" t="s">
        <v>153</v>
      </c>
      <c r="D137" s="513">
        <v>1925</v>
      </c>
      <c r="E137" s="555">
        <v>13</v>
      </c>
      <c r="F137" s="553">
        <v>18200</v>
      </c>
      <c r="G137" s="554">
        <v>20800</v>
      </c>
    </row>
    <row r="138" spans="1:7" x14ac:dyDescent="0.2">
      <c r="A138" s="565"/>
      <c r="B138" s="566"/>
      <c r="C138" s="513"/>
      <c r="D138" s="513"/>
      <c r="E138" s="555"/>
      <c r="F138" s="553"/>
      <c r="G138" s="554"/>
    </row>
    <row r="139" spans="1:7" x14ac:dyDescent="0.2">
      <c r="A139" s="565" t="s">
        <v>237</v>
      </c>
      <c r="B139" s="566" t="s">
        <v>61</v>
      </c>
      <c r="C139" s="513" t="s">
        <v>152</v>
      </c>
      <c r="D139" s="513">
        <v>1970</v>
      </c>
      <c r="E139" s="555">
        <v>72</v>
      </c>
      <c r="F139" s="553">
        <v>100800</v>
      </c>
      <c r="G139" s="554">
        <v>115200</v>
      </c>
    </row>
    <row r="140" spans="1:7" x14ac:dyDescent="0.2">
      <c r="A140" s="565"/>
      <c r="B140" s="566"/>
      <c r="C140" s="513"/>
      <c r="D140" s="513"/>
      <c r="E140" s="555"/>
      <c r="F140" s="553"/>
      <c r="G140" s="554"/>
    </row>
    <row r="141" spans="1:7" x14ac:dyDescent="0.2">
      <c r="A141" s="565" t="s">
        <v>238</v>
      </c>
      <c r="B141" s="566" t="s">
        <v>61</v>
      </c>
      <c r="C141" s="513" t="s">
        <v>151</v>
      </c>
      <c r="D141" s="513">
        <v>1931</v>
      </c>
      <c r="E141" s="555">
        <v>40</v>
      </c>
      <c r="F141" s="553">
        <v>56000</v>
      </c>
      <c r="G141" s="554">
        <v>64000</v>
      </c>
    </row>
    <row r="142" spans="1:7" x14ac:dyDescent="0.2">
      <c r="A142" s="565"/>
      <c r="B142" s="566"/>
      <c r="C142" s="513"/>
      <c r="D142" s="513"/>
      <c r="E142" s="555"/>
      <c r="F142" s="553"/>
      <c r="G142" s="554"/>
    </row>
    <row r="143" spans="1:7" x14ac:dyDescent="0.2">
      <c r="A143" s="565" t="s">
        <v>239</v>
      </c>
      <c r="B143" s="566" t="s">
        <v>61</v>
      </c>
      <c r="C143" s="513" t="s">
        <v>151</v>
      </c>
      <c r="D143" s="513">
        <v>1964</v>
      </c>
      <c r="E143" s="555">
        <v>100</v>
      </c>
      <c r="F143" s="553">
        <v>140000</v>
      </c>
      <c r="G143" s="554">
        <v>160000</v>
      </c>
    </row>
    <row r="144" spans="1:7" x14ac:dyDescent="0.2">
      <c r="A144" s="565"/>
      <c r="B144" s="566"/>
      <c r="C144" s="513"/>
      <c r="D144" s="513"/>
      <c r="E144" s="555"/>
      <c r="F144" s="553"/>
      <c r="G144" s="554"/>
    </row>
    <row r="145" spans="1:7" x14ac:dyDescent="0.2">
      <c r="A145" s="565" t="s">
        <v>240</v>
      </c>
      <c r="B145" s="566" t="s">
        <v>61</v>
      </c>
      <c r="C145" s="513" t="s">
        <v>138</v>
      </c>
      <c r="D145" s="513">
        <v>1969</v>
      </c>
      <c r="E145" s="555">
        <v>15</v>
      </c>
      <c r="F145" s="553">
        <v>21000</v>
      </c>
      <c r="G145" s="554">
        <v>24000</v>
      </c>
    </row>
    <row r="146" spans="1:7" x14ac:dyDescent="0.2">
      <c r="A146" s="565"/>
      <c r="B146" s="566"/>
      <c r="C146" s="513"/>
      <c r="D146" s="513"/>
      <c r="E146" s="555"/>
      <c r="F146" s="553"/>
      <c r="G146" s="554"/>
    </row>
    <row r="147" spans="1:7" x14ac:dyDescent="0.2">
      <c r="A147" s="550" t="str">
        <f>'Zakładka nr 1 - wykaz podmiotów'!B5</f>
        <v xml:space="preserve">Miejski Ośrodek Pomocy Społecznej </v>
      </c>
      <c r="B147" s="551"/>
      <c r="C147" s="551"/>
      <c r="D147" s="551"/>
      <c r="E147" s="551"/>
      <c r="F147" s="551"/>
      <c r="G147" s="552"/>
    </row>
    <row r="148" spans="1:7" x14ac:dyDescent="0.2">
      <c r="A148" s="544" t="s">
        <v>63</v>
      </c>
      <c r="B148" s="545"/>
      <c r="C148" s="545"/>
      <c r="D148" s="545"/>
      <c r="E148" s="545"/>
      <c r="F148" s="545"/>
      <c r="G148" s="546"/>
    </row>
    <row r="149" spans="1:7" x14ac:dyDescent="0.2">
      <c r="A149" s="550" t="str">
        <f>'Zakładka nr 1 - wykaz podmiotów'!B6</f>
        <v>Rypiński Dom Kultury</v>
      </c>
      <c r="B149" s="551"/>
      <c r="C149" s="551"/>
      <c r="D149" s="551"/>
      <c r="E149" s="551"/>
      <c r="F149" s="551"/>
      <c r="G149" s="552"/>
    </row>
    <row r="150" spans="1:7" x14ac:dyDescent="0.2">
      <c r="A150" s="504" t="s">
        <v>3</v>
      </c>
      <c r="B150" s="556" t="s">
        <v>122</v>
      </c>
      <c r="C150" s="513" t="s">
        <v>123</v>
      </c>
      <c r="D150" s="504">
        <v>1977</v>
      </c>
      <c r="E150" s="555">
        <v>699.95</v>
      </c>
      <c r="F150" s="553">
        <v>2169845</v>
      </c>
      <c r="G150" s="554">
        <v>2379830</v>
      </c>
    </row>
    <row r="151" spans="1:7" x14ac:dyDescent="0.2">
      <c r="A151" s="504"/>
      <c r="B151" s="556"/>
      <c r="C151" s="513"/>
      <c r="D151" s="504"/>
      <c r="E151" s="555"/>
      <c r="F151" s="553"/>
      <c r="G151" s="554"/>
    </row>
    <row r="152" spans="1:7" x14ac:dyDescent="0.2">
      <c r="A152" s="504">
        <v>2</v>
      </c>
      <c r="B152" s="556" t="s">
        <v>217</v>
      </c>
      <c r="C152" s="513" t="s">
        <v>124</v>
      </c>
      <c r="D152" s="504">
        <v>1978</v>
      </c>
      <c r="E152" s="555">
        <v>473.6</v>
      </c>
      <c r="F152" s="553">
        <v>1468160</v>
      </c>
      <c r="G152" s="554">
        <v>1610240</v>
      </c>
    </row>
    <row r="153" spans="1:7" x14ac:dyDescent="0.2">
      <c r="A153" s="504"/>
      <c r="B153" s="556"/>
      <c r="C153" s="513"/>
      <c r="D153" s="504"/>
      <c r="E153" s="555"/>
      <c r="F153" s="553"/>
      <c r="G153" s="554"/>
    </row>
    <row r="154" spans="1:7" x14ac:dyDescent="0.2">
      <c r="A154" s="550" t="e">
        <f>'Zakładka nr 1 - wykaz podmiotów'!#REF!</f>
        <v>#REF!</v>
      </c>
      <c r="B154" s="551"/>
      <c r="C154" s="551"/>
      <c r="D154" s="551"/>
      <c r="E154" s="551"/>
      <c r="F154" s="551"/>
      <c r="G154" s="552"/>
    </row>
    <row r="155" spans="1:7" x14ac:dyDescent="0.2">
      <c r="A155" s="504" t="s">
        <v>3</v>
      </c>
      <c r="B155" s="556" t="s">
        <v>126</v>
      </c>
      <c r="C155" s="513" t="s">
        <v>127</v>
      </c>
      <c r="D155" s="504">
        <v>1970</v>
      </c>
      <c r="E155" s="555">
        <v>244.13</v>
      </c>
      <c r="F155" s="553">
        <v>756803</v>
      </c>
      <c r="G155" s="554">
        <v>830042</v>
      </c>
    </row>
    <row r="156" spans="1:7" x14ac:dyDescent="0.2">
      <c r="A156" s="504"/>
      <c r="B156" s="556"/>
      <c r="C156" s="513"/>
      <c r="D156" s="504"/>
      <c r="E156" s="555"/>
      <c r="F156" s="553"/>
      <c r="G156" s="554"/>
    </row>
    <row r="157" spans="1:7" x14ac:dyDescent="0.2">
      <c r="A157" s="550" t="e">
        <f>'Zakładka nr 1 - wykaz podmiotów'!#REF!</f>
        <v>#REF!</v>
      </c>
      <c r="B157" s="551"/>
      <c r="C157" s="551"/>
      <c r="D157" s="551"/>
      <c r="E157" s="551"/>
      <c r="F157" s="551"/>
      <c r="G157" s="552"/>
    </row>
    <row r="158" spans="1:7" x14ac:dyDescent="0.2">
      <c r="A158" s="513" t="s">
        <v>3</v>
      </c>
      <c r="B158" s="556" t="s">
        <v>103</v>
      </c>
      <c r="C158" s="513" t="s">
        <v>166</v>
      </c>
      <c r="D158" s="513">
        <v>1999</v>
      </c>
      <c r="E158" s="555">
        <v>1894.9</v>
      </c>
      <c r="F158" s="553">
        <v>5874190</v>
      </c>
      <c r="G158" s="554">
        <v>6442660</v>
      </c>
    </row>
    <row r="159" spans="1:7" x14ac:dyDescent="0.2">
      <c r="A159" s="513"/>
      <c r="B159" s="556"/>
      <c r="C159" s="513"/>
      <c r="D159" s="513"/>
      <c r="E159" s="555"/>
      <c r="F159" s="553"/>
      <c r="G159" s="554"/>
    </row>
    <row r="160" spans="1:7" x14ac:dyDescent="0.2">
      <c r="A160" s="550" t="str">
        <f>'Zakładka nr 1 - wykaz podmiotów'!B8</f>
        <v>Miejski Ośrodek Sportu i Rekreacji</v>
      </c>
      <c r="B160" s="551"/>
      <c r="C160" s="551"/>
      <c r="D160" s="551"/>
      <c r="E160" s="551"/>
      <c r="F160" s="551"/>
      <c r="G160" s="552"/>
    </row>
    <row r="161" spans="1:7" x14ac:dyDescent="0.2">
      <c r="A161" s="504" t="s">
        <v>3</v>
      </c>
      <c r="B161" s="556" t="s">
        <v>62</v>
      </c>
      <c r="C161" s="513" t="s">
        <v>135</v>
      </c>
      <c r="D161" s="504">
        <v>1968</v>
      </c>
      <c r="E161" s="555">
        <v>794.84</v>
      </c>
      <c r="F161" s="553">
        <v>2464004</v>
      </c>
      <c r="G161" s="554">
        <v>2702456</v>
      </c>
    </row>
    <row r="162" spans="1:7" x14ac:dyDescent="0.2">
      <c r="A162" s="504"/>
      <c r="B162" s="556"/>
      <c r="C162" s="513"/>
      <c r="D162" s="504"/>
      <c r="E162" s="555"/>
      <c r="F162" s="553"/>
      <c r="G162" s="554"/>
    </row>
    <row r="163" spans="1:7" x14ac:dyDescent="0.2">
      <c r="A163" s="504" t="s">
        <v>4</v>
      </c>
      <c r="B163" s="556" t="s">
        <v>174</v>
      </c>
      <c r="C163" s="513" t="s">
        <v>135</v>
      </c>
      <c r="D163" s="504" t="s">
        <v>59</v>
      </c>
      <c r="E163" s="555">
        <v>315.45999999999998</v>
      </c>
      <c r="F163" s="553">
        <v>977925.99999999988</v>
      </c>
      <c r="G163" s="554">
        <v>1072564</v>
      </c>
    </row>
    <row r="164" spans="1:7" x14ac:dyDescent="0.2">
      <c r="A164" s="504"/>
      <c r="B164" s="556"/>
      <c r="C164" s="513"/>
      <c r="D164" s="504"/>
      <c r="E164" s="555"/>
      <c r="F164" s="553"/>
      <c r="G164" s="554"/>
    </row>
    <row r="165" spans="1:7" x14ac:dyDescent="0.2">
      <c r="A165" s="504" t="s">
        <v>5</v>
      </c>
      <c r="B165" s="556" t="s">
        <v>61</v>
      </c>
      <c r="C165" s="513" t="s">
        <v>135</v>
      </c>
      <c r="D165" s="504">
        <v>1905</v>
      </c>
      <c r="E165" s="555">
        <v>40</v>
      </c>
      <c r="F165" s="563">
        <v>56000</v>
      </c>
      <c r="G165" s="554">
        <v>64000</v>
      </c>
    </row>
    <row r="166" spans="1:7" x14ac:dyDescent="0.2">
      <c r="A166" s="504"/>
      <c r="B166" s="556"/>
      <c r="C166" s="513"/>
      <c r="D166" s="504"/>
      <c r="E166" s="555"/>
      <c r="F166" s="553"/>
      <c r="G166" s="554"/>
    </row>
    <row r="167" spans="1:7" x14ac:dyDescent="0.2">
      <c r="A167" s="550" t="e">
        <f>'Zakładka nr 1 - wykaz podmiotów'!#REF!</f>
        <v>#REF!</v>
      </c>
      <c r="B167" s="551"/>
      <c r="C167" s="551"/>
      <c r="D167" s="551"/>
      <c r="E167" s="551"/>
      <c r="F167" s="551"/>
      <c r="G167" s="552"/>
    </row>
    <row r="168" spans="1:7" x14ac:dyDescent="0.2">
      <c r="A168" s="513" t="s">
        <v>3</v>
      </c>
      <c r="B168" s="558" t="s">
        <v>57</v>
      </c>
      <c r="C168" s="513" t="s">
        <v>165</v>
      </c>
      <c r="D168" s="513">
        <v>1946</v>
      </c>
      <c r="E168" s="559">
        <v>320.68</v>
      </c>
      <c r="F168" s="553">
        <v>994108</v>
      </c>
      <c r="G168" s="564">
        <v>1090312</v>
      </c>
    </row>
    <row r="169" spans="1:7" x14ac:dyDescent="0.2">
      <c r="A169" s="513"/>
      <c r="B169" s="558"/>
      <c r="C169" s="513"/>
      <c r="D169" s="513"/>
      <c r="E169" s="559"/>
      <c r="F169" s="553"/>
      <c r="G169" s="564"/>
    </row>
    <row r="170" spans="1:7" x14ac:dyDescent="0.2">
      <c r="A170" s="513" t="s">
        <v>4</v>
      </c>
      <c r="B170" s="557" t="s">
        <v>57</v>
      </c>
      <c r="C170" s="513" t="s">
        <v>165</v>
      </c>
      <c r="D170" s="513">
        <v>1650</v>
      </c>
      <c r="E170" s="559">
        <v>170.01</v>
      </c>
      <c r="F170" s="553">
        <v>527031</v>
      </c>
      <c r="G170" s="564">
        <v>578034</v>
      </c>
    </row>
    <row r="171" spans="1:7" x14ac:dyDescent="0.2">
      <c r="A171" s="513"/>
      <c r="B171" s="557"/>
      <c r="C171" s="513"/>
      <c r="D171" s="513"/>
      <c r="E171" s="559"/>
      <c r="F171" s="553"/>
      <c r="G171" s="564"/>
    </row>
    <row r="172" spans="1:7" x14ac:dyDescent="0.2">
      <c r="A172" s="513" t="s">
        <v>5</v>
      </c>
      <c r="B172" s="557" t="s">
        <v>61</v>
      </c>
      <c r="C172" s="513" t="s">
        <v>165</v>
      </c>
      <c r="D172" s="513">
        <v>1960</v>
      </c>
      <c r="E172" s="559">
        <v>50</v>
      </c>
      <c r="F172" s="553">
        <v>70000</v>
      </c>
      <c r="G172" s="564">
        <v>80000</v>
      </c>
    </row>
    <row r="173" spans="1:7" x14ac:dyDescent="0.2">
      <c r="A173" s="513"/>
      <c r="B173" s="557"/>
      <c r="C173" s="513"/>
      <c r="D173" s="513"/>
      <c r="E173" s="559"/>
      <c r="F173" s="553"/>
      <c r="G173" s="564"/>
    </row>
    <row r="174" spans="1:7" x14ac:dyDescent="0.2">
      <c r="A174" s="560" t="e">
        <f>'Zakładka nr 1 - wykaz podmiotów'!#REF!</f>
        <v>#REF!</v>
      </c>
      <c r="B174" s="561"/>
      <c r="C174" s="561"/>
      <c r="D174" s="561"/>
      <c r="E174" s="561"/>
      <c r="F174" s="561"/>
      <c r="G174" s="562"/>
    </row>
    <row r="175" spans="1:7" x14ac:dyDescent="0.2">
      <c r="A175" s="504" t="s">
        <v>3</v>
      </c>
      <c r="B175" s="556" t="s">
        <v>119</v>
      </c>
      <c r="C175" s="513" t="s">
        <v>167</v>
      </c>
      <c r="D175" s="504">
        <v>2007</v>
      </c>
      <c r="E175" s="555">
        <v>2185.62</v>
      </c>
      <c r="F175" s="553">
        <v>6775422</v>
      </c>
      <c r="G175" s="554">
        <v>7431108</v>
      </c>
    </row>
    <row r="176" spans="1:7" x14ac:dyDescent="0.2">
      <c r="A176" s="504"/>
      <c r="B176" s="556"/>
      <c r="C176" s="513"/>
      <c r="D176" s="504"/>
      <c r="E176" s="555"/>
      <c r="F176" s="553"/>
      <c r="G176" s="554"/>
    </row>
    <row r="177" spans="1:9" x14ac:dyDescent="0.2">
      <c r="A177" s="550" t="str">
        <f>'Zakładka nr 1 - wykaz podmiotów'!B11</f>
        <v>Miejski Zespół Obsługi Oświaty</v>
      </c>
      <c r="B177" s="551"/>
      <c r="C177" s="551"/>
      <c r="D177" s="551"/>
      <c r="E177" s="551"/>
      <c r="F177" s="551"/>
      <c r="G177" s="552"/>
    </row>
    <row r="178" spans="1:9" x14ac:dyDescent="0.2">
      <c r="A178" s="504" t="s">
        <v>3</v>
      </c>
      <c r="B178" s="556" t="s">
        <v>111</v>
      </c>
      <c r="C178" s="513" t="s">
        <v>112</v>
      </c>
      <c r="D178" s="504">
        <v>1905</v>
      </c>
      <c r="E178" s="555">
        <v>783</v>
      </c>
      <c r="F178" s="553">
        <v>2427300</v>
      </c>
      <c r="G178" s="554">
        <v>2662200</v>
      </c>
      <c r="I178" s="517"/>
    </row>
    <row r="179" spans="1:9" x14ac:dyDescent="0.2">
      <c r="A179" s="504"/>
      <c r="B179" s="556"/>
      <c r="C179" s="513"/>
      <c r="D179" s="504"/>
      <c r="E179" s="555"/>
      <c r="F179" s="553"/>
      <c r="G179" s="554"/>
      <c r="I179" s="518"/>
    </row>
    <row r="180" spans="1:9" x14ac:dyDescent="0.2">
      <c r="A180" s="550" t="str">
        <f>'Zakładka nr 1 - wykaz podmiotów'!B13</f>
        <v xml:space="preserve">Zespół Szkolno-Przedszkolny Nr 1, Szkoła Podstawowa Nr 1 im. mjr. Henryka Sucharskiego w Rypinie </v>
      </c>
      <c r="B180" s="551"/>
      <c r="C180" s="551"/>
      <c r="D180" s="551"/>
      <c r="E180" s="551"/>
      <c r="F180" s="551"/>
      <c r="G180" s="552"/>
    </row>
    <row r="181" spans="1:9" x14ac:dyDescent="0.2">
      <c r="A181" s="513" t="s">
        <v>3</v>
      </c>
      <c r="B181" s="558" t="s">
        <v>111</v>
      </c>
      <c r="C181" s="513" t="s">
        <v>175</v>
      </c>
      <c r="D181" s="513">
        <v>1966</v>
      </c>
      <c r="E181" s="555">
        <v>828.32</v>
      </c>
      <c r="F181" s="553">
        <v>2234418</v>
      </c>
      <c r="G181" s="554">
        <v>2816288</v>
      </c>
    </row>
    <row r="182" spans="1:9" x14ac:dyDescent="0.2">
      <c r="A182" s="513"/>
      <c r="B182" s="558"/>
      <c r="C182" s="513"/>
      <c r="D182" s="513"/>
      <c r="E182" s="555"/>
      <c r="F182" s="553"/>
      <c r="G182" s="554"/>
    </row>
    <row r="183" spans="1:9" x14ac:dyDescent="0.2">
      <c r="A183" s="513" t="s">
        <v>4</v>
      </c>
      <c r="B183" s="557" t="s">
        <v>58</v>
      </c>
      <c r="C183" s="513" t="s">
        <v>175</v>
      </c>
      <c r="D183" s="513">
        <v>2010</v>
      </c>
      <c r="E183" s="555">
        <v>740.48</v>
      </c>
      <c r="F183" s="553">
        <v>2295488</v>
      </c>
      <c r="G183" s="554">
        <v>2517632</v>
      </c>
    </row>
    <row r="184" spans="1:9" x14ac:dyDescent="0.2">
      <c r="A184" s="513"/>
      <c r="B184" s="557"/>
      <c r="C184" s="513"/>
      <c r="D184" s="513"/>
      <c r="E184" s="555"/>
      <c r="F184" s="553"/>
      <c r="G184" s="554"/>
    </row>
    <row r="185" spans="1:9" x14ac:dyDescent="0.2">
      <c r="A185" s="513" t="s">
        <v>5</v>
      </c>
      <c r="B185" s="557" t="s">
        <v>114</v>
      </c>
      <c r="C185" s="513" t="s">
        <v>175</v>
      </c>
      <c r="D185" s="513">
        <v>2003</v>
      </c>
      <c r="E185" s="555">
        <v>440.92</v>
      </c>
      <c r="F185" s="553">
        <v>1366852</v>
      </c>
      <c r="G185" s="554">
        <v>1499128</v>
      </c>
    </row>
    <row r="186" spans="1:9" x14ac:dyDescent="0.2">
      <c r="A186" s="513"/>
      <c r="B186" s="557"/>
      <c r="C186" s="513"/>
      <c r="D186" s="513"/>
      <c r="E186" s="555"/>
      <c r="F186" s="553"/>
      <c r="G186" s="554"/>
    </row>
    <row r="187" spans="1:9" x14ac:dyDescent="0.2">
      <c r="A187" s="513" t="s">
        <v>31</v>
      </c>
      <c r="B187" s="557" t="s">
        <v>33</v>
      </c>
      <c r="C187" s="513" t="s">
        <v>175</v>
      </c>
      <c r="D187" s="513">
        <v>1966</v>
      </c>
      <c r="E187" s="555">
        <v>43</v>
      </c>
      <c r="F187" s="553">
        <v>60200</v>
      </c>
      <c r="G187" s="554">
        <v>68800</v>
      </c>
    </row>
    <row r="188" spans="1:9" x14ac:dyDescent="0.2">
      <c r="A188" s="513"/>
      <c r="B188" s="557"/>
      <c r="C188" s="513"/>
      <c r="D188" s="513"/>
      <c r="E188" s="555"/>
      <c r="F188" s="553"/>
      <c r="G188" s="554"/>
    </row>
    <row r="189" spans="1:9" x14ac:dyDescent="0.2">
      <c r="A189" s="550" t="str">
        <f>'Zakładka nr 1 - wykaz podmiotów'!B14</f>
        <v>Zespół Szkolno-Przedszkolny Nr 1, Przedszkole Miejskie Nr 2  w Rypnie</v>
      </c>
      <c r="B189" s="551"/>
      <c r="C189" s="551"/>
      <c r="D189" s="551"/>
      <c r="E189" s="551"/>
      <c r="F189" s="551"/>
      <c r="G189" s="552"/>
    </row>
    <row r="190" spans="1:9" x14ac:dyDescent="0.2">
      <c r="A190" s="504" t="s">
        <v>3</v>
      </c>
      <c r="B190" s="556" t="s">
        <v>111</v>
      </c>
      <c r="C190" s="513" t="s">
        <v>130</v>
      </c>
      <c r="D190" s="504" t="s">
        <v>45</v>
      </c>
      <c r="E190" s="555">
        <v>3308.09</v>
      </c>
      <c r="F190" s="553">
        <v>10255079</v>
      </c>
      <c r="G190" s="554">
        <v>11247506</v>
      </c>
    </row>
    <row r="191" spans="1:9" x14ac:dyDescent="0.2">
      <c r="A191" s="504"/>
      <c r="B191" s="556"/>
      <c r="C191" s="513"/>
      <c r="D191" s="504"/>
      <c r="E191" s="555"/>
      <c r="F191" s="553"/>
      <c r="G191" s="554"/>
    </row>
    <row r="192" spans="1:9" x14ac:dyDescent="0.2">
      <c r="A192" s="504" t="s">
        <v>4</v>
      </c>
      <c r="B192" s="556" t="s">
        <v>114</v>
      </c>
      <c r="C192" s="513" t="s">
        <v>132</v>
      </c>
      <c r="D192" s="504">
        <v>1997</v>
      </c>
      <c r="E192" s="555">
        <v>240</v>
      </c>
      <c r="F192" s="553">
        <v>744000</v>
      </c>
      <c r="G192" s="554">
        <v>816000</v>
      </c>
    </row>
    <row r="193" spans="1:7" x14ac:dyDescent="0.2">
      <c r="A193" s="504"/>
      <c r="B193" s="556"/>
      <c r="C193" s="513"/>
      <c r="D193" s="504"/>
      <c r="E193" s="555"/>
      <c r="F193" s="553"/>
      <c r="G193" s="554"/>
    </row>
    <row r="194" spans="1:7" x14ac:dyDescent="0.2">
      <c r="A194" s="504" t="s">
        <v>5</v>
      </c>
      <c r="B194" s="556" t="s">
        <v>133</v>
      </c>
      <c r="C194" s="513" t="s">
        <v>131</v>
      </c>
      <c r="D194" s="504">
        <v>1971</v>
      </c>
      <c r="E194" s="555">
        <v>279.17</v>
      </c>
      <c r="F194" s="553">
        <v>865427</v>
      </c>
      <c r="G194" s="554">
        <v>949178</v>
      </c>
    </row>
    <row r="195" spans="1:7" x14ac:dyDescent="0.2">
      <c r="A195" s="504"/>
      <c r="B195" s="556"/>
      <c r="C195" s="513"/>
      <c r="D195" s="504"/>
      <c r="E195" s="555"/>
      <c r="F195" s="553"/>
      <c r="G195" s="554"/>
    </row>
    <row r="196" spans="1:7" x14ac:dyDescent="0.2">
      <c r="A196" s="550" t="str">
        <f>'Zakładka nr 1 - wykaz podmiotów'!B15</f>
        <v>Zespół Szkolno-Przedszkolny Nr 1, Liceum Sztuk Plastycznych w Rypinie</v>
      </c>
      <c r="B196" s="551"/>
      <c r="C196" s="551"/>
      <c r="D196" s="551"/>
      <c r="E196" s="551"/>
      <c r="F196" s="551"/>
      <c r="G196" s="552"/>
    </row>
    <row r="197" spans="1:7" x14ac:dyDescent="0.2">
      <c r="A197" s="544" t="s">
        <v>63</v>
      </c>
      <c r="B197" s="545"/>
      <c r="C197" s="545"/>
      <c r="D197" s="545"/>
      <c r="E197" s="545"/>
      <c r="F197" s="545"/>
      <c r="G197" s="546"/>
    </row>
    <row r="198" spans="1:7" x14ac:dyDescent="0.2">
      <c r="A198" s="550" t="str">
        <f>'Zakładka nr 1 - wykaz podmiotów'!B17</f>
        <v xml:space="preserve">Zespół Szkolno-Przedszkolny Nr 2, Szkoła Podstawowa Nr 3  im. Jana Pawła II  w Rypinie </v>
      </c>
      <c r="B198" s="551"/>
      <c r="C198" s="551"/>
      <c r="D198" s="551"/>
      <c r="E198" s="551"/>
      <c r="F198" s="551"/>
      <c r="G198" s="552"/>
    </row>
    <row r="199" spans="1:7" x14ac:dyDescent="0.2">
      <c r="A199" s="544" t="s">
        <v>63</v>
      </c>
      <c r="B199" s="545"/>
      <c r="C199" s="545"/>
      <c r="D199" s="545"/>
      <c r="E199" s="545"/>
      <c r="F199" s="545"/>
      <c r="G199" s="546"/>
    </row>
    <row r="200" spans="1:7" x14ac:dyDescent="0.2">
      <c r="A200" s="541" t="s">
        <v>173</v>
      </c>
      <c r="B200" s="542"/>
      <c r="C200" s="542"/>
      <c r="D200" s="542"/>
      <c r="E200" s="543"/>
      <c r="F200" s="65">
        <f>SUM(F5:F199)</f>
        <v>64657272.909999996</v>
      </c>
      <c r="G200" s="65">
        <f>SUM(G5:G199)</f>
        <v>70076058.269999996</v>
      </c>
    </row>
    <row r="201" spans="1:7" x14ac:dyDescent="0.2">
      <c r="F201" s="38"/>
      <c r="G201" s="38"/>
    </row>
  </sheetData>
  <mergeCells count="655">
    <mergeCell ref="G11:G12"/>
    <mergeCell ref="D5:D6"/>
    <mergeCell ref="E5:E6"/>
    <mergeCell ref="F2:F3"/>
    <mergeCell ref="A4:G4"/>
    <mergeCell ref="G5:G6"/>
    <mergeCell ref="A7:A8"/>
    <mergeCell ref="B7:B8"/>
    <mergeCell ref="C7:C8"/>
    <mergeCell ref="D7:D8"/>
    <mergeCell ref="E7:E8"/>
    <mergeCell ref="F5:F6"/>
    <mergeCell ref="A5:A6"/>
    <mergeCell ref="B5:B6"/>
    <mergeCell ref="C5:C6"/>
    <mergeCell ref="G7:G8"/>
    <mergeCell ref="F11:F12"/>
    <mergeCell ref="F7:F8"/>
    <mergeCell ref="A9:A10"/>
    <mergeCell ref="B9:B10"/>
    <mergeCell ref="C9:C10"/>
    <mergeCell ref="D9:D10"/>
    <mergeCell ref="E9:E10"/>
    <mergeCell ref="G9:G10"/>
    <mergeCell ref="F15:F16"/>
    <mergeCell ref="G13:G14"/>
    <mergeCell ref="A15:A16"/>
    <mergeCell ref="B15:B16"/>
    <mergeCell ref="C15:C16"/>
    <mergeCell ref="D15:D16"/>
    <mergeCell ref="E15:E16"/>
    <mergeCell ref="F13:F14"/>
    <mergeCell ref="G15:G16"/>
    <mergeCell ref="A13:A14"/>
    <mergeCell ref="A11:A12"/>
    <mergeCell ref="B11:B12"/>
    <mergeCell ref="C11:C12"/>
    <mergeCell ref="D11:D12"/>
    <mergeCell ref="E11:E12"/>
    <mergeCell ref="F9:F10"/>
    <mergeCell ref="A21:A22"/>
    <mergeCell ref="B21:B22"/>
    <mergeCell ref="C21:C22"/>
    <mergeCell ref="D21:D22"/>
    <mergeCell ref="E21:E22"/>
    <mergeCell ref="B13:B14"/>
    <mergeCell ref="C13:C14"/>
    <mergeCell ref="D13:D14"/>
    <mergeCell ref="E13:E14"/>
    <mergeCell ref="A19:A20"/>
    <mergeCell ref="B19:B20"/>
    <mergeCell ref="C19:C20"/>
    <mergeCell ref="D19:D20"/>
    <mergeCell ref="E19:E20"/>
    <mergeCell ref="F17:F18"/>
    <mergeCell ref="A17:A18"/>
    <mergeCell ref="B17:B18"/>
    <mergeCell ref="C17:C18"/>
    <mergeCell ref="D17:D18"/>
    <mergeCell ref="B25:B26"/>
    <mergeCell ref="C25:C26"/>
    <mergeCell ref="D25:D26"/>
    <mergeCell ref="F27:F28"/>
    <mergeCell ref="F19:F20"/>
    <mergeCell ref="G17:G18"/>
    <mergeCell ref="G19:G20"/>
    <mergeCell ref="E17:E18"/>
    <mergeCell ref="F23:F24"/>
    <mergeCell ref="G21:G22"/>
    <mergeCell ref="F21:F22"/>
    <mergeCell ref="G23:G24"/>
    <mergeCell ref="G25:G26"/>
    <mergeCell ref="G27:G28"/>
    <mergeCell ref="E25:E26"/>
    <mergeCell ref="G29:G30"/>
    <mergeCell ref="A23:A24"/>
    <mergeCell ref="B23:B24"/>
    <mergeCell ref="C23:C24"/>
    <mergeCell ref="D23:D24"/>
    <mergeCell ref="E23:E24"/>
    <mergeCell ref="F29:F30"/>
    <mergeCell ref="G31:G32"/>
    <mergeCell ref="A29:A30"/>
    <mergeCell ref="B29:B30"/>
    <mergeCell ref="C29:C30"/>
    <mergeCell ref="D29:D30"/>
    <mergeCell ref="E29:E30"/>
    <mergeCell ref="A27:A28"/>
    <mergeCell ref="B27:B28"/>
    <mergeCell ref="C27:C28"/>
    <mergeCell ref="D27:D28"/>
    <mergeCell ref="E27:E28"/>
    <mergeCell ref="F25:F26"/>
    <mergeCell ref="A25:A26"/>
    <mergeCell ref="A31:A32"/>
    <mergeCell ref="B31:B32"/>
    <mergeCell ref="C31:C32"/>
    <mergeCell ref="D31:D32"/>
    <mergeCell ref="E31:E32"/>
    <mergeCell ref="F37:F38"/>
    <mergeCell ref="G39:G40"/>
    <mergeCell ref="A37:A38"/>
    <mergeCell ref="B37:B38"/>
    <mergeCell ref="C37:C38"/>
    <mergeCell ref="D37:D38"/>
    <mergeCell ref="E37:E38"/>
    <mergeCell ref="A35:A36"/>
    <mergeCell ref="B35:B36"/>
    <mergeCell ref="C35:C36"/>
    <mergeCell ref="D35:D36"/>
    <mergeCell ref="E35:E36"/>
    <mergeCell ref="F33:F34"/>
    <mergeCell ref="A33:A34"/>
    <mergeCell ref="B33:B34"/>
    <mergeCell ref="C33:C34"/>
    <mergeCell ref="D33:D34"/>
    <mergeCell ref="F35:F36"/>
    <mergeCell ref="F31:F32"/>
    <mergeCell ref="C41:C42"/>
    <mergeCell ref="D41:D42"/>
    <mergeCell ref="F43:F44"/>
    <mergeCell ref="G33:G34"/>
    <mergeCell ref="G35:G36"/>
    <mergeCell ref="E33:E34"/>
    <mergeCell ref="F39:F40"/>
    <mergeCell ref="G37:G38"/>
    <mergeCell ref="G41:G42"/>
    <mergeCell ref="G43:G44"/>
    <mergeCell ref="E41:E42"/>
    <mergeCell ref="G45:G46"/>
    <mergeCell ref="A39:A40"/>
    <mergeCell ref="B39:B40"/>
    <mergeCell ref="C39:C40"/>
    <mergeCell ref="D39:D40"/>
    <mergeCell ref="E39:E40"/>
    <mergeCell ref="F45:F46"/>
    <mergeCell ref="G47:G48"/>
    <mergeCell ref="A45:A46"/>
    <mergeCell ref="B45:B46"/>
    <mergeCell ref="C45:C46"/>
    <mergeCell ref="D45:D46"/>
    <mergeCell ref="E45:E46"/>
    <mergeCell ref="A43:A44"/>
    <mergeCell ref="B43:B44"/>
    <mergeCell ref="C43:C44"/>
    <mergeCell ref="D43:D44"/>
    <mergeCell ref="E43:E44"/>
    <mergeCell ref="F41:F42"/>
    <mergeCell ref="A41:A42"/>
    <mergeCell ref="A47:A48"/>
    <mergeCell ref="B47:B48"/>
    <mergeCell ref="C47:C48"/>
    <mergeCell ref="B41:B42"/>
    <mergeCell ref="D47:D48"/>
    <mergeCell ref="E47:E48"/>
    <mergeCell ref="F53:F54"/>
    <mergeCell ref="G55:G56"/>
    <mergeCell ref="A53:A54"/>
    <mergeCell ref="B53:B54"/>
    <mergeCell ref="C53:C54"/>
    <mergeCell ref="D53:D54"/>
    <mergeCell ref="E53:E54"/>
    <mergeCell ref="A51:A52"/>
    <mergeCell ref="B51:B52"/>
    <mergeCell ref="C51:C52"/>
    <mergeCell ref="D51:D52"/>
    <mergeCell ref="E51:E52"/>
    <mergeCell ref="F49:F50"/>
    <mergeCell ref="A49:A50"/>
    <mergeCell ref="B49:B50"/>
    <mergeCell ref="C49:C50"/>
    <mergeCell ref="D49:D50"/>
    <mergeCell ref="F51:F52"/>
    <mergeCell ref="F47:F48"/>
    <mergeCell ref="C57:C58"/>
    <mergeCell ref="D57:D58"/>
    <mergeCell ref="F59:F60"/>
    <mergeCell ref="G49:G50"/>
    <mergeCell ref="G51:G52"/>
    <mergeCell ref="E49:E50"/>
    <mergeCell ref="F55:F56"/>
    <mergeCell ref="G53:G54"/>
    <mergeCell ref="G57:G58"/>
    <mergeCell ref="G59:G60"/>
    <mergeCell ref="E57:E58"/>
    <mergeCell ref="G61:G62"/>
    <mergeCell ref="A55:A56"/>
    <mergeCell ref="B55:B56"/>
    <mergeCell ref="C55:C56"/>
    <mergeCell ref="D55:D56"/>
    <mergeCell ref="E55:E56"/>
    <mergeCell ref="F61:F62"/>
    <mergeCell ref="G63:G64"/>
    <mergeCell ref="A61:A62"/>
    <mergeCell ref="B61:B62"/>
    <mergeCell ref="C61:C62"/>
    <mergeCell ref="D61:D62"/>
    <mergeCell ref="E61:E62"/>
    <mergeCell ref="A59:A60"/>
    <mergeCell ref="B59:B60"/>
    <mergeCell ref="C59:C60"/>
    <mergeCell ref="D59:D60"/>
    <mergeCell ref="E59:E60"/>
    <mergeCell ref="F57:F58"/>
    <mergeCell ref="A57:A58"/>
    <mergeCell ref="A63:A64"/>
    <mergeCell ref="B63:B64"/>
    <mergeCell ref="C63:C64"/>
    <mergeCell ref="B57:B58"/>
    <mergeCell ref="D63:D64"/>
    <mergeCell ref="E63:E64"/>
    <mergeCell ref="F69:F70"/>
    <mergeCell ref="G71:G72"/>
    <mergeCell ref="A69:A70"/>
    <mergeCell ref="B69:B70"/>
    <mergeCell ref="C69:C70"/>
    <mergeCell ref="D69:D70"/>
    <mergeCell ref="E69:E70"/>
    <mergeCell ref="A67:A68"/>
    <mergeCell ref="B67:B68"/>
    <mergeCell ref="C67:C68"/>
    <mergeCell ref="D67:D68"/>
    <mergeCell ref="E67:E68"/>
    <mergeCell ref="F65:F66"/>
    <mergeCell ref="A65:A66"/>
    <mergeCell ref="B65:B66"/>
    <mergeCell ref="C65:C66"/>
    <mergeCell ref="D65:D66"/>
    <mergeCell ref="F67:F68"/>
    <mergeCell ref="F63:F64"/>
    <mergeCell ref="C73:C74"/>
    <mergeCell ref="D73:D74"/>
    <mergeCell ref="F75:F76"/>
    <mergeCell ref="G65:G66"/>
    <mergeCell ref="G67:G68"/>
    <mergeCell ref="E65:E66"/>
    <mergeCell ref="F71:F72"/>
    <mergeCell ref="G69:G70"/>
    <mergeCell ref="G73:G74"/>
    <mergeCell ref="G75:G76"/>
    <mergeCell ref="E73:E74"/>
    <mergeCell ref="G77:G78"/>
    <mergeCell ref="A71:A72"/>
    <mergeCell ref="B71:B72"/>
    <mergeCell ref="C71:C72"/>
    <mergeCell ref="D71:D72"/>
    <mergeCell ref="E71:E72"/>
    <mergeCell ref="F77:F78"/>
    <mergeCell ref="G79:G80"/>
    <mergeCell ref="A77:A78"/>
    <mergeCell ref="B77:B78"/>
    <mergeCell ref="C77:C78"/>
    <mergeCell ref="D77:D78"/>
    <mergeCell ref="E77:E78"/>
    <mergeCell ref="A75:A76"/>
    <mergeCell ref="B75:B76"/>
    <mergeCell ref="C75:C76"/>
    <mergeCell ref="D75:D76"/>
    <mergeCell ref="E75:E76"/>
    <mergeCell ref="F73:F74"/>
    <mergeCell ref="A73:A74"/>
    <mergeCell ref="A79:A80"/>
    <mergeCell ref="B79:B80"/>
    <mergeCell ref="C79:C80"/>
    <mergeCell ref="B73:B74"/>
    <mergeCell ref="D79:D80"/>
    <mergeCell ref="E79:E80"/>
    <mergeCell ref="F85:F86"/>
    <mergeCell ref="G87:G88"/>
    <mergeCell ref="A85:A86"/>
    <mergeCell ref="B85:B86"/>
    <mergeCell ref="C85:C86"/>
    <mergeCell ref="D85:D86"/>
    <mergeCell ref="E85:E86"/>
    <mergeCell ref="A83:A84"/>
    <mergeCell ref="B83:B84"/>
    <mergeCell ref="C83:C84"/>
    <mergeCell ref="D83:D84"/>
    <mergeCell ref="E83:E84"/>
    <mergeCell ref="F81:F82"/>
    <mergeCell ref="A81:A82"/>
    <mergeCell ref="B81:B82"/>
    <mergeCell ref="C81:C82"/>
    <mergeCell ref="D81:D82"/>
    <mergeCell ref="F83:F84"/>
    <mergeCell ref="F79:F80"/>
    <mergeCell ref="C89:C90"/>
    <mergeCell ref="D89:D90"/>
    <mergeCell ref="F91:F92"/>
    <mergeCell ref="G81:G82"/>
    <mergeCell ref="G83:G84"/>
    <mergeCell ref="E81:E82"/>
    <mergeCell ref="F87:F88"/>
    <mergeCell ref="G85:G86"/>
    <mergeCell ref="G89:G90"/>
    <mergeCell ref="G91:G92"/>
    <mergeCell ref="E89:E90"/>
    <mergeCell ref="G93:G94"/>
    <mergeCell ref="A87:A88"/>
    <mergeCell ref="B87:B88"/>
    <mergeCell ref="C87:C88"/>
    <mergeCell ref="D87:D88"/>
    <mergeCell ref="E87:E88"/>
    <mergeCell ref="F93:F94"/>
    <mergeCell ref="G95:G96"/>
    <mergeCell ref="A93:A94"/>
    <mergeCell ref="B93:B94"/>
    <mergeCell ref="C93:C94"/>
    <mergeCell ref="D93:D94"/>
    <mergeCell ref="E93:E94"/>
    <mergeCell ref="A91:A92"/>
    <mergeCell ref="B91:B92"/>
    <mergeCell ref="C91:C92"/>
    <mergeCell ref="D91:D92"/>
    <mergeCell ref="E91:E92"/>
    <mergeCell ref="F89:F90"/>
    <mergeCell ref="A89:A90"/>
    <mergeCell ref="A95:A96"/>
    <mergeCell ref="B95:B96"/>
    <mergeCell ref="C95:C96"/>
    <mergeCell ref="B89:B90"/>
    <mergeCell ref="D95:D96"/>
    <mergeCell ref="E95:E96"/>
    <mergeCell ref="F101:F102"/>
    <mergeCell ref="G103:G104"/>
    <mergeCell ref="A101:A102"/>
    <mergeCell ref="B101:B102"/>
    <mergeCell ref="C101:C102"/>
    <mergeCell ref="D101:D102"/>
    <mergeCell ref="E101:E102"/>
    <mergeCell ref="A99:A100"/>
    <mergeCell ref="B99:B100"/>
    <mergeCell ref="C99:C100"/>
    <mergeCell ref="D99:D100"/>
    <mergeCell ref="E99:E100"/>
    <mergeCell ref="F97:F98"/>
    <mergeCell ref="A97:A98"/>
    <mergeCell ref="B97:B98"/>
    <mergeCell ref="C97:C98"/>
    <mergeCell ref="D97:D98"/>
    <mergeCell ref="F99:F100"/>
    <mergeCell ref="F95:F96"/>
    <mergeCell ref="C105:C106"/>
    <mergeCell ref="D105:D106"/>
    <mergeCell ref="F107:F108"/>
    <mergeCell ref="G97:G98"/>
    <mergeCell ref="G99:G100"/>
    <mergeCell ref="E97:E98"/>
    <mergeCell ref="F103:F104"/>
    <mergeCell ref="G101:G102"/>
    <mergeCell ref="G105:G106"/>
    <mergeCell ref="G107:G108"/>
    <mergeCell ref="E105:E106"/>
    <mergeCell ref="G109:G110"/>
    <mergeCell ref="A103:A104"/>
    <mergeCell ref="B103:B104"/>
    <mergeCell ref="C103:C104"/>
    <mergeCell ref="D103:D104"/>
    <mergeCell ref="E103:E104"/>
    <mergeCell ref="F109:F110"/>
    <mergeCell ref="G111:G112"/>
    <mergeCell ref="A109:A110"/>
    <mergeCell ref="B109:B110"/>
    <mergeCell ref="C109:C110"/>
    <mergeCell ref="D109:D110"/>
    <mergeCell ref="E109:E110"/>
    <mergeCell ref="A107:A108"/>
    <mergeCell ref="B107:B108"/>
    <mergeCell ref="C107:C108"/>
    <mergeCell ref="D107:D108"/>
    <mergeCell ref="E107:E108"/>
    <mergeCell ref="F105:F106"/>
    <mergeCell ref="A105:A106"/>
    <mergeCell ref="A111:A112"/>
    <mergeCell ref="B111:B112"/>
    <mergeCell ref="C111:C112"/>
    <mergeCell ref="B105:B106"/>
    <mergeCell ref="D111:D112"/>
    <mergeCell ref="E111:E112"/>
    <mergeCell ref="F117:F118"/>
    <mergeCell ref="G119:G120"/>
    <mergeCell ref="A117:A118"/>
    <mergeCell ref="B117:B118"/>
    <mergeCell ref="C117:C118"/>
    <mergeCell ref="D117:D118"/>
    <mergeCell ref="E117:E118"/>
    <mergeCell ref="A115:A116"/>
    <mergeCell ref="B115:B116"/>
    <mergeCell ref="C115:C116"/>
    <mergeCell ref="D115:D116"/>
    <mergeCell ref="E115:E116"/>
    <mergeCell ref="F113:F114"/>
    <mergeCell ref="A113:A114"/>
    <mergeCell ref="B113:B114"/>
    <mergeCell ref="C113:C114"/>
    <mergeCell ref="D113:D114"/>
    <mergeCell ref="F115:F116"/>
    <mergeCell ref="F111:F112"/>
    <mergeCell ref="C121:C122"/>
    <mergeCell ref="D121:D122"/>
    <mergeCell ref="F123:F124"/>
    <mergeCell ref="G113:G114"/>
    <mergeCell ref="G115:G116"/>
    <mergeCell ref="E113:E114"/>
    <mergeCell ref="F119:F120"/>
    <mergeCell ref="G117:G118"/>
    <mergeCell ref="G121:G122"/>
    <mergeCell ref="G123:G124"/>
    <mergeCell ref="E121:E122"/>
    <mergeCell ref="G125:G126"/>
    <mergeCell ref="A119:A120"/>
    <mergeCell ref="B119:B120"/>
    <mergeCell ref="C119:C120"/>
    <mergeCell ref="D119:D120"/>
    <mergeCell ref="E119:E120"/>
    <mergeCell ref="F125:F126"/>
    <mergeCell ref="G127:G128"/>
    <mergeCell ref="A125:A126"/>
    <mergeCell ref="B125:B126"/>
    <mergeCell ref="C125:C126"/>
    <mergeCell ref="D125:D126"/>
    <mergeCell ref="E125:E126"/>
    <mergeCell ref="A123:A124"/>
    <mergeCell ref="B123:B124"/>
    <mergeCell ref="C123:C124"/>
    <mergeCell ref="D123:D124"/>
    <mergeCell ref="E123:E124"/>
    <mergeCell ref="F121:F122"/>
    <mergeCell ref="A121:A122"/>
    <mergeCell ref="A127:A128"/>
    <mergeCell ref="B127:B128"/>
    <mergeCell ref="C127:C128"/>
    <mergeCell ref="B121:B122"/>
    <mergeCell ref="D127:D128"/>
    <mergeCell ref="E127:E128"/>
    <mergeCell ref="F133:F134"/>
    <mergeCell ref="G135:G136"/>
    <mergeCell ref="A133:A134"/>
    <mergeCell ref="B133:B134"/>
    <mergeCell ref="C133:C134"/>
    <mergeCell ref="D133:D134"/>
    <mergeCell ref="E133:E134"/>
    <mergeCell ref="A131:A132"/>
    <mergeCell ref="B131:B132"/>
    <mergeCell ref="C131:C132"/>
    <mergeCell ref="D131:D132"/>
    <mergeCell ref="E131:E132"/>
    <mergeCell ref="F129:F130"/>
    <mergeCell ref="A129:A130"/>
    <mergeCell ref="B129:B130"/>
    <mergeCell ref="C129:C130"/>
    <mergeCell ref="D129:D130"/>
    <mergeCell ref="F131:F132"/>
    <mergeCell ref="F127:F128"/>
    <mergeCell ref="F139:F140"/>
    <mergeCell ref="G129:G130"/>
    <mergeCell ref="G131:G132"/>
    <mergeCell ref="E129:E130"/>
    <mergeCell ref="F135:F136"/>
    <mergeCell ref="G133:G134"/>
    <mergeCell ref="G137:G138"/>
    <mergeCell ref="G139:G140"/>
    <mergeCell ref="E137:E138"/>
    <mergeCell ref="F143:F144"/>
    <mergeCell ref="G141:G142"/>
    <mergeCell ref="A135:A136"/>
    <mergeCell ref="B135:B136"/>
    <mergeCell ref="C135:C136"/>
    <mergeCell ref="D135:D136"/>
    <mergeCell ref="E135:E136"/>
    <mergeCell ref="F141:F142"/>
    <mergeCell ref="A141:A142"/>
    <mergeCell ref="B141:B142"/>
    <mergeCell ref="C141:C142"/>
    <mergeCell ref="D141:D142"/>
    <mergeCell ref="E141:E142"/>
    <mergeCell ref="A139:A140"/>
    <mergeCell ref="B139:B140"/>
    <mergeCell ref="C139:C140"/>
    <mergeCell ref="D139:D140"/>
    <mergeCell ref="E139:E140"/>
    <mergeCell ref="F137:F138"/>
    <mergeCell ref="A137:A138"/>
    <mergeCell ref="G143:G144"/>
    <mergeCell ref="B137:B138"/>
    <mergeCell ref="C137:C138"/>
    <mergeCell ref="D137:D138"/>
    <mergeCell ref="D145:D146"/>
    <mergeCell ref="F150:F151"/>
    <mergeCell ref="G150:G151"/>
    <mergeCell ref="E150:E151"/>
    <mergeCell ref="A150:A151"/>
    <mergeCell ref="B150:B151"/>
    <mergeCell ref="C150:C151"/>
    <mergeCell ref="F152:F153"/>
    <mergeCell ref="E145:E146"/>
    <mergeCell ref="A145:A146"/>
    <mergeCell ref="B145:B146"/>
    <mergeCell ref="A143:A144"/>
    <mergeCell ref="B143:B144"/>
    <mergeCell ref="C143:C144"/>
    <mergeCell ref="D143:D144"/>
    <mergeCell ref="E143:E144"/>
    <mergeCell ref="G152:G153"/>
    <mergeCell ref="A155:A156"/>
    <mergeCell ref="B155:B156"/>
    <mergeCell ref="C155:C156"/>
    <mergeCell ref="D155:D156"/>
    <mergeCell ref="A154:G154"/>
    <mergeCell ref="E152:E153"/>
    <mergeCell ref="F155:F156"/>
    <mergeCell ref="G155:G156"/>
    <mergeCell ref="A152:A153"/>
    <mergeCell ref="B152:B153"/>
    <mergeCell ref="C152:C153"/>
    <mergeCell ref="D152:D153"/>
    <mergeCell ref="D150:D151"/>
    <mergeCell ref="G145:G146"/>
    <mergeCell ref="A147:G147"/>
    <mergeCell ref="A149:G149"/>
    <mergeCell ref="F145:F146"/>
    <mergeCell ref="C145:C146"/>
    <mergeCell ref="A157:G157"/>
    <mergeCell ref="E155:E156"/>
    <mergeCell ref="F158:F159"/>
    <mergeCell ref="G158:G159"/>
    <mergeCell ref="B161:B162"/>
    <mergeCell ref="C161:C162"/>
    <mergeCell ref="D161:D162"/>
    <mergeCell ref="A160:G160"/>
    <mergeCell ref="E158:E159"/>
    <mergeCell ref="E161:E162"/>
    <mergeCell ref="A161:A162"/>
    <mergeCell ref="B158:B159"/>
    <mergeCell ref="C158:C159"/>
    <mergeCell ref="D158:D159"/>
    <mergeCell ref="E163:E164"/>
    <mergeCell ref="A158:A159"/>
    <mergeCell ref="F163:F164"/>
    <mergeCell ref="G163:G164"/>
    <mergeCell ref="A165:A166"/>
    <mergeCell ref="B165:B166"/>
    <mergeCell ref="C165:C166"/>
    <mergeCell ref="G161:G162"/>
    <mergeCell ref="A163:A164"/>
    <mergeCell ref="B163:B164"/>
    <mergeCell ref="C163:C164"/>
    <mergeCell ref="D163:D164"/>
    <mergeCell ref="F161:F162"/>
    <mergeCell ref="C168:C169"/>
    <mergeCell ref="D168:D169"/>
    <mergeCell ref="F165:F166"/>
    <mergeCell ref="G165:G166"/>
    <mergeCell ref="A167:G167"/>
    <mergeCell ref="E165:E166"/>
    <mergeCell ref="G172:G173"/>
    <mergeCell ref="F168:F169"/>
    <mergeCell ref="G168:G169"/>
    <mergeCell ref="A170:A171"/>
    <mergeCell ref="B170:B171"/>
    <mergeCell ref="C170:C171"/>
    <mergeCell ref="D170:D171"/>
    <mergeCell ref="E168:E169"/>
    <mergeCell ref="A168:A169"/>
    <mergeCell ref="B168:B169"/>
    <mergeCell ref="D165:D166"/>
    <mergeCell ref="E172:E173"/>
    <mergeCell ref="F170:F171"/>
    <mergeCell ref="G170:G171"/>
    <mergeCell ref="A172:A173"/>
    <mergeCell ref="B172:B173"/>
    <mergeCell ref="C172:C173"/>
    <mergeCell ref="D172:D173"/>
    <mergeCell ref="E170:E171"/>
    <mergeCell ref="F172:F173"/>
    <mergeCell ref="F175:F176"/>
    <mergeCell ref="G175:G176"/>
    <mergeCell ref="A177:G177"/>
    <mergeCell ref="E175:E176"/>
    <mergeCell ref="A175:A176"/>
    <mergeCell ref="B175:B176"/>
    <mergeCell ref="C175:C176"/>
    <mergeCell ref="D175:D176"/>
    <mergeCell ref="A174:G174"/>
    <mergeCell ref="F178:F179"/>
    <mergeCell ref="G178:G179"/>
    <mergeCell ref="I178:I179"/>
    <mergeCell ref="A180:G180"/>
    <mergeCell ref="E178:E179"/>
    <mergeCell ref="A178:A179"/>
    <mergeCell ref="B178:B179"/>
    <mergeCell ref="C178:C179"/>
    <mergeCell ref="D178:D179"/>
    <mergeCell ref="F181:F182"/>
    <mergeCell ref="G181:G182"/>
    <mergeCell ref="A183:A184"/>
    <mergeCell ref="B183:B184"/>
    <mergeCell ref="C183:C184"/>
    <mergeCell ref="D183:D184"/>
    <mergeCell ref="E181:E182"/>
    <mergeCell ref="A181:A182"/>
    <mergeCell ref="B181:B182"/>
    <mergeCell ref="C181:C182"/>
    <mergeCell ref="D181:D182"/>
    <mergeCell ref="A189:G189"/>
    <mergeCell ref="E187:E188"/>
    <mergeCell ref="A187:A188"/>
    <mergeCell ref="B187:B188"/>
    <mergeCell ref="C187:C188"/>
    <mergeCell ref="D187:D188"/>
    <mergeCell ref="E185:E186"/>
    <mergeCell ref="F187:F188"/>
    <mergeCell ref="F183:F184"/>
    <mergeCell ref="G183:G184"/>
    <mergeCell ref="A185:A186"/>
    <mergeCell ref="B185:B186"/>
    <mergeCell ref="C185:C186"/>
    <mergeCell ref="D185:D186"/>
    <mergeCell ref="E183:E184"/>
    <mergeCell ref="G187:G188"/>
    <mergeCell ref="F185:F186"/>
    <mergeCell ref="G185:G186"/>
    <mergeCell ref="A192:A193"/>
    <mergeCell ref="B192:B193"/>
    <mergeCell ref="C192:C193"/>
    <mergeCell ref="D192:D193"/>
    <mergeCell ref="E190:E191"/>
    <mergeCell ref="A190:A191"/>
    <mergeCell ref="B190:B191"/>
    <mergeCell ref="C190:C191"/>
    <mergeCell ref="D190:D191"/>
    <mergeCell ref="A200:E200"/>
    <mergeCell ref="A148:G148"/>
    <mergeCell ref="A197:G197"/>
    <mergeCell ref="A199:G199"/>
    <mergeCell ref="G2:G3"/>
    <mergeCell ref="A1:A3"/>
    <mergeCell ref="B1:B3"/>
    <mergeCell ref="C1:C3"/>
    <mergeCell ref="D1:D3"/>
    <mergeCell ref="E1:E3"/>
    <mergeCell ref="A198:G198"/>
    <mergeCell ref="F194:F195"/>
    <mergeCell ref="G194:G195"/>
    <mergeCell ref="A196:G196"/>
    <mergeCell ref="E194:E195"/>
    <mergeCell ref="F192:F193"/>
    <mergeCell ref="G192:G193"/>
    <mergeCell ref="A194:A195"/>
    <mergeCell ref="B194:B195"/>
    <mergeCell ref="C194:C195"/>
    <mergeCell ref="D194:D195"/>
    <mergeCell ref="E192:E193"/>
    <mergeCell ref="F190:F191"/>
    <mergeCell ref="G190:G191"/>
  </mergeCell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R25"/>
  <sheetViews>
    <sheetView zoomScale="90" zoomScaleNormal="90" workbookViewId="0">
      <selection activeCell="K32" sqref="K32"/>
    </sheetView>
  </sheetViews>
  <sheetFormatPr defaultRowHeight="12.75" x14ac:dyDescent="0.2"/>
  <cols>
    <col min="1" max="1" width="6.7109375" style="33" customWidth="1"/>
    <col min="2" max="2" width="13" style="33" customWidth="1"/>
    <col min="3" max="3" width="14.42578125" style="20" bestFit="1" customWidth="1"/>
    <col min="4" max="4" width="15" style="34" customWidth="1"/>
    <col min="5" max="5" width="21.7109375" style="33" customWidth="1"/>
    <col min="6" max="6" width="20.42578125" style="33" customWidth="1"/>
    <col min="7" max="7" width="10.85546875" style="33" customWidth="1"/>
    <col min="8" max="8" width="14.42578125" style="35" customWidth="1"/>
    <col min="9" max="9" width="10.42578125" style="35" customWidth="1"/>
    <col min="10" max="10" width="16.140625" style="20" customWidth="1"/>
    <col min="11" max="11" width="15.140625" style="20" customWidth="1"/>
    <col min="12" max="12" width="14.5703125" style="20" customWidth="1"/>
    <col min="13" max="13" width="15.42578125" style="20" customWidth="1"/>
    <col min="14" max="14" width="28" style="20" customWidth="1"/>
    <col min="15" max="16384" width="9.140625" style="20"/>
  </cols>
  <sheetData>
    <row r="1" spans="1:44" s="8" customFormat="1" ht="12.75" customHeight="1" x14ac:dyDescent="0.2">
      <c r="A1" s="571" t="s">
        <v>279</v>
      </c>
      <c r="B1" s="572"/>
      <c r="C1" s="572"/>
      <c r="D1" s="572"/>
      <c r="E1" s="572"/>
      <c r="F1" s="572"/>
      <c r="G1" s="572"/>
      <c r="H1" s="572"/>
      <c r="I1" s="572"/>
      <c r="J1" s="572"/>
      <c r="K1" s="572"/>
      <c r="L1" s="572"/>
      <c r="M1" s="572"/>
      <c r="N1" s="572"/>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1:44" s="8" customFormat="1" x14ac:dyDescent="0.2">
      <c r="A2" s="575" t="s">
        <v>6</v>
      </c>
      <c r="B2" s="575" t="s">
        <v>280</v>
      </c>
      <c r="C2" s="575" t="s">
        <v>281</v>
      </c>
      <c r="D2" s="575" t="s">
        <v>303</v>
      </c>
      <c r="E2" s="575" t="s">
        <v>282</v>
      </c>
      <c r="F2" s="575" t="s">
        <v>283</v>
      </c>
      <c r="G2" s="575" t="s">
        <v>8</v>
      </c>
      <c r="H2" s="575" t="s">
        <v>304</v>
      </c>
      <c r="I2" s="575" t="s">
        <v>284</v>
      </c>
      <c r="J2" s="575" t="s">
        <v>285</v>
      </c>
      <c r="K2" s="575" t="s">
        <v>286</v>
      </c>
      <c r="L2" s="573" t="s">
        <v>287</v>
      </c>
      <c r="M2" s="573" t="s">
        <v>2</v>
      </c>
      <c r="N2" s="232"/>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44" s="8" customFormat="1" x14ac:dyDescent="0.2">
      <c r="A3" s="575"/>
      <c r="B3" s="576"/>
      <c r="C3" s="575"/>
      <c r="D3" s="575"/>
      <c r="E3" s="575"/>
      <c r="F3" s="575"/>
      <c r="G3" s="575"/>
      <c r="H3" s="575"/>
      <c r="I3" s="575"/>
      <c r="J3" s="575"/>
      <c r="K3" s="575"/>
      <c r="L3" s="577"/>
      <c r="M3" s="574"/>
      <c r="N3" s="233" t="s">
        <v>696</v>
      </c>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1:44" s="8" customFormat="1" x14ac:dyDescent="0.2">
      <c r="A4" s="575"/>
      <c r="B4" s="576"/>
      <c r="C4" s="575"/>
      <c r="D4" s="575"/>
      <c r="E4" s="575"/>
      <c r="F4" s="575"/>
      <c r="G4" s="575"/>
      <c r="H4" s="575"/>
      <c r="I4" s="575"/>
      <c r="J4" s="575"/>
      <c r="K4" s="575"/>
      <c r="L4" s="574"/>
      <c r="M4" s="168" t="s">
        <v>288</v>
      </c>
      <c r="N4" s="234"/>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4" s="8" customFormat="1" ht="12.75" customHeight="1" x14ac:dyDescent="0.2">
      <c r="A5" s="183" t="str">
        <f>'Zakładka nr 1 - wykaz podmiotów'!B4</f>
        <v>Urząd Miasta Rypin</v>
      </c>
      <c r="B5" s="182"/>
      <c r="C5" s="182"/>
      <c r="D5" s="182"/>
      <c r="E5" s="182"/>
      <c r="F5" s="182"/>
      <c r="G5" s="182"/>
      <c r="H5" s="182"/>
      <c r="I5" s="182"/>
      <c r="J5" s="182"/>
      <c r="K5" s="182"/>
      <c r="L5" s="182"/>
      <c r="M5" s="182"/>
      <c r="N5" s="182"/>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row>
    <row r="6" spans="1:44" x14ac:dyDescent="0.2">
      <c r="A6" s="169">
        <v>1</v>
      </c>
      <c r="B6" s="391" t="s">
        <v>639</v>
      </c>
      <c r="C6" s="235" t="s">
        <v>640</v>
      </c>
      <c r="D6" s="235" t="s">
        <v>641</v>
      </c>
      <c r="E6" s="375" t="s">
        <v>642</v>
      </c>
      <c r="F6" s="235" t="s">
        <v>643</v>
      </c>
      <c r="G6" s="237">
        <v>2009</v>
      </c>
      <c r="H6" s="237">
        <v>510</v>
      </c>
      <c r="I6" s="237">
        <v>1360</v>
      </c>
      <c r="J6" s="235">
        <v>5</v>
      </c>
      <c r="K6" s="238">
        <v>15300</v>
      </c>
      <c r="L6" s="237" t="s">
        <v>654</v>
      </c>
      <c r="M6" s="238">
        <v>10000</v>
      </c>
      <c r="N6" s="238"/>
    </row>
    <row r="7" spans="1:44" x14ac:dyDescent="0.2">
      <c r="A7" s="169">
        <v>2</v>
      </c>
      <c r="B7" s="391" t="s">
        <v>644</v>
      </c>
      <c r="C7" s="235" t="s">
        <v>645</v>
      </c>
      <c r="D7" s="235" t="s">
        <v>646</v>
      </c>
      <c r="E7" s="375" t="s">
        <v>647</v>
      </c>
      <c r="F7" s="235" t="s">
        <v>643</v>
      </c>
      <c r="G7" s="237">
        <v>2019</v>
      </c>
      <c r="H7" s="237">
        <v>1955</v>
      </c>
      <c r="I7" s="237">
        <v>1987</v>
      </c>
      <c r="J7" s="235">
        <v>5</v>
      </c>
      <c r="K7" s="238">
        <v>103600</v>
      </c>
      <c r="L7" s="237" t="s">
        <v>654</v>
      </c>
      <c r="M7" s="238">
        <v>10000</v>
      </c>
      <c r="N7" s="238" t="s">
        <v>1196</v>
      </c>
    </row>
    <row r="8" spans="1:44" x14ac:dyDescent="0.2">
      <c r="A8" s="169">
        <v>3</v>
      </c>
      <c r="B8" s="391" t="s">
        <v>648</v>
      </c>
      <c r="C8" s="235" t="s">
        <v>649</v>
      </c>
      <c r="D8" s="235" t="s">
        <v>650</v>
      </c>
      <c r="E8" s="375" t="s">
        <v>651</v>
      </c>
      <c r="F8" s="235" t="s">
        <v>693</v>
      </c>
      <c r="G8" s="237">
        <v>2015</v>
      </c>
      <c r="H8" s="237">
        <v>2800</v>
      </c>
      <c r="I8" s="237">
        <v>1968</v>
      </c>
      <c r="J8" s="235">
        <v>6</v>
      </c>
      <c r="K8" s="238">
        <v>59700</v>
      </c>
      <c r="L8" s="237" t="s">
        <v>654</v>
      </c>
      <c r="M8" s="238">
        <v>10000</v>
      </c>
      <c r="N8" s="238" t="s">
        <v>1196</v>
      </c>
    </row>
    <row r="9" spans="1:44" s="8" customFormat="1" ht="12.75" customHeight="1" x14ac:dyDescent="0.2">
      <c r="A9" s="183" t="str">
        <f>'Zakładka nr 1 - wykaz podmiotów'!B6</f>
        <v>Rypiński Dom Kultury</v>
      </c>
      <c r="B9" s="182"/>
      <c r="C9" s="182"/>
      <c r="D9" s="182"/>
      <c r="E9" s="182"/>
      <c r="F9" s="182"/>
      <c r="G9" s="182"/>
      <c r="H9" s="182"/>
      <c r="I9" s="182"/>
      <c r="J9" s="182"/>
      <c r="K9" s="182"/>
      <c r="L9" s="182"/>
      <c r="M9" s="182"/>
      <c r="N9" s="182"/>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row>
    <row r="10" spans="1:44" ht="25.5" x14ac:dyDescent="0.2">
      <c r="A10" s="169">
        <v>4</v>
      </c>
      <c r="B10" s="235" t="s">
        <v>665</v>
      </c>
      <c r="C10" s="235" t="s">
        <v>679</v>
      </c>
      <c r="D10" s="235" t="s">
        <v>680</v>
      </c>
      <c r="E10" s="375" t="s">
        <v>692</v>
      </c>
      <c r="F10" s="235" t="s">
        <v>695</v>
      </c>
      <c r="G10" s="237">
        <v>2018</v>
      </c>
      <c r="H10" s="237">
        <v>2500</v>
      </c>
      <c r="I10" s="310" t="s">
        <v>17</v>
      </c>
      <c r="J10" s="310" t="s">
        <v>17</v>
      </c>
      <c r="K10" s="238" t="s">
        <v>17</v>
      </c>
      <c r="L10" s="237" t="s">
        <v>17</v>
      </c>
      <c r="M10" s="238" t="s">
        <v>17</v>
      </c>
      <c r="N10" s="238" t="s">
        <v>17</v>
      </c>
    </row>
    <row r="11" spans="1:44" x14ac:dyDescent="0.2">
      <c r="A11" s="169">
        <v>5</v>
      </c>
      <c r="B11" s="235" t="s">
        <v>655</v>
      </c>
      <c r="C11" s="235" t="s">
        <v>649</v>
      </c>
      <c r="D11" s="235" t="s">
        <v>666</v>
      </c>
      <c r="E11" s="375" t="s">
        <v>681</v>
      </c>
      <c r="F11" s="235" t="s">
        <v>693</v>
      </c>
      <c r="G11" s="237">
        <v>2005</v>
      </c>
      <c r="H11" s="237">
        <v>2800</v>
      </c>
      <c r="I11" s="237">
        <v>1896</v>
      </c>
      <c r="J11" s="235">
        <v>9</v>
      </c>
      <c r="K11" s="238">
        <v>17200</v>
      </c>
      <c r="L11" s="237" t="s">
        <v>654</v>
      </c>
      <c r="M11" s="238">
        <v>10000</v>
      </c>
      <c r="N11" s="238"/>
    </row>
    <row r="12" spans="1:44" s="8" customFormat="1" ht="12.75" customHeight="1" x14ac:dyDescent="0.2">
      <c r="A12" s="183" t="str">
        <f>'Zakładka nr 1 - wykaz podmiotów'!B9</f>
        <v>Środowiskowy Dom Samopomocy</v>
      </c>
      <c r="B12" s="182"/>
      <c r="C12" s="182"/>
      <c r="D12" s="182"/>
      <c r="E12" s="182"/>
      <c r="F12" s="182"/>
      <c r="G12" s="182"/>
      <c r="H12" s="182"/>
      <c r="I12" s="182"/>
      <c r="J12" s="182"/>
      <c r="K12" s="182"/>
      <c r="L12" s="182"/>
      <c r="M12" s="182"/>
      <c r="N12" s="182"/>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4" x14ac:dyDescent="0.2">
      <c r="A13" s="169">
        <v>6</v>
      </c>
      <c r="B13" s="235" t="s">
        <v>652</v>
      </c>
      <c r="C13" s="235" t="s">
        <v>640</v>
      </c>
      <c r="D13" s="235" t="s">
        <v>653</v>
      </c>
      <c r="E13" s="236" t="s">
        <v>691</v>
      </c>
      <c r="F13" s="239" t="s">
        <v>643</v>
      </c>
      <c r="G13" s="237">
        <v>2015</v>
      </c>
      <c r="H13" s="237">
        <v>2800</v>
      </c>
      <c r="I13" s="237">
        <v>1997</v>
      </c>
      <c r="J13" s="235">
        <v>9</v>
      </c>
      <c r="K13" s="238">
        <v>30600</v>
      </c>
      <c r="L13" s="237" t="s">
        <v>654</v>
      </c>
      <c r="M13" s="238">
        <v>10000</v>
      </c>
      <c r="N13" s="238"/>
    </row>
    <row r="14" spans="1:44" s="8" customFormat="1" ht="12.75" customHeight="1" x14ac:dyDescent="0.2">
      <c r="A14" s="183" t="str">
        <f>'Zakładka nr 1 - wykaz podmiotów'!B7</f>
        <v>Muzeum Ziemi Dobrzyńskiej</v>
      </c>
      <c r="B14" s="182"/>
      <c r="C14" s="182"/>
      <c r="D14" s="182"/>
      <c r="E14" s="182"/>
      <c r="F14" s="182"/>
      <c r="G14" s="182"/>
      <c r="H14" s="182"/>
      <c r="I14" s="182"/>
      <c r="J14" s="182"/>
      <c r="K14" s="182"/>
      <c r="L14" s="182"/>
      <c r="M14" s="182"/>
      <c r="N14" s="182"/>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4" x14ac:dyDescent="0.2">
      <c r="A15" s="169">
        <v>7</v>
      </c>
      <c r="B15" s="235" t="s">
        <v>697</v>
      </c>
      <c r="C15" s="124" t="s">
        <v>865</v>
      </c>
      <c r="D15" s="124" t="s">
        <v>866</v>
      </c>
      <c r="E15" s="376" t="s">
        <v>867</v>
      </c>
      <c r="F15" s="235" t="s">
        <v>643</v>
      </c>
      <c r="G15" s="125">
        <v>2004</v>
      </c>
      <c r="H15" s="125">
        <v>520</v>
      </c>
      <c r="I15" s="125">
        <v>1390</v>
      </c>
      <c r="J15" s="125">
        <v>5</v>
      </c>
      <c r="K15" s="125" t="s">
        <v>17</v>
      </c>
      <c r="L15" s="125" t="s">
        <v>17</v>
      </c>
      <c r="M15" s="170">
        <v>10000</v>
      </c>
      <c r="N15" s="170" t="s">
        <v>17</v>
      </c>
    </row>
    <row r="16" spans="1:44" x14ac:dyDescent="0.2">
      <c r="A16" s="169">
        <v>8</v>
      </c>
      <c r="B16" s="235" t="s">
        <v>656</v>
      </c>
      <c r="C16" s="124" t="s">
        <v>649</v>
      </c>
      <c r="D16" s="124" t="s">
        <v>667</v>
      </c>
      <c r="E16" s="376" t="s">
        <v>682</v>
      </c>
      <c r="F16" s="235" t="s">
        <v>693</v>
      </c>
      <c r="G16" s="125">
        <v>1994</v>
      </c>
      <c r="H16" s="125">
        <v>2800</v>
      </c>
      <c r="I16" s="125">
        <v>2400</v>
      </c>
      <c r="J16" s="125">
        <v>8</v>
      </c>
      <c r="K16" s="125" t="s">
        <v>17</v>
      </c>
      <c r="L16" s="125" t="s">
        <v>17</v>
      </c>
      <c r="M16" s="170">
        <v>10000</v>
      </c>
      <c r="N16" s="170" t="s">
        <v>17</v>
      </c>
    </row>
    <row r="17" spans="1:43" s="8" customFormat="1" ht="12.75" customHeight="1" x14ac:dyDescent="0.2">
      <c r="A17" s="183" t="str">
        <f>'Zakładka nr 1 - wykaz podmiotów'!B8</f>
        <v>Miejski Ośrodek Sportu i Rekreacji</v>
      </c>
      <c r="B17" s="182"/>
      <c r="C17" s="182"/>
      <c r="D17" s="182"/>
      <c r="E17" s="182"/>
      <c r="F17" s="182"/>
      <c r="G17" s="182"/>
      <c r="H17" s="182"/>
      <c r="I17" s="182"/>
      <c r="J17" s="182"/>
      <c r="K17" s="182"/>
      <c r="L17" s="182"/>
      <c r="M17" s="182"/>
      <c r="N17" s="182"/>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x14ac:dyDescent="0.2">
      <c r="A18" s="169">
        <v>8</v>
      </c>
      <c r="B18" s="235" t="s">
        <v>662</v>
      </c>
      <c r="C18" s="235" t="s">
        <v>649</v>
      </c>
      <c r="D18" s="235" t="s">
        <v>676</v>
      </c>
      <c r="E18" s="236" t="s">
        <v>688</v>
      </c>
      <c r="F18" s="235" t="s">
        <v>693</v>
      </c>
      <c r="G18" s="237">
        <v>2006</v>
      </c>
      <c r="H18" s="237">
        <v>3500</v>
      </c>
      <c r="I18" s="237">
        <v>2461</v>
      </c>
      <c r="J18" s="235">
        <v>7</v>
      </c>
      <c r="K18" s="238" t="s">
        <v>17</v>
      </c>
      <c r="L18" s="237" t="s">
        <v>17</v>
      </c>
      <c r="M18" s="238">
        <v>10000</v>
      </c>
      <c r="N18" s="238" t="s">
        <v>17</v>
      </c>
    </row>
    <row r="19" spans="1:43" x14ac:dyDescent="0.2">
      <c r="A19" s="169">
        <v>10</v>
      </c>
      <c r="B19" s="235" t="s">
        <v>663</v>
      </c>
      <c r="C19" s="235" t="s">
        <v>649</v>
      </c>
      <c r="D19" s="235" t="s">
        <v>666</v>
      </c>
      <c r="E19" s="236" t="s">
        <v>689</v>
      </c>
      <c r="F19" s="235" t="s">
        <v>693</v>
      </c>
      <c r="G19" s="237">
        <v>2010</v>
      </c>
      <c r="H19" s="237">
        <v>3000</v>
      </c>
      <c r="I19" s="237">
        <v>1968</v>
      </c>
      <c r="J19" s="235">
        <v>6</v>
      </c>
      <c r="K19" s="238">
        <v>28700</v>
      </c>
      <c r="L19" s="237" t="s">
        <v>654</v>
      </c>
      <c r="M19" s="238">
        <v>10000</v>
      </c>
      <c r="N19" s="238" t="s">
        <v>17</v>
      </c>
    </row>
    <row r="20" spans="1:43" x14ac:dyDescent="0.2">
      <c r="A20" s="169">
        <v>11</v>
      </c>
      <c r="B20" s="235" t="s">
        <v>657</v>
      </c>
      <c r="C20" s="235" t="s">
        <v>668</v>
      </c>
      <c r="D20" s="235" t="s">
        <v>669</v>
      </c>
      <c r="E20" s="236" t="s">
        <v>683</v>
      </c>
      <c r="F20" s="235" t="s">
        <v>694</v>
      </c>
      <c r="G20" s="237">
        <v>1990</v>
      </c>
      <c r="H20" s="238" t="s">
        <v>17</v>
      </c>
      <c r="I20" s="237">
        <v>1960</v>
      </c>
      <c r="J20" s="235">
        <v>1</v>
      </c>
      <c r="K20" s="238" t="s">
        <v>17</v>
      </c>
      <c r="L20" s="237" t="s">
        <v>17</v>
      </c>
      <c r="M20" s="238">
        <v>10000</v>
      </c>
      <c r="N20" s="238" t="s">
        <v>17</v>
      </c>
    </row>
    <row r="21" spans="1:43" ht="25.5" x14ac:dyDescent="0.2">
      <c r="A21" s="169">
        <v>12</v>
      </c>
      <c r="B21" s="235" t="s">
        <v>659</v>
      </c>
      <c r="C21" s="235" t="s">
        <v>671</v>
      </c>
      <c r="D21" s="235" t="s">
        <v>672</v>
      </c>
      <c r="E21" s="236" t="s">
        <v>685</v>
      </c>
      <c r="F21" s="235" t="s">
        <v>695</v>
      </c>
      <c r="G21" s="237">
        <v>1973</v>
      </c>
      <c r="H21" s="238" t="s">
        <v>17</v>
      </c>
      <c r="I21" s="238" t="s">
        <v>17</v>
      </c>
      <c r="J21" s="238" t="s">
        <v>17</v>
      </c>
      <c r="K21" s="238" t="s">
        <v>17</v>
      </c>
      <c r="L21" s="237" t="s">
        <v>17</v>
      </c>
      <c r="M21" s="238" t="s">
        <v>17</v>
      </c>
      <c r="N21" s="238" t="s">
        <v>17</v>
      </c>
    </row>
    <row r="22" spans="1:43" x14ac:dyDescent="0.2">
      <c r="A22" s="169">
        <v>13</v>
      </c>
      <c r="B22" s="235" t="s">
        <v>664</v>
      </c>
      <c r="C22" s="235" t="s">
        <v>677</v>
      </c>
      <c r="D22" s="235" t="s">
        <v>678</v>
      </c>
      <c r="E22" s="375" t="s">
        <v>690</v>
      </c>
      <c r="F22" s="235" t="s">
        <v>694</v>
      </c>
      <c r="G22" s="237">
        <v>2017</v>
      </c>
      <c r="H22" s="238" t="s">
        <v>17</v>
      </c>
      <c r="I22" s="237">
        <v>2435</v>
      </c>
      <c r="J22" s="235">
        <v>1</v>
      </c>
      <c r="K22" s="238" t="s">
        <v>17</v>
      </c>
      <c r="L22" s="237" t="s">
        <v>17</v>
      </c>
      <c r="M22" s="238">
        <v>10000</v>
      </c>
      <c r="N22" s="238" t="s">
        <v>17</v>
      </c>
    </row>
    <row r="23" spans="1:43" x14ac:dyDescent="0.2">
      <c r="A23" s="169">
        <v>14</v>
      </c>
      <c r="B23" s="391" t="s">
        <v>661</v>
      </c>
      <c r="C23" s="235" t="s">
        <v>668</v>
      </c>
      <c r="D23" s="235" t="s">
        <v>675</v>
      </c>
      <c r="E23" s="375" t="s">
        <v>687</v>
      </c>
      <c r="F23" s="235" t="s">
        <v>694</v>
      </c>
      <c r="G23" s="237">
        <v>1987</v>
      </c>
      <c r="H23" s="238" t="s">
        <v>17</v>
      </c>
      <c r="I23" s="237">
        <v>1960</v>
      </c>
      <c r="J23" s="235">
        <v>1</v>
      </c>
      <c r="K23" s="238" t="s">
        <v>17</v>
      </c>
      <c r="L23" s="237" t="s">
        <v>17</v>
      </c>
      <c r="M23" s="238">
        <v>10000</v>
      </c>
      <c r="N23" s="238"/>
    </row>
    <row r="24" spans="1:43" x14ac:dyDescent="0.2">
      <c r="A24" s="169">
        <v>15</v>
      </c>
      <c r="B24" s="391" t="s">
        <v>658</v>
      </c>
      <c r="C24" s="235" t="s">
        <v>649</v>
      </c>
      <c r="D24" s="235" t="s">
        <v>670</v>
      </c>
      <c r="E24" s="375" t="s">
        <v>684</v>
      </c>
      <c r="F24" s="235" t="s">
        <v>693</v>
      </c>
      <c r="G24" s="237">
        <v>1994</v>
      </c>
      <c r="H24" s="237">
        <v>2800</v>
      </c>
      <c r="I24" s="237">
        <v>2400</v>
      </c>
      <c r="J24" s="235">
        <v>6</v>
      </c>
      <c r="K24" s="238" t="s">
        <v>17</v>
      </c>
      <c r="L24" s="237" t="s">
        <v>17</v>
      </c>
      <c r="M24" s="238">
        <v>10000</v>
      </c>
      <c r="N24" s="238"/>
    </row>
    <row r="25" spans="1:43" ht="25.5" x14ac:dyDescent="0.2">
      <c r="A25" s="169">
        <v>16</v>
      </c>
      <c r="B25" s="391" t="s">
        <v>660</v>
      </c>
      <c r="C25" s="235" t="s">
        <v>673</v>
      </c>
      <c r="D25" s="235" t="s">
        <v>674</v>
      </c>
      <c r="E25" s="375" t="s">
        <v>686</v>
      </c>
      <c r="F25" s="235" t="s">
        <v>695</v>
      </c>
      <c r="G25" s="237">
        <v>1978</v>
      </c>
      <c r="H25" s="238" t="s">
        <v>17</v>
      </c>
      <c r="I25" s="238" t="s">
        <v>17</v>
      </c>
      <c r="J25" s="238" t="s">
        <v>17</v>
      </c>
      <c r="K25" s="238" t="s">
        <v>17</v>
      </c>
      <c r="L25" s="237" t="s">
        <v>17</v>
      </c>
      <c r="M25" s="238" t="s">
        <v>17</v>
      </c>
      <c r="N25" s="238"/>
    </row>
  </sheetData>
  <mergeCells count="14">
    <mergeCell ref="A1:N1"/>
    <mergeCell ref="M2:M3"/>
    <mergeCell ref="K2:K4"/>
    <mergeCell ref="E2:E4"/>
    <mergeCell ref="A2:A4"/>
    <mergeCell ref="J2:J4"/>
    <mergeCell ref="C2:C4"/>
    <mergeCell ref="D2:D4"/>
    <mergeCell ref="H2:H4"/>
    <mergeCell ref="B2:B4"/>
    <mergeCell ref="I2:I4"/>
    <mergeCell ref="G2:G4"/>
    <mergeCell ref="F2:F4"/>
    <mergeCell ref="L2:L4"/>
  </mergeCells>
  <phoneticPr fontId="0" type="noConversion"/>
  <dataValidations count="4">
    <dataValidation type="whole" operator="greaterThan" allowBlank="1" showInputMessage="1" showErrorMessage="1" sqref="I11:I16 H9:H16 I18:I20 H18:H19 I22:I23 I9 H24:I24 H7:I8" xr:uid="{00000000-0002-0000-0C00-000000000000}">
      <formula1>99</formula1>
    </dataValidation>
    <dataValidation type="whole" allowBlank="1" showInputMessage="1" showErrorMessage="1" sqref="G9:G16 G18:G25 G7:G8" xr:uid="{00000000-0002-0000-0C00-000001000000}">
      <formula1>1950</formula1>
      <formula2>YEAR(TODAY())</formula2>
    </dataValidation>
    <dataValidation type="whole" operator="greaterThan" allowBlank="1" showInputMessage="1" showErrorMessage="1" sqref="J11:J16 J18:J20 J9 J22:J24 J7:J8" xr:uid="{00000000-0002-0000-0C00-000002000000}">
      <formula1>0</formula1>
    </dataValidation>
    <dataValidation type="list" allowBlank="1" showInputMessage="1" showErrorMessage="1" sqref="F14 F16 F8:F12 F18:F25" xr:uid="{00000000-0002-0000-0C00-000003000000}">
      <formula1>$O$1:$Z$1</formula1>
    </dataValidation>
  </dataValidations>
  <pageMargins left="0.75" right="0.75" top="1" bottom="1" header="0.5" footer="0.5"/>
  <pageSetup paperSize="8" fitToWidth="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00"/>
  <sheetViews>
    <sheetView zoomScale="70" zoomScaleNormal="70" workbookViewId="0">
      <pane ySplit="1" topLeftCell="A2" activePane="bottomLeft" state="frozen"/>
      <selection pane="bottomLeft" activeCell="T7" sqref="T7"/>
    </sheetView>
  </sheetViews>
  <sheetFormatPr defaultRowHeight="12.75" x14ac:dyDescent="0.2"/>
  <cols>
    <col min="1" max="1" width="3.5703125" style="2" bestFit="1" customWidth="1"/>
    <col min="2" max="2" width="12.85546875" style="2" customWidth="1"/>
    <col min="3" max="3" width="14.42578125" style="2" customWidth="1"/>
    <col min="4" max="4" width="12.7109375" style="1" bestFit="1" customWidth="1"/>
    <col min="5" max="5" width="20" style="1" customWidth="1"/>
    <col min="6" max="6" width="27.28515625" style="2" customWidth="1"/>
    <col min="7" max="7" width="16.42578125" style="2" customWidth="1"/>
    <col min="8" max="8" width="14.140625" style="1" customWidth="1"/>
    <col min="9" max="9" width="13.28515625" style="1" customWidth="1"/>
    <col min="10" max="10" width="44" style="1" customWidth="1"/>
    <col min="11" max="11" width="14.28515625" style="1" bestFit="1" customWidth="1"/>
    <col min="12" max="12" width="14.28515625" style="1" customWidth="1"/>
    <col min="13" max="13" width="14.85546875" style="1" customWidth="1"/>
    <col min="14" max="14" width="26.7109375" style="1" customWidth="1"/>
    <col min="15" max="15" width="12" style="1" customWidth="1"/>
    <col min="16" max="16" width="14.28515625" style="1" customWidth="1"/>
    <col min="17" max="17" width="15" style="1" customWidth="1"/>
    <col min="18" max="18" width="30.140625" style="1" customWidth="1"/>
    <col min="19" max="19" width="16.7109375" style="1" customWidth="1"/>
    <col min="20" max="20" width="15" style="1" customWidth="1"/>
    <col min="21" max="21" width="12.85546875" style="1" customWidth="1"/>
    <col min="22" max="22" width="19.7109375" style="1" customWidth="1"/>
    <col min="23" max="26" width="14.5703125" style="1" customWidth="1"/>
    <col min="27" max="27" width="13.7109375" style="1" customWidth="1"/>
    <col min="28" max="29" width="9.140625" style="1"/>
    <col min="30" max="30" width="15.5703125" style="1" customWidth="1"/>
    <col min="31" max="31" width="20.28515625" style="1" customWidth="1"/>
    <col min="32" max="32" width="36.85546875" style="1" customWidth="1"/>
    <col min="33" max="37" width="20.28515625" style="1" customWidth="1"/>
    <col min="38" max="16384" width="9.140625" style="1"/>
  </cols>
  <sheetData>
    <row r="1" spans="2:24" x14ac:dyDescent="0.2">
      <c r="F1" s="1"/>
      <c r="G1" s="1"/>
    </row>
    <row r="2" spans="2:24" x14ac:dyDescent="0.2">
      <c r="B2" s="571" t="s">
        <v>250</v>
      </c>
      <c r="C2" s="572"/>
      <c r="D2" s="572"/>
      <c r="E2" s="572"/>
      <c r="F2" s="572"/>
      <c r="G2" s="572"/>
      <c r="H2" s="572"/>
      <c r="I2" s="572"/>
      <c r="J2" s="572"/>
      <c r="K2" s="572"/>
      <c r="L2" s="572"/>
      <c r="M2" s="572"/>
      <c r="N2" s="572"/>
      <c r="O2" s="572"/>
      <c r="P2" s="572"/>
      <c r="Q2" s="572"/>
      <c r="R2" s="572"/>
      <c r="S2" s="572"/>
      <c r="T2" s="572"/>
      <c r="U2" s="572"/>
      <c r="V2" s="572"/>
      <c r="W2" s="597"/>
    </row>
    <row r="3" spans="2:24" x14ac:dyDescent="0.2">
      <c r="B3" s="584" t="s">
        <v>251</v>
      </c>
      <c r="C3" s="585"/>
      <c r="D3" s="585"/>
      <c r="E3" s="585"/>
      <c r="F3" s="585"/>
      <c r="G3" s="585"/>
      <c r="H3" s="585"/>
      <c r="I3" s="585"/>
      <c r="J3" s="585"/>
      <c r="K3" s="585"/>
      <c r="L3" s="585"/>
      <c r="M3" s="585"/>
      <c r="N3" s="585"/>
      <c r="O3" s="585"/>
      <c r="P3" s="585"/>
      <c r="Q3" s="585"/>
      <c r="R3" s="585"/>
      <c r="S3" s="585"/>
      <c r="T3" s="585"/>
      <c r="U3" s="585"/>
      <c r="V3" s="585"/>
      <c r="W3" s="586"/>
    </row>
    <row r="4" spans="2:24" x14ac:dyDescent="0.2">
      <c r="B4" s="587" t="s">
        <v>172</v>
      </c>
      <c r="C4" s="594" t="s">
        <v>1167</v>
      </c>
      <c r="D4" s="594"/>
      <c r="E4" s="594"/>
      <c r="F4" s="594"/>
      <c r="G4" s="594" t="s">
        <v>1168</v>
      </c>
      <c r="H4" s="594"/>
      <c r="I4" s="594"/>
      <c r="J4" s="594"/>
      <c r="K4" s="594" t="s">
        <v>1169</v>
      </c>
      <c r="L4" s="594"/>
      <c r="M4" s="594"/>
      <c r="N4" s="594"/>
      <c r="O4" s="594" t="s">
        <v>1170</v>
      </c>
      <c r="P4" s="594"/>
      <c r="Q4" s="594"/>
      <c r="R4" s="594"/>
      <c r="S4" s="594" t="s">
        <v>1171</v>
      </c>
      <c r="T4" s="594"/>
      <c r="U4" s="594"/>
      <c r="V4" s="594"/>
      <c r="W4" s="588" t="s">
        <v>300</v>
      </c>
    </row>
    <row r="5" spans="2:24" ht="25.5" x14ac:dyDescent="0.2">
      <c r="B5" s="587"/>
      <c r="C5" s="84" t="s">
        <v>253</v>
      </c>
      <c r="D5" s="141" t="s">
        <v>254</v>
      </c>
      <c r="E5" s="141" t="s">
        <v>255</v>
      </c>
      <c r="F5" s="141" t="s">
        <v>299</v>
      </c>
      <c r="G5" s="84" t="s">
        <v>253</v>
      </c>
      <c r="H5" s="141" t="s">
        <v>254</v>
      </c>
      <c r="I5" s="141" t="s">
        <v>255</v>
      </c>
      <c r="J5" s="141" t="s">
        <v>299</v>
      </c>
      <c r="K5" s="84" t="s">
        <v>253</v>
      </c>
      <c r="L5" s="141" t="s">
        <v>254</v>
      </c>
      <c r="M5" s="141" t="s">
        <v>255</v>
      </c>
      <c r="N5" s="141" t="s">
        <v>299</v>
      </c>
      <c r="O5" s="84" t="s">
        <v>253</v>
      </c>
      <c r="P5" s="141" t="s">
        <v>254</v>
      </c>
      <c r="Q5" s="141" t="s">
        <v>255</v>
      </c>
      <c r="R5" s="141" t="s">
        <v>299</v>
      </c>
      <c r="S5" s="84" t="s">
        <v>253</v>
      </c>
      <c r="T5" s="141" t="s">
        <v>254</v>
      </c>
      <c r="U5" s="141" t="s">
        <v>255</v>
      </c>
      <c r="V5" s="141" t="s">
        <v>299</v>
      </c>
      <c r="W5" s="588"/>
    </row>
    <row r="6" spans="2:24" ht="63.75" x14ac:dyDescent="0.2">
      <c r="B6" s="595" t="s">
        <v>256</v>
      </c>
      <c r="C6" s="77" t="s">
        <v>313</v>
      </c>
      <c r="D6" s="82">
        <v>1038.83</v>
      </c>
      <c r="E6" s="82"/>
      <c r="F6" s="78" t="s">
        <v>316</v>
      </c>
      <c r="G6" s="142" t="s">
        <v>325</v>
      </c>
      <c r="H6" s="143">
        <v>583.21</v>
      </c>
      <c r="I6" s="143"/>
      <c r="J6" s="144" t="s">
        <v>328</v>
      </c>
      <c r="K6" s="77">
        <v>43322</v>
      </c>
      <c r="L6" s="79">
        <v>5613.35</v>
      </c>
      <c r="M6" s="82">
        <v>0</v>
      </c>
      <c r="N6" s="78" t="s">
        <v>713</v>
      </c>
      <c r="O6" s="151"/>
      <c r="P6" s="152"/>
      <c r="Q6" s="143"/>
      <c r="R6" s="153"/>
      <c r="S6" s="77" t="s">
        <v>731</v>
      </c>
      <c r="T6" s="79">
        <v>744.47</v>
      </c>
      <c r="U6" s="82">
        <v>0</v>
      </c>
      <c r="V6" s="78" t="s">
        <v>730</v>
      </c>
      <c r="W6" s="83"/>
    </row>
    <row r="7" spans="2:24" ht="63.75" x14ac:dyDescent="0.2">
      <c r="B7" s="596"/>
      <c r="C7" s="77" t="s">
        <v>314</v>
      </c>
      <c r="D7" s="82">
        <v>15100.55</v>
      </c>
      <c r="E7" s="82"/>
      <c r="F7" s="78" t="s">
        <v>317</v>
      </c>
      <c r="G7" s="142" t="s">
        <v>326</v>
      </c>
      <c r="H7" s="143">
        <v>3075</v>
      </c>
      <c r="I7" s="143"/>
      <c r="J7" s="144" t="s">
        <v>329</v>
      </c>
      <c r="K7" s="77" t="s">
        <v>710</v>
      </c>
      <c r="L7" s="79">
        <v>2469.11</v>
      </c>
      <c r="M7" s="82">
        <v>0</v>
      </c>
      <c r="N7" s="78" t="s">
        <v>706</v>
      </c>
      <c r="O7" s="151"/>
      <c r="P7" s="152"/>
      <c r="Q7" s="143"/>
      <c r="R7" s="153"/>
      <c r="S7" s="77"/>
      <c r="T7" s="79"/>
      <c r="U7" s="82"/>
      <c r="V7" s="78"/>
      <c r="W7" s="83"/>
    </row>
    <row r="8" spans="2:24" ht="102" x14ac:dyDescent="0.2">
      <c r="B8" s="596"/>
      <c r="C8" s="77" t="s">
        <v>315</v>
      </c>
      <c r="D8" s="82">
        <v>55214.39</v>
      </c>
      <c r="E8" s="82">
        <v>90450.21</v>
      </c>
      <c r="F8" s="78" t="s">
        <v>318</v>
      </c>
      <c r="G8" s="142" t="s">
        <v>327</v>
      </c>
      <c r="H8" s="143">
        <v>615</v>
      </c>
      <c r="I8" s="143"/>
      <c r="J8" s="144" t="s">
        <v>330</v>
      </c>
      <c r="K8" s="77" t="s">
        <v>711</v>
      </c>
      <c r="L8" s="79">
        <v>2583</v>
      </c>
      <c r="M8" s="82">
        <v>0</v>
      </c>
      <c r="N8" s="78" t="s">
        <v>707</v>
      </c>
      <c r="O8" s="151"/>
      <c r="P8" s="152"/>
      <c r="Q8" s="143"/>
      <c r="R8" s="153"/>
      <c r="S8" s="77"/>
      <c r="T8" s="79"/>
      <c r="U8" s="82"/>
      <c r="V8" s="78"/>
      <c r="W8" s="83"/>
    </row>
    <row r="9" spans="2:24" ht="38.25" x14ac:dyDescent="0.2">
      <c r="B9" s="596"/>
      <c r="C9" s="77"/>
      <c r="D9" s="79"/>
      <c r="E9" s="82"/>
      <c r="F9" s="78"/>
      <c r="G9" s="142"/>
      <c r="H9" s="143"/>
      <c r="I9" s="143"/>
      <c r="J9" s="144"/>
      <c r="K9" s="77" t="s">
        <v>712</v>
      </c>
      <c r="L9" s="79">
        <v>381.3</v>
      </c>
      <c r="M9" s="82">
        <v>0</v>
      </c>
      <c r="N9" s="78" t="s">
        <v>708</v>
      </c>
      <c r="O9" s="151"/>
      <c r="P9" s="152"/>
      <c r="Q9" s="143"/>
      <c r="R9" s="153"/>
      <c r="S9" s="77"/>
      <c r="T9" s="79"/>
      <c r="U9" s="82"/>
      <c r="V9" s="78"/>
      <c r="W9" s="83"/>
    </row>
    <row r="10" spans="2:24" ht="38.25" x14ac:dyDescent="0.2">
      <c r="B10" s="596"/>
      <c r="C10" s="77"/>
      <c r="D10" s="79"/>
      <c r="E10" s="82"/>
      <c r="F10" s="78"/>
      <c r="G10" s="142"/>
      <c r="H10" s="143"/>
      <c r="I10" s="143"/>
      <c r="J10" s="144"/>
      <c r="K10" s="77" t="s">
        <v>712</v>
      </c>
      <c r="L10" s="79">
        <v>1959.55</v>
      </c>
      <c r="M10" s="82">
        <v>0</v>
      </c>
      <c r="N10" s="78" t="s">
        <v>709</v>
      </c>
      <c r="O10" s="151"/>
      <c r="P10" s="152"/>
      <c r="Q10" s="143"/>
      <c r="R10" s="153"/>
      <c r="S10" s="77"/>
      <c r="T10" s="79"/>
      <c r="U10" s="82"/>
      <c r="V10" s="78"/>
      <c r="W10" s="83"/>
    </row>
    <row r="11" spans="2:24" x14ac:dyDescent="0.2">
      <c r="B11" s="84" t="s">
        <v>257</v>
      </c>
      <c r="C11" s="85">
        <v>3</v>
      </c>
      <c r="D11" s="86">
        <f>SUM(D6:D10)</f>
        <v>71353.77</v>
      </c>
      <c r="E11" s="86">
        <f>SUM(E6:E10)</f>
        <v>90450.21</v>
      </c>
      <c r="F11" s="81" t="s">
        <v>17</v>
      </c>
      <c r="G11" s="85">
        <v>3</v>
      </c>
      <c r="H11" s="86">
        <f>SUM(H6:H10)</f>
        <v>4273.21</v>
      </c>
      <c r="I11" s="81">
        <f>SUM(I6:I10)</f>
        <v>0</v>
      </c>
      <c r="J11" s="81" t="s">
        <v>17</v>
      </c>
      <c r="K11" s="85">
        <v>5</v>
      </c>
      <c r="L11" s="87">
        <f>SUM(L6:L10)</f>
        <v>13006.31</v>
      </c>
      <c r="M11" s="81">
        <f>SUM(M6:M10)</f>
        <v>0</v>
      </c>
      <c r="N11" s="81" t="s">
        <v>17</v>
      </c>
      <c r="O11" s="85">
        <v>0</v>
      </c>
      <c r="P11" s="87">
        <f>SUM(P6:P10)</f>
        <v>0</v>
      </c>
      <c r="Q11" s="81">
        <f>SUM(Q6:Q10)</f>
        <v>0</v>
      </c>
      <c r="R11" s="85" t="s">
        <v>17</v>
      </c>
      <c r="S11" s="85">
        <v>1</v>
      </c>
      <c r="T11" s="87">
        <f>SUM(T6:T10)</f>
        <v>744.47</v>
      </c>
      <c r="U11" s="86">
        <f>SUM(U6:U10)</f>
        <v>0</v>
      </c>
      <c r="V11" s="85"/>
      <c r="W11" s="83">
        <f>SUM(D11:E11,H11:I11,L11:M11,P11:Q11,T11:U11)</f>
        <v>179827.97</v>
      </c>
      <c r="X11" s="243">
        <f>W11/5</f>
        <v>35965.593999999997</v>
      </c>
    </row>
    <row r="12" spans="2:24" ht="25.5" x14ac:dyDescent="0.2">
      <c r="B12" s="590" t="s">
        <v>258</v>
      </c>
      <c r="C12" s="77" t="s">
        <v>307</v>
      </c>
      <c r="D12" s="82">
        <v>200</v>
      </c>
      <c r="E12" s="82">
        <v>0</v>
      </c>
      <c r="F12" s="78" t="s">
        <v>309</v>
      </c>
      <c r="G12" s="142" t="s">
        <v>311</v>
      </c>
      <c r="H12" s="143">
        <v>4956.9399999999996</v>
      </c>
      <c r="I12" s="143">
        <v>0</v>
      </c>
      <c r="J12" s="144" t="s">
        <v>312</v>
      </c>
      <c r="K12" s="77"/>
      <c r="L12" s="82"/>
      <c r="M12" s="82"/>
      <c r="N12" s="78"/>
      <c r="O12" s="142" t="s">
        <v>714</v>
      </c>
      <c r="P12" s="143">
        <v>4990.1099999999997</v>
      </c>
      <c r="Q12" s="143"/>
      <c r="R12" s="144" t="s">
        <v>719</v>
      </c>
      <c r="S12" s="77"/>
      <c r="T12" s="82"/>
      <c r="U12" s="82"/>
      <c r="V12" s="78"/>
      <c r="W12" s="83"/>
    </row>
    <row r="13" spans="2:24" ht="38.25" x14ac:dyDescent="0.2">
      <c r="B13" s="591"/>
      <c r="C13" s="77" t="s">
        <v>308</v>
      </c>
      <c r="D13" s="82">
        <v>205</v>
      </c>
      <c r="E13" s="82"/>
      <c r="F13" s="78" t="s">
        <v>310</v>
      </c>
      <c r="G13" s="142"/>
      <c r="H13" s="145"/>
      <c r="I13" s="143"/>
      <c r="J13" s="146"/>
      <c r="K13" s="77"/>
      <c r="L13" s="82"/>
      <c r="M13" s="82"/>
      <c r="N13" s="78"/>
      <c r="O13" s="151"/>
      <c r="P13" s="143"/>
      <c r="Q13" s="143"/>
      <c r="R13" s="153"/>
      <c r="S13" s="77"/>
      <c r="T13" s="82"/>
      <c r="U13" s="82"/>
      <c r="V13" s="78"/>
      <c r="W13" s="83"/>
    </row>
    <row r="14" spans="2:24" x14ac:dyDescent="0.2">
      <c r="B14" s="84" t="s">
        <v>259</v>
      </c>
      <c r="C14" s="85">
        <v>2</v>
      </c>
      <c r="D14" s="86">
        <f>SUM(D12:D13)</f>
        <v>405</v>
      </c>
      <c r="E14" s="81">
        <v>0</v>
      </c>
      <c r="F14" s="81" t="s">
        <v>17</v>
      </c>
      <c r="G14" s="85">
        <v>1</v>
      </c>
      <c r="H14" s="86">
        <f>SUM(H12:H13)</f>
        <v>4956.9399999999996</v>
      </c>
      <c r="I14" s="86">
        <f>SUM(I12:I13)</f>
        <v>0</v>
      </c>
      <c r="J14" s="81"/>
      <c r="K14" s="85">
        <v>0</v>
      </c>
      <c r="L14" s="86">
        <f>SUM(L12:L13)</f>
        <v>0</v>
      </c>
      <c r="M14" s="86">
        <f>SUM(I12)</f>
        <v>0</v>
      </c>
      <c r="N14" s="81"/>
      <c r="O14" s="85">
        <v>1</v>
      </c>
      <c r="P14" s="86">
        <f>SUM(P12:P13)</f>
        <v>4990.1099999999997</v>
      </c>
      <c r="Q14" s="81">
        <f>SUM(Q12:Q13)</f>
        <v>0</v>
      </c>
      <c r="R14" s="85"/>
      <c r="S14" s="85">
        <v>0</v>
      </c>
      <c r="T14" s="86">
        <f>SUM(T12)</f>
        <v>0</v>
      </c>
      <c r="U14" s="86">
        <f>SUM(U12)</f>
        <v>0</v>
      </c>
      <c r="V14" s="85"/>
      <c r="W14" s="83">
        <f>SUM(D14:E14,H14:I14,L14:M14,P14:Q14,T14:U14)</f>
        <v>10352.049999999999</v>
      </c>
      <c r="X14" s="243">
        <f>W14/5</f>
        <v>2070.41</v>
      </c>
    </row>
    <row r="15" spans="2:24" ht="76.5" x14ac:dyDescent="0.2">
      <c r="B15" s="590" t="s">
        <v>260</v>
      </c>
      <c r="C15" s="77" t="s">
        <v>319</v>
      </c>
      <c r="D15" s="82">
        <v>817.36</v>
      </c>
      <c r="E15" s="82"/>
      <c r="F15" s="78" t="s">
        <v>322</v>
      </c>
      <c r="G15" s="142" t="s">
        <v>701</v>
      </c>
      <c r="H15" s="143">
        <v>1499.2</v>
      </c>
      <c r="I15" s="143"/>
      <c r="J15" s="144" t="s">
        <v>331</v>
      </c>
      <c r="K15" s="77" t="s">
        <v>703</v>
      </c>
      <c r="L15" s="82">
        <v>634.36</v>
      </c>
      <c r="M15" s="82"/>
      <c r="N15" s="78" t="s">
        <v>705</v>
      </c>
      <c r="O15" s="142" t="s">
        <v>715</v>
      </c>
      <c r="P15" s="143">
        <v>130.9</v>
      </c>
      <c r="Q15" s="143"/>
      <c r="R15" s="144" t="s">
        <v>720</v>
      </c>
      <c r="S15" s="77" t="s">
        <v>725</v>
      </c>
      <c r="T15" s="82">
        <v>1199.9000000000001</v>
      </c>
      <c r="U15" s="82">
        <v>0</v>
      </c>
      <c r="V15" s="78"/>
      <c r="W15" s="83"/>
    </row>
    <row r="16" spans="2:24" ht="76.5" x14ac:dyDescent="0.2">
      <c r="B16" s="592"/>
      <c r="C16" s="77" t="s">
        <v>320</v>
      </c>
      <c r="D16" s="82">
        <v>4571</v>
      </c>
      <c r="E16" s="82"/>
      <c r="F16" s="78" t="s">
        <v>323</v>
      </c>
      <c r="G16" s="142">
        <v>43253</v>
      </c>
      <c r="H16" s="143">
        <v>650</v>
      </c>
      <c r="I16" s="143"/>
      <c r="J16" s="144" t="s">
        <v>702</v>
      </c>
      <c r="K16" s="77" t="s">
        <v>704</v>
      </c>
      <c r="L16" s="82">
        <v>363.78</v>
      </c>
      <c r="M16" s="82"/>
      <c r="N16" s="78" t="s">
        <v>702</v>
      </c>
      <c r="O16" s="142" t="s">
        <v>715</v>
      </c>
      <c r="P16" s="143">
        <v>408.12</v>
      </c>
      <c r="Q16" s="143"/>
      <c r="R16" s="144" t="s">
        <v>721</v>
      </c>
      <c r="S16" s="77">
        <v>44236</v>
      </c>
      <c r="T16" s="82">
        <v>0</v>
      </c>
      <c r="U16" s="82">
        <v>3500</v>
      </c>
      <c r="V16" s="78" t="s">
        <v>729</v>
      </c>
      <c r="W16" s="83"/>
    </row>
    <row r="17" spans="1:24" ht="51" x14ac:dyDescent="0.2">
      <c r="B17" s="592"/>
      <c r="C17" s="77" t="s">
        <v>321</v>
      </c>
      <c r="D17" s="82">
        <v>835.71</v>
      </c>
      <c r="E17" s="82"/>
      <c r="F17" s="78" t="s">
        <v>324</v>
      </c>
      <c r="G17" s="142"/>
      <c r="H17" s="143"/>
      <c r="I17" s="143"/>
      <c r="J17" s="144"/>
      <c r="K17" s="88"/>
      <c r="L17" s="89"/>
      <c r="M17" s="90"/>
      <c r="N17" s="91"/>
      <c r="O17" s="142" t="s">
        <v>716</v>
      </c>
      <c r="P17" s="143">
        <v>1064.98</v>
      </c>
      <c r="Q17" s="143"/>
      <c r="R17" s="144" t="s">
        <v>722</v>
      </c>
      <c r="S17" s="77" t="s">
        <v>726</v>
      </c>
      <c r="T17" s="82">
        <v>173.24</v>
      </c>
      <c r="U17" s="82">
        <v>0</v>
      </c>
      <c r="V17" s="78" t="s">
        <v>702</v>
      </c>
      <c r="W17" s="83"/>
    </row>
    <row r="18" spans="1:24" ht="89.25" x14ac:dyDescent="0.2">
      <c r="B18" s="592"/>
      <c r="C18" s="77" t="s">
        <v>700</v>
      </c>
      <c r="D18" s="82">
        <v>2075</v>
      </c>
      <c r="E18" s="82"/>
      <c r="F18" s="78" t="s">
        <v>699</v>
      </c>
      <c r="G18" s="142"/>
      <c r="H18" s="143"/>
      <c r="I18" s="143"/>
      <c r="J18" s="144"/>
      <c r="K18" s="88"/>
      <c r="L18" s="89"/>
      <c r="M18" s="90"/>
      <c r="N18" s="91"/>
      <c r="O18" s="142" t="s">
        <v>717</v>
      </c>
      <c r="P18" s="143">
        <v>1600</v>
      </c>
      <c r="Q18" s="143"/>
      <c r="R18" s="144" t="s">
        <v>723</v>
      </c>
      <c r="S18" s="77" t="s">
        <v>727</v>
      </c>
      <c r="T18" s="82">
        <v>4074</v>
      </c>
      <c r="U18" s="82">
        <v>0</v>
      </c>
      <c r="V18" s="78" t="s">
        <v>728</v>
      </c>
      <c r="W18" s="83"/>
    </row>
    <row r="19" spans="1:24" ht="127.5" x14ac:dyDescent="0.2">
      <c r="B19" s="591"/>
      <c r="C19" s="77"/>
      <c r="D19" s="82"/>
      <c r="E19" s="82"/>
      <c r="F19" s="78"/>
      <c r="G19" s="142"/>
      <c r="H19" s="143"/>
      <c r="I19" s="143"/>
      <c r="J19" s="144"/>
      <c r="K19" s="88"/>
      <c r="L19" s="89"/>
      <c r="M19" s="90"/>
      <c r="N19" s="91"/>
      <c r="O19" s="142" t="s">
        <v>718</v>
      </c>
      <c r="P19" s="143">
        <v>1400</v>
      </c>
      <c r="Q19" s="143"/>
      <c r="R19" s="144" t="s">
        <v>724</v>
      </c>
      <c r="S19" s="77"/>
      <c r="T19" s="82"/>
      <c r="U19" s="82"/>
      <c r="V19" s="78"/>
      <c r="W19" s="83"/>
    </row>
    <row r="20" spans="1:24" x14ac:dyDescent="0.2">
      <c r="B20" s="84" t="s">
        <v>261</v>
      </c>
      <c r="C20" s="85">
        <v>4</v>
      </c>
      <c r="D20" s="87">
        <f>SUM(D15:D18)</f>
        <v>8299.07</v>
      </c>
      <c r="E20" s="86">
        <f>SUM(E15:E17)</f>
        <v>0</v>
      </c>
      <c r="F20" s="81" t="s">
        <v>17</v>
      </c>
      <c r="G20" s="85">
        <v>2</v>
      </c>
      <c r="H20" s="86">
        <f>SUM(H15:H17)</f>
        <v>2149.1999999999998</v>
      </c>
      <c r="I20" s="81">
        <f>SUM(I15:I17)</f>
        <v>0</v>
      </c>
      <c r="J20" s="81" t="s">
        <v>17</v>
      </c>
      <c r="K20" s="85">
        <v>2</v>
      </c>
      <c r="L20" s="86">
        <f>SUM(L15:L18)</f>
        <v>998.14</v>
      </c>
      <c r="M20" s="81">
        <f>SUM(M15:M17)</f>
        <v>0</v>
      </c>
      <c r="N20" s="81" t="s">
        <v>17</v>
      </c>
      <c r="O20" s="85">
        <v>5</v>
      </c>
      <c r="P20" s="87">
        <f>SUM(P15:P19)</f>
        <v>4604</v>
      </c>
      <c r="Q20" s="81">
        <f>SUM(Q15:Q19)</f>
        <v>0</v>
      </c>
      <c r="R20" s="85" t="s">
        <v>17</v>
      </c>
      <c r="S20" s="85">
        <v>4</v>
      </c>
      <c r="T20" s="86">
        <f>SUM(T15:T19)</f>
        <v>5447.14</v>
      </c>
      <c r="U20" s="242">
        <f>SUM(U15:U19)</f>
        <v>3500</v>
      </c>
      <c r="V20" s="85"/>
      <c r="W20" s="83">
        <f>SUM(D20:E20,H20:I20,L20:M20,P20:Q20,T20:U20)</f>
        <v>24997.55</v>
      </c>
      <c r="X20" s="243">
        <f>W20/5</f>
        <v>4999.51</v>
      </c>
    </row>
    <row r="21" spans="1:24" x14ac:dyDescent="0.2">
      <c r="B21" s="598" t="s">
        <v>262</v>
      </c>
      <c r="C21" s="599"/>
      <c r="D21" s="599"/>
      <c r="E21" s="599"/>
      <c r="F21" s="599"/>
      <c r="G21" s="599"/>
      <c r="H21" s="599"/>
      <c r="I21" s="599"/>
      <c r="J21" s="599"/>
      <c r="K21" s="599"/>
      <c r="L21" s="599"/>
      <c r="M21" s="599"/>
      <c r="N21" s="599"/>
      <c r="O21" s="599"/>
      <c r="P21" s="599"/>
      <c r="Q21" s="599"/>
      <c r="R21" s="599"/>
      <c r="S21" s="599"/>
      <c r="T21" s="599"/>
      <c r="U21" s="599"/>
      <c r="V21" s="599"/>
      <c r="W21" s="600"/>
    </row>
    <row r="22" spans="1:24" x14ac:dyDescent="0.2">
      <c r="B22" s="589" t="s">
        <v>173</v>
      </c>
      <c r="C22" s="593" t="str">
        <f>C4</f>
        <v>21.06.2016 - 20.06.2017</v>
      </c>
      <c r="D22" s="593"/>
      <c r="E22" s="593"/>
      <c r="F22" s="593"/>
      <c r="G22" s="594" t="str">
        <f>G4</f>
        <v>21.06.2017 - 20.06.2018</v>
      </c>
      <c r="H22" s="594"/>
      <c r="I22" s="594"/>
      <c r="J22" s="594"/>
      <c r="K22" s="593" t="str">
        <f>K4</f>
        <v>21.06.2018 - 20.06.2019</v>
      </c>
      <c r="L22" s="593"/>
      <c r="M22" s="593"/>
      <c r="N22" s="593"/>
      <c r="O22" s="594" t="str">
        <f>O4</f>
        <v>21.06.2019 - 20.06.2020</v>
      </c>
      <c r="P22" s="594"/>
      <c r="Q22" s="594"/>
      <c r="R22" s="594"/>
      <c r="S22" s="581" t="str">
        <f>S4</f>
        <v>21.06.2020 - 20.06.2021</v>
      </c>
      <c r="T22" s="582"/>
      <c r="U22" s="582"/>
      <c r="V22" s="583"/>
      <c r="W22" s="80"/>
    </row>
    <row r="23" spans="1:24" x14ac:dyDescent="0.2">
      <c r="B23" s="589"/>
      <c r="C23" s="189">
        <f>C11+C14+C20</f>
        <v>9</v>
      </c>
      <c r="D23" s="93">
        <f>SUM(D20,D11,D14)</f>
        <v>80057.84</v>
      </c>
      <c r="E23" s="94"/>
      <c r="F23" s="95"/>
      <c r="G23" s="147">
        <f>SUM(G11,G14,G20)</f>
        <v>6</v>
      </c>
      <c r="H23" s="148"/>
      <c r="I23" s="148">
        <f>I11+I14+I20</f>
        <v>0</v>
      </c>
      <c r="J23" s="147" t="s">
        <v>17</v>
      </c>
      <c r="K23" s="189">
        <f>SUM(K11,K14,K20)</f>
        <v>7</v>
      </c>
      <c r="L23" s="93">
        <f>L11+L14+L20</f>
        <v>14004.449999999999</v>
      </c>
      <c r="M23" s="94">
        <f>M11+M14+M20</f>
        <v>0</v>
      </c>
      <c r="N23" s="95" t="s">
        <v>17</v>
      </c>
      <c r="O23" s="154">
        <f>SUM(O11,O14,O20)</f>
        <v>6</v>
      </c>
      <c r="P23" s="155">
        <f>P11+P14+P20</f>
        <v>9594.11</v>
      </c>
      <c r="Q23" s="148">
        <f>Q11+Q14+Q20</f>
        <v>0</v>
      </c>
      <c r="R23" s="154" t="s">
        <v>17</v>
      </c>
      <c r="S23" s="96">
        <f>SUM(S11,S14,S20)</f>
        <v>5</v>
      </c>
      <c r="T23" s="188">
        <f>SUM(T11,T14,T20)</f>
        <v>6191.6100000000006</v>
      </c>
      <c r="U23" s="192">
        <f>SUM(U11,U14,U20)</f>
        <v>3500</v>
      </c>
      <c r="V23" s="96"/>
      <c r="W23" s="193">
        <f>SUM(D23,H23,L23,P23,T23)</f>
        <v>109848.01</v>
      </c>
      <c r="X23" s="244">
        <f>W23/5</f>
        <v>21969.601999999999</v>
      </c>
    </row>
    <row r="24" spans="1:24" x14ac:dyDescent="0.2">
      <c r="A24" s="1"/>
      <c r="B24" s="1"/>
      <c r="C24" s="1"/>
      <c r="F24" s="1"/>
      <c r="G24" s="1"/>
    </row>
    <row r="25" spans="1:24" x14ac:dyDescent="0.2">
      <c r="B25" s="584" t="s">
        <v>20</v>
      </c>
      <c r="C25" s="585"/>
      <c r="D25" s="585"/>
      <c r="E25" s="585"/>
      <c r="F25" s="585"/>
      <c r="G25" s="585"/>
      <c r="H25" s="585"/>
      <c r="I25" s="585"/>
      <c r="J25" s="585"/>
      <c r="K25" s="585"/>
      <c r="L25" s="585"/>
      <c r="M25" s="585"/>
      <c r="N25" s="585"/>
      <c r="O25" s="585"/>
      <c r="P25" s="585"/>
      <c r="Q25" s="585"/>
      <c r="R25" s="585"/>
      <c r="S25" s="585"/>
      <c r="T25" s="585"/>
      <c r="U25" s="585"/>
      <c r="V25" s="585"/>
      <c r="W25" s="586"/>
    </row>
    <row r="26" spans="1:24" x14ac:dyDescent="0.2">
      <c r="B26" s="97" t="s">
        <v>260</v>
      </c>
      <c r="C26" s="98"/>
      <c r="D26" s="90"/>
      <c r="E26" s="90"/>
      <c r="F26" s="90"/>
      <c r="G26" s="149"/>
      <c r="H26" s="143">
        <v>0</v>
      </c>
      <c r="I26" s="143">
        <v>0</v>
      </c>
      <c r="J26" s="143"/>
      <c r="K26" s="98"/>
      <c r="L26" s="90"/>
      <c r="M26" s="90"/>
      <c r="N26" s="90"/>
      <c r="O26" s="148"/>
      <c r="P26" s="148">
        <v>0</v>
      </c>
      <c r="Q26" s="148">
        <v>0</v>
      </c>
      <c r="R26" s="147"/>
      <c r="S26" s="92"/>
      <c r="T26" s="192">
        <v>0</v>
      </c>
      <c r="U26" s="192">
        <v>0</v>
      </c>
      <c r="V26" s="92"/>
      <c r="W26" s="99"/>
    </row>
    <row r="27" spans="1:24" x14ac:dyDescent="0.2">
      <c r="B27" s="601" t="s">
        <v>263</v>
      </c>
      <c r="C27" s="98"/>
      <c r="D27" s="90"/>
      <c r="E27" s="90"/>
      <c r="F27" s="90"/>
      <c r="G27" s="149"/>
      <c r="H27" s="143"/>
      <c r="I27" s="143">
        <v>0</v>
      </c>
      <c r="J27" s="143"/>
      <c r="K27" s="98"/>
      <c r="L27" s="90"/>
      <c r="M27" s="90"/>
      <c r="N27" s="90"/>
      <c r="O27" s="148"/>
      <c r="P27" s="148">
        <v>0</v>
      </c>
      <c r="Q27" s="148">
        <v>0</v>
      </c>
      <c r="R27" s="147"/>
      <c r="S27" s="92"/>
      <c r="T27" s="192">
        <v>0</v>
      </c>
      <c r="U27" s="192">
        <v>0</v>
      </c>
      <c r="V27" s="92"/>
      <c r="W27" s="83"/>
    </row>
    <row r="28" spans="1:24" x14ac:dyDescent="0.2">
      <c r="B28" s="602"/>
      <c r="C28" s="98"/>
      <c r="D28" s="90"/>
      <c r="E28" s="90"/>
      <c r="F28" s="90"/>
      <c r="G28" s="149"/>
      <c r="H28" s="143"/>
      <c r="I28" s="143">
        <v>0</v>
      </c>
      <c r="J28" s="143"/>
      <c r="K28" s="98"/>
      <c r="L28" s="90"/>
      <c r="M28" s="90"/>
      <c r="N28" s="90"/>
      <c r="O28" s="148"/>
      <c r="P28" s="148">
        <v>0</v>
      </c>
      <c r="Q28" s="148">
        <v>0</v>
      </c>
      <c r="R28" s="147"/>
      <c r="S28" s="92"/>
      <c r="T28" s="192">
        <v>0</v>
      </c>
      <c r="U28" s="192">
        <v>0</v>
      </c>
      <c r="V28" s="92"/>
      <c r="W28" s="83"/>
    </row>
    <row r="29" spans="1:24" x14ac:dyDescent="0.2">
      <c r="B29" s="185" t="s">
        <v>264</v>
      </c>
      <c r="C29" s="185"/>
      <c r="D29" s="185"/>
      <c r="E29" s="185"/>
      <c r="F29" s="185"/>
      <c r="G29" s="185"/>
      <c r="H29" s="185"/>
      <c r="I29" s="185"/>
      <c r="J29" s="185"/>
      <c r="K29" s="185"/>
      <c r="L29" s="185"/>
      <c r="M29" s="185"/>
      <c r="N29" s="185"/>
      <c r="O29" s="185"/>
      <c r="P29" s="185"/>
      <c r="Q29" s="185"/>
      <c r="R29" s="185"/>
      <c r="S29" s="185"/>
      <c r="T29" s="185"/>
      <c r="U29" s="185"/>
      <c r="V29" s="185"/>
      <c r="W29" s="185"/>
    </row>
    <row r="30" spans="1:24" x14ac:dyDescent="0.2">
      <c r="B30" s="589" t="s">
        <v>173</v>
      </c>
      <c r="C30" s="593" t="str">
        <f>C4</f>
        <v>21.06.2016 - 20.06.2017</v>
      </c>
      <c r="D30" s="593"/>
      <c r="E30" s="593"/>
      <c r="F30" s="593"/>
      <c r="G30" s="594" t="str">
        <f>G4</f>
        <v>21.06.2017 - 20.06.2018</v>
      </c>
      <c r="H30" s="594"/>
      <c r="I30" s="594"/>
      <c r="J30" s="594"/>
      <c r="K30" s="593" t="str">
        <f>K4</f>
        <v>21.06.2018 - 20.06.2019</v>
      </c>
      <c r="L30" s="593"/>
      <c r="M30" s="593"/>
      <c r="N30" s="593"/>
      <c r="O30" s="594" t="str">
        <f>O4</f>
        <v>21.06.2019 - 20.06.2020</v>
      </c>
      <c r="P30" s="594"/>
      <c r="Q30" s="594"/>
      <c r="R30" s="594"/>
      <c r="S30" s="581" t="str">
        <f>S4</f>
        <v>21.06.2020 - 20.06.2021</v>
      </c>
      <c r="T30" s="582"/>
      <c r="U30" s="582"/>
      <c r="V30" s="583"/>
      <c r="W30" s="80"/>
    </row>
    <row r="31" spans="1:24" x14ac:dyDescent="0.2">
      <c r="B31" s="589"/>
      <c r="C31" s="91"/>
      <c r="D31" s="90">
        <f>SUM(D26:D27)</f>
        <v>0</v>
      </c>
      <c r="E31" s="90">
        <v>0</v>
      </c>
      <c r="F31" s="91"/>
      <c r="G31" s="150" t="s">
        <v>17</v>
      </c>
      <c r="H31" s="148">
        <f>SUM(H26:H28)</f>
        <v>0</v>
      </c>
      <c r="I31" s="148" t="s">
        <v>17</v>
      </c>
      <c r="J31" s="148" t="s">
        <v>17</v>
      </c>
      <c r="K31" s="91" t="s">
        <v>17</v>
      </c>
      <c r="L31" s="90">
        <f>SUM(L27)</f>
        <v>0</v>
      </c>
      <c r="M31" s="90">
        <v>0</v>
      </c>
      <c r="N31" s="91" t="s">
        <v>17</v>
      </c>
      <c r="O31" s="148" t="s">
        <v>17</v>
      </c>
      <c r="P31" s="148">
        <v>0</v>
      </c>
      <c r="Q31" s="148">
        <f>Q23</f>
        <v>0</v>
      </c>
      <c r="R31" s="147" t="s">
        <v>17</v>
      </c>
      <c r="S31" s="92"/>
      <c r="T31" s="92"/>
      <c r="U31" s="92"/>
      <c r="V31" s="92"/>
      <c r="W31" s="83">
        <f>SUM(C31:V31)</f>
        <v>0</v>
      </c>
    </row>
    <row r="32" spans="1:24"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row>
    <row r="33" spans="2:27" x14ac:dyDescent="0.2">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1"/>
    </row>
    <row r="34" spans="2:27" x14ac:dyDescent="0.2">
      <c r="B34" s="100"/>
      <c r="C34" s="100"/>
      <c r="D34" s="100"/>
      <c r="E34" s="100"/>
      <c r="F34" s="100"/>
      <c r="G34" s="100"/>
      <c r="H34" s="100"/>
      <c r="I34" s="100"/>
      <c r="J34" s="100"/>
      <c r="K34" s="100"/>
      <c r="L34" s="100"/>
      <c r="M34" s="100"/>
      <c r="O34" s="100"/>
      <c r="P34" s="100"/>
      <c r="Q34" s="100"/>
      <c r="R34" s="100"/>
      <c r="S34" s="100"/>
      <c r="T34" s="100"/>
      <c r="U34" s="100"/>
      <c r="V34" s="100"/>
      <c r="W34" s="100"/>
      <c r="X34" s="100"/>
      <c r="Y34" s="100"/>
      <c r="Z34" s="100"/>
      <c r="AA34" s="101"/>
    </row>
    <row r="35" spans="2:27" ht="13.5" thickBot="1" x14ac:dyDescent="0.25">
      <c r="B35" s="100"/>
      <c r="C35" s="100"/>
      <c r="D35" s="100"/>
      <c r="E35" s="100"/>
      <c r="F35" s="100"/>
      <c r="G35" s="100"/>
      <c r="H35" s="100"/>
      <c r="I35" s="100"/>
      <c r="J35" s="100"/>
      <c r="K35" s="100"/>
      <c r="L35" s="100"/>
      <c r="M35" s="100"/>
      <c r="O35" s="100"/>
      <c r="P35" s="100"/>
      <c r="Q35" s="100"/>
      <c r="R35" s="100"/>
      <c r="S35" s="100"/>
      <c r="T35" s="100"/>
      <c r="U35" s="100"/>
      <c r="V35" s="100"/>
      <c r="W35" s="100"/>
      <c r="X35" s="100"/>
      <c r="Y35" s="100"/>
      <c r="Z35" s="100"/>
      <c r="AA35" s="100"/>
    </row>
    <row r="36" spans="2:27" ht="16.5" thickBot="1" x14ac:dyDescent="0.25">
      <c r="B36" s="100"/>
      <c r="C36" s="578" t="s">
        <v>246</v>
      </c>
      <c r="D36" s="579"/>
      <c r="E36" s="579"/>
      <c r="F36" s="579"/>
      <c r="G36" s="580"/>
      <c r="H36" s="100"/>
      <c r="I36" s="578" t="s">
        <v>306</v>
      </c>
      <c r="J36" s="579"/>
      <c r="K36" s="579"/>
      <c r="L36" s="579"/>
      <c r="M36" s="579"/>
      <c r="O36" s="100"/>
      <c r="P36" s="100"/>
      <c r="Q36" s="578" t="s">
        <v>273</v>
      </c>
      <c r="R36" s="579"/>
      <c r="S36" s="579"/>
      <c r="T36" s="579"/>
      <c r="U36" s="580"/>
      <c r="V36" s="100"/>
      <c r="W36" s="100"/>
      <c r="X36" s="100"/>
      <c r="Y36" s="100"/>
      <c r="Z36" s="100"/>
      <c r="AA36" s="100"/>
    </row>
    <row r="37" spans="2:27" ht="77.25" thickBot="1" x14ac:dyDescent="0.25">
      <c r="B37" s="100"/>
      <c r="C37" s="102" t="s">
        <v>265</v>
      </c>
      <c r="D37" s="103" t="s">
        <v>266</v>
      </c>
      <c r="E37" s="103" t="s">
        <v>267</v>
      </c>
      <c r="F37" s="103" t="s">
        <v>268</v>
      </c>
      <c r="G37" s="103" t="s">
        <v>269</v>
      </c>
      <c r="H37" s="100"/>
      <c r="I37" s="106" t="s">
        <v>270</v>
      </c>
      <c r="J37" s="107" t="str">
        <f>C36</f>
        <v>Ubezpieczenie mienia od wszystkich ryzyk</v>
      </c>
      <c r="K37" s="107" t="s">
        <v>18</v>
      </c>
      <c r="L37" s="107" t="s">
        <v>19</v>
      </c>
      <c r="M37" s="107" t="s">
        <v>305</v>
      </c>
      <c r="O37" s="100"/>
      <c r="P37" s="100"/>
      <c r="Q37" s="102" t="s">
        <v>265</v>
      </c>
      <c r="R37" s="103" t="s">
        <v>266</v>
      </c>
      <c r="S37" s="103" t="s">
        <v>267</v>
      </c>
      <c r="T37" s="103" t="s">
        <v>268</v>
      </c>
      <c r="U37" s="191" t="s">
        <v>269</v>
      </c>
      <c r="V37" s="100"/>
      <c r="W37" s="100"/>
      <c r="X37" s="100"/>
      <c r="Y37" s="100"/>
      <c r="Z37" s="100"/>
      <c r="AA37" s="100"/>
    </row>
    <row r="38" spans="2:27" ht="32.25" thickBot="1" x14ac:dyDescent="0.25">
      <c r="B38" s="100"/>
      <c r="C38" s="184" t="str">
        <f>C4</f>
        <v>21.06.2016 - 20.06.2017</v>
      </c>
      <c r="D38" s="104">
        <f>C11</f>
        <v>3</v>
      </c>
      <c r="E38" s="186">
        <f>D11</f>
        <v>71353.77</v>
      </c>
      <c r="F38" s="104">
        <v>1</v>
      </c>
      <c r="G38" s="105">
        <f>E11</f>
        <v>90450.21</v>
      </c>
      <c r="H38" s="100"/>
      <c r="I38" s="184" t="str">
        <f>C38</f>
        <v>21.06.2016 - 20.06.2017</v>
      </c>
      <c r="J38" s="245">
        <f>E38+G38</f>
        <v>161803.98000000001</v>
      </c>
      <c r="K38" s="245">
        <f>E47</f>
        <v>405</v>
      </c>
      <c r="L38" s="245">
        <f>E56</f>
        <v>8299.07</v>
      </c>
      <c r="M38" s="245">
        <f>SUM(J38:L38)</f>
        <v>170508.05000000002</v>
      </c>
      <c r="O38" s="100"/>
      <c r="P38" s="100"/>
      <c r="Q38" s="184" t="str">
        <f>C38</f>
        <v>21.06.2016 - 20.06.2017</v>
      </c>
      <c r="R38" s="104">
        <f>C31</f>
        <v>0</v>
      </c>
      <c r="S38" s="105">
        <f>D31</f>
        <v>0</v>
      </c>
      <c r="T38" s="104">
        <v>0</v>
      </c>
      <c r="U38" s="105">
        <v>0</v>
      </c>
      <c r="V38" s="100"/>
      <c r="W38" s="100"/>
      <c r="X38" s="100"/>
      <c r="Y38" s="100"/>
      <c r="Z38" s="100"/>
      <c r="AA38" s="100"/>
    </row>
    <row r="39" spans="2:27" ht="32.25" thickBot="1" x14ac:dyDescent="0.25">
      <c r="B39" s="100"/>
      <c r="C39" s="184" t="str">
        <f>G4</f>
        <v>21.06.2017 - 20.06.2018</v>
      </c>
      <c r="D39" s="104">
        <f>G11</f>
        <v>3</v>
      </c>
      <c r="E39" s="186">
        <f>H11</f>
        <v>4273.21</v>
      </c>
      <c r="F39" s="104">
        <v>0</v>
      </c>
      <c r="G39" s="105">
        <v>0</v>
      </c>
      <c r="H39" s="100"/>
      <c r="I39" s="184" t="str">
        <f>C39</f>
        <v>21.06.2017 - 20.06.2018</v>
      </c>
      <c r="J39" s="245">
        <f>E39</f>
        <v>4273.21</v>
      </c>
      <c r="K39" s="245">
        <f>E48</f>
        <v>4956.9399999999996</v>
      </c>
      <c r="L39" s="245">
        <f>E57</f>
        <v>2149.1999999999998</v>
      </c>
      <c r="M39" s="245">
        <f>SUM(J39:L39)</f>
        <v>11379.349999999999</v>
      </c>
      <c r="O39" s="100"/>
      <c r="P39" s="100"/>
      <c r="Q39" s="184" t="str">
        <f>C39</f>
        <v>21.06.2017 - 20.06.2018</v>
      </c>
      <c r="R39" s="104">
        <v>0</v>
      </c>
      <c r="S39" s="105">
        <v>0</v>
      </c>
      <c r="T39" s="104">
        <v>0</v>
      </c>
      <c r="U39" s="105">
        <v>0</v>
      </c>
      <c r="V39" s="100"/>
      <c r="W39" s="100"/>
      <c r="X39" s="100"/>
      <c r="Y39" s="100"/>
      <c r="Z39" s="100"/>
      <c r="AA39" s="100"/>
    </row>
    <row r="40" spans="2:27" ht="32.25" thickBot="1" x14ac:dyDescent="0.25">
      <c r="B40" s="100"/>
      <c r="C40" s="184" t="str">
        <f>K4</f>
        <v>21.06.2018 - 20.06.2019</v>
      </c>
      <c r="D40" s="104">
        <f>K11</f>
        <v>5</v>
      </c>
      <c r="E40" s="187">
        <f>L11</f>
        <v>13006.31</v>
      </c>
      <c r="F40" s="104">
        <v>0</v>
      </c>
      <c r="G40" s="105">
        <v>0</v>
      </c>
      <c r="H40" s="100"/>
      <c r="I40" s="246" t="str">
        <f>C40</f>
        <v>21.06.2018 - 20.06.2019</v>
      </c>
      <c r="J40" s="247">
        <f>E40</f>
        <v>13006.31</v>
      </c>
      <c r="K40" s="247">
        <f>E49</f>
        <v>0</v>
      </c>
      <c r="L40" s="247">
        <f>E58</f>
        <v>998.14</v>
      </c>
      <c r="M40" s="247">
        <f>SUM(J40:L40)</f>
        <v>14004.449999999999</v>
      </c>
      <c r="O40" s="100"/>
      <c r="P40" s="100"/>
      <c r="Q40" s="184" t="str">
        <f>C40</f>
        <v>21.06.2018 - 20.06.2019</v>
      </c>
      <c r="R40" s="104">
        <v>0</v>
      </c>
      <c r="S40" s="105">
        <f>L31</f>
        <v>0</v>
      </c>
      <c r="T40" s="104">
        <v>0</v>
      </c>
      <c r="U40" s="105">
        <v>0</v>
      </c>
      <c r="V40" s="100"/>
      <c r="W40" s="100"/>
      <c r="X40" s="100"/>
      <c r="Y40" s="100"/>
      <c r="Z40" s="100"/>
      <c r="AA40" s="100"/>
    </row>
    <row r="41" spans="2:27" ht="32.25" thickBot="1" x14ac:dyDescent="0.25">
      <c r="B41" s="100"/>
      <c r="C41" s="184" t="str">
        <f>O4</f>
        <v>21.06.2019 - 20.06.2020</v>
      </c>
      <c r="D41" s="104">
        <v>0</v>
      </c>
      <c r="E41" s="187">
        <v>0</v>
      </c>
      <c r="F41" s="104">
        <v>0</v>
      </c>
      <c r="G41" s="105">
        <v>0</v>
      </c>
      <c r="H41" s="100"/>
      <c r="I41" s="246" t="str">
        <f>C41</f>
        <v>21.06.2019 - 20.06.2020</v>
      </c>
      <c r="J41" s="247">
        <f>E41</f>
        <v>0</v>
      </c>
      <c r="K41" s="247">
        <f>E50</f>
        <v>4990.1099999999997</v>
      </c>
      <c r="L41" s="247">
        <f>E59+G59</f>
        <v>4604</v>
      </c>
      <c r="M41" s="247">
        <f>SUM(J41:L41)</f>
        <v>9594.11</v>
      </c>
      <c r="O41" s="101"/>
      <c r="P41" s="100"/>
      <c r="Q41" s="184" t="str">
        <f>C41</f>
        <v>21.06.2019 - 20.06.2020</v>
      </c>
      <c r="R41" s="104">
        <v>0</v>
      </c>
      <c r="S41" s="105">
        <f>P31</f>
        <v>0</v>
      </c>
      <c r="T41" s="104">
        <v>0</v>
      </c>
      <c r="U41" s="105">
        <v>0</v>
      </c>
      <c r="V41" s="100"/>
      <c r="W41" s="100"/>
      <c r="X41" s="100"/>
      <c r="Y41" s="100"/>
      <c r="Z41" s="100"/>
      <c r="AA41" s="100"/>
    </row>
    <row r="42" spans="2:27" ht="32.25" thickBot="1" x14ac:dyDescent="0.25">
      <c r="B42" s="100"/>
      <c r="C42" s="184" t="str">
        <f>S4</f>
        <v>21.06.2020 - 20.06.2021</v>
      </c>
      <c r="D42" s="104">
        <f>S11</f>
        <v>1</v>
      </c>
      <c r="E42" s="187">
        <f>T11</f>
        <v>744.47</v>
      </c>
      <c r="F42" s="104">
        <v>0</v>
      </c>
      <c r="G42" s="105">
        <v>0</v>
      </c>
      <c r="H42" s="100"/>
      <c r="I42" s="246" t="str">
        <f>S4</f>
        <v>21.06.2020 - 20.06.2021</v>
      </c>
      <c r="J42" s="247">
        <f>E42</f>
        <v>744.47</v>
      </c>
      <c r="K42" s="247">
        <f>E51</f>
        <v>0</v>
      </c>
      <c r="L42" s="247">
        <f>E60+G60</f>
        <v>8947.14</v>
      </c>
      <c r="M42" s="247">
        <f>SUM(J42:L42)</f>
        <v>9691.6099999999988</v>
      </c>
      <c r="N42" s="243">
        <f>M43/5</f>
        <v>43035.514000000003</v>
      </c>
      <c r="O42" s="101"/>
      <c r="P42" s="100"/>
      <c r="Q42" s="184" t="str">
        <f>C42</f>
        <v>21.06.2020 - 20.06.2021</v>
      </c>
      <c r="R42" s="104">
        <f>S31</f>
        <v>0</v>
      </c>
      <c r="S42" s="105">
        <f>T31</f>
        <v>0</v>
      </c>
      <c r="T42" s="104">
        <v>0</v>
      </c>
      <c r="U42" s="105">
        <v>0</v>
      </c>
      <c r="V42" s="100"/>
      <c r="W42" s="100"/>
      <c r="X42" s="100"/>
      <c r="Y42" s="100"/>
      <c r="Z42" s="100"/>
      <c r="AA42" s="100"/>
    </row>
    <row r="43" spans="2:27" ht="16.5" thickBot="1" x14ac:dyDescent="0.25">
      <c r="B43" s="100"/>
      <c r="C43" s="109" t="s">
        <v>252</v>
      </c>
      <c r="D43" s="110">
        <f>SUM(D38:D42)</f>
        <v>12</v>
      </c>
      <c r="E43" s="111">
        <f>SUM(E38:E42)</f>
        <v>89377.760000000009</v>
      </c>
      <c r="F43" s="110">
        <f>SUM(F38:F42)</f>
        <v>1</v>
      </c>
      <c r="G43" s="111">
        <f>SUM(G38:G42)</f>
        <v>90450.21</v>
      </c>
      <c r="H43" s="100"/>
      <c r="I43" s="112"/>
      <c r="J43" s="113">
        <f>SUM(J38:J42)</f>
        <v>179827.97</v>
      </c>
      <c r="K43" s="113">
        <f>SUM(K38:K42)</f>
        <v>10352.049999999999</v>
      </c>
      <c r="L43" s="113">
        <f>SUM(L38:L42)</f>
        <v>24997.55</v>
      </c>
      <c r="M43" s="114">
        <f>SUM(M38:M42)</f>
        <v>215177.57</v>
      </c>
      <c r="N43" s="243">
        <f>N42*1.2+N42*0.2+N42*0.2</f>
        <v>68856.822400000005</v>
      </c>
      <c r="O43" s="100"/>
      <c r="P43" s="100"/>
      <c r="Q43" s="109" t="s">
        <v>252</v>
      </c>
      <c r="R43" s="110">
        <f>SUM(R38:R42)</f>
        <v>0</v>
      </c>
      <c r="S43" s="111">
        <f>SUM(S38:S42)</f>
        <v>0</v>
      </c>
      <c r="T43" s="110">
        <f>SUM(T38:T42)</f>
        <v>0</v>
      </c>
      <c r="U43" s="111">
        <f>SUM(U38:U42)</f>
        <v>0</v>
      </c>
      <c r="V43" s="100"/>
      <c r="W43" s="100"/>
      <c r="X43" s="100"/>
      <c r="Y43" s="100"/>
      <c r="Z43" s="100"/>
      <c r="AA43" s="100"/>
    </row>
    <row r="44" spans="2:27" ht="13.5" thickBot="1" x14ac:dyDescent="0.25">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row r="45" spans="2:27" ht="26.25" thickBot="1" x14ac:dyDescent="0.25">
      <c r="B45" s="100"/>
      <c r="C45" s="578" t="s">
        <v>18</v>
      </c>
      <c r="D45" s="579"/>
      <c r="E45" s="579"/>
      <c r="F45" s="579"/>
      <c r="G45" s="580"/>
      <c r="H45" s="100"/>
      <c r="I45" s="116" t="s">
        <v>270</v>
      </c>
      <c r="J45" s="117" t="s">
        <v>273</v>
      </c>
      <c r="K45" s="117" t="s">
        <v>274</v>
      </c>
      <c r="L45" s="117" t="s">
        <v>275</v>
      </c>
      <c r="M45" s="118" t="s">
        <v>271</v>
      </c>
      <c r="N45" s="100"/>
      <c r="O45" s="100"/>
      <c r="P45" s="100"/>
      <c r="Q45" s="578" t="s">
        <v>276</v>
      </c>
      <c r="R45" s="579"/>
      <c r="S45" s="579"/>
      <c r="T45" s="579"/>
      <c r="U45" s="580"/>
      <c r="V45" s="100"/>
      <c r="W45" s="100"/>
      <c r="X45" s="100"/>
      <c r="Y45" s="100"/>
      <c r="Z45" s="100"/>
      <c r="AA45" s="100"/>
    </row>
    <row r="46" spans="2:27" ht="32.25" thickBot="1" x14ac:dyDescent="0.25">
      <c r="B46" s="100"/>
      <c r="C46" s="102" t="s">
        <v>265</v>
      </c>
      <c r="D46" s="103" t="s">
        <v>266</v>
      </c>
      <c r="E46" s="103" t="s">
        <v>267</v>
      </c>
      <c r="F46" s="103" t="s">
        <v>268</v>
      </c>
      <c r="G46" s="103" t="s">
        <v>269</v>
      </c>
      <c r="H46" s="100"/>
      <c r="I46" s="198" t="str">
        <f>C38</f>
        <v>21.06.2016 - 20.06.2017</v>
      </c>
      <c r="J46" s="119">
        <f>S38</f>
        <v>0</v>
      </c>
      <c r="K46" s="119">
        <f>S47</f>
        <v>0</v>
      </c>
      <c r="L46" s="119">
        <f>S56</f>
        <v>0</v>
      </c>
      <c r="M46" s="108">
        <f>SUM(J46:L46)</f>
        <v>0</v>
      </c>
      <c r="N46" s="100"/>
      <c r="O46" s="100"/>
      <c r="P46" s="100"/>
      <c r="Q46" s="102" t="s">
        <v>265</v>
      </c>
      <c r="R46" s="103" t="s">
        <v>266</v>
      </c>
      <c r="S46" s="103" t="s">
        <v>267</v>
      </c>
      <c r="T46" s="103" t="s">
        <v>268</v>
      </c>
      <c r="U46" s="191" t="s">
        <v>269</v>
      </c>
      <c r="V46" s="100"/>
      <c r="W46" s="100"/>
      <c r="X46" s="100"/>
      <c r="Y46" s="100"/>
      <c r="Z46" s="100"/>
      <c r="AA46" s="100"/>
    </row>
    <row r="47" spans="2:27" ht="32.25" thickBot="1" x14ac:dyDescent="0.25">
      <c r="B47" s="100"/>
      <c r="C47" s="184" t="s">
        <v>295</v>
      </c>
      <c r="D47" s="104">
        <f>C14</f>
        <v>2</v>
      </c>
      <c r="E47" s="105">
        <f>D14</f>
        <v>405</v>
      </c>
      <c r="F47" s="104">
        <v>0</v>
      </c>
      <c r="G47" s="105">
        <v>0</v>
      </c>
      <c r="H47" s="100"/>
      <c r="I47" s="199" t="str">
        <f>C39</f>
        <v>21.06.2017 - 20.06.2018</v>
      </c>
      <c r="J47" s="119">
        <f>S39</f>
        <v>0</v>
      </c>
      <c r="K47" s="119">
        <f>S48</f>
        <v>0</v>
      </c>
      <c r="L47" s="119">
        <f>S57</f>
        <v>0</v>
      </c>
      <c r="M47" s="108">
        <f>SUM(J47:L47)</f>
        <v>0</v>
      </c>
      <c r="N47" s="100"/>
      <c r="O47" s="100"/>
      <c r="P47" s="100"/>
      <c r="Q47" s="184" t="str">
        <f>C38</f>
        <v>21.06.2016 - 20.06.2017</v>
      </c>
      <c r="R47" s="104">
        <v>0</v>
      </c>
      <c r="S47" s="105">
        <v>0</v>
      </c>
      <c r="T47" s="104">
        <v>0</v>
      </c>
      <c r="U47" s="105">
        <v>0</v>
      </c>
      <c r="V47" s="100"/>
      <c r="W47" s="100"/>
      <c r="X47" s="100"/>
      <c r="Y47" s="100"/>
      <c r="Z47" s="100"/>
      <c r="AA47" s="100"/>
    </row>
    <row r="48" spans="2:27" ht="32.25" thickBot="1" x14ac:dyDescent="0.25">
      <c r="B48" s="100"/>
      <c r="C48" s="184" t="s">
        <v>296</v>
      </c>
      <c r="D48" s="104">
        <f>G14</f>
        <v>1</v>
      </c>
      <c r="E48" s="105">
        <f>H14</f>
        <v>4956.9399999999996</v>
      </c>
      <c r="F48" s="104">
        <v>0</v>
      </c>
      <c r="G48" s="105">
        <v>0</v>
      </c>
      <c r="H48" s="100"/>
      <c r="I48" s="200" t="str">
        <f>C40</f>
        <v>21.06.2018 - 20.06.2019</v>
      </c>
      <c r="J48" s="119">
        <f>S40</f>
        <v>0</v>
      </c>
      <c r="K48" s="119">
        <f>S49</f>
        <v>0</v>
      </c>
      <c r="L48" s="119">
        <f>S58</f>
        <v>0</v>
      </c>
      <c r="M48" s="108">
        <f>SUM(J48:L48)</f>
        <v>0</v>
      </c>
      <c r="N48" s="100"/>
      <c r="O48" s="100"/>
      <c r="P48" s="100"/>
      <c r="Q48" s="184" t="str">
        <f>C39</f>
        <v>21.06.2017 - 20.06.2018</v>
      </c>
      <c r="R48" s="104">
        <v>0</v>
      </c>
      <c r="S48" s="105">
        <f>H31</f>
        <v>0</v>
      </c>
      <c r="T48" s="104">
        <v>0</v>
      </c>
      <c r="U48" s="105">
        <v>0</v>
      </c>
      <c r="V48" s="100"/>
      <c r="W48" s="100"/>
      <c r="X48" s="100"/>
      <c r="Y48" s="100"/>
      <c r="Z48" s="100"/>
      <c r="AA48" s="100"/>
    </row>
    <row r="49" spans="2:27" ht="32.25" thickBot="1" x14ac:dyDescent="0.25">
      <c r="B49" s="100"/>
      <c r="C49" s="184" t="s">
        <v>297</v>
      </c>
      <c r="D49" s="104">
        <f>K14</f>
        <v>0</v>
      </c>
      <c r="E49" s="190">
        <f>L14</f>
        <v>0</v>
      </c>
      <c r="F49" s="104">
        <v>0</v>
      </c>
      <c r="G49" s="105">
        <v>0</v>
      </c>
      <c r="H49" s="100"/>
      <c r="I49" s="198" t="str">
        <f>C41</f>
        <v>21.06.2019 - 20.06.2020</v>
      </c>
      <c r="J49" s="119">
        <f>S41</f>
        <v>0</v>
      </c>
      <c r="K49" s="119">
        <f>S50</f>
        <v>0</v>
      </c>
      <c r="L49" s="119">
        <f>S59</f>
        <v>0</v>
      </c>
      <c r="M49" s="108">
        <f>SUM(J49:L49)</f>
        <v>0</v>
      </c>
      <c r="N49" s="100"/>
      <c r="O49" s="100"/>
      <c r="P49" s="100"/>
      <c r="Q49" s="184" t="str">
        <f>C40</f>
        <v>21.06.2018 - 20.06.2019</v>
      </c>
      <c r="R49" s="104">
        <v>0</v>
      </c>
      <c r="S49" s="105">
        <v>0</v>
      </c>
      <c r="T49" s="104">
        <v>0</v>
      </c>
      <c r="U49" s="105">
        <v>0</v>
      </c>
      <c r="V49" s="100"/>
      <c r="W49" s="100"/>
      <c r="X49" s="100"/>
      <c r="Y49" s="100"/>
      <c r="Z49" s="100"/>
      <c r="AA49" s="100"/>
    </row>
    <row r="50" spans="2:27" ht="32.25" thickBot="1" x14ac:dyDescent="0.25">
      <c r="B50" s="100"/>
      <c r="C50" s="184" t="s">
        <v>298</v>
      </c>
      <c r="D50" s="104">
        <f>O14</f>
        <v>1</v>
      </c>
      <c r="E50" s="105">
        <f>P14</f>
        <v>4990.1099999999997</v>
      </c>
      <c r="F50" s="104">
        <v>0</v>
      </c>
      <c r="G50" s="105">
        <v>0</v>
      </c>
      <c r="H50" s="100"/>
      <c r="I50" s="198" t="str">
        <f>C42</f>
        <v>21.06.2020 - 20.06.2021</v>
      </c>
      <c r="J50" s="119">
        <f>S42</f>
        <v>0</v>
      </c>
      <c r="K50" s="119">
        <f>S51</f>
        <v>0</v>
      </c>
      <c r="L50" s="119">
        <f>S60</f>
        <v>0</v>
      </c>
      <c r="M50" s="108">
        <f>SUM(J50:L50)</f>
        <v>0</v>
      </c>
      <c r="N50" s="100"/>
      <c r="O50" s="100"/>
      <c r="P50" s="100"/>
      <c r="Q50" s="184" t="str">
        <f>C41</f>
        <v>21.06.2019 - 20.06.2020</v>
      </c>
      <c r="R50" s="104">
        <v>0</v>
      </c>
      <c r="S50" s="105">
        <v>0</v>
      </c>
      <c r="T50" s="104">
        <v>0</v>
      </c>
      <c r="U50" s="105">
        <v>0</v>
      </c>
      <c r="V50" s="100"/>
      <c r="W50" s="100"/>
      <c r="X50" s="100"/>
      <c r="Y50" s="100"/>
      <c r="Z50" s="100"/>
      <c r="AA50" s="100"/>
    </row>
    <row r="51" spans="2:27" ht="32.25" thickBot="1" x14ac:dyDescent="0.25">
      <c r="B51" s="100"/>
      <c r="C51" s="184" t="str">
        <f>C42</f>
        <v>21.06.2020 - 20.06.2021</v>
      </c>
      <c r="D51" s="104">
        <v>0</v>
      </c>
      <c r="E51" s="105">
        <f>T14</f>
        <v>0</v>
      </c>
      <c r="F51" s="104">
        <v>0</v>
      </c>
      <c r="G51" s="105">
        <v>0</v>
      </c>
      <c r="H51" s="100"/>
      <c r="I51" s="100"/>
      <c r="J51" s="113">
        <f>SUM(J46:J50)</f>
        <v>0</v>
      </c>
      <c r="K51" s="113">
        <f>SUM(K46:K50)</f>
        <v>0</v>
      </c>
      <c r="L51" s="113">
        <f>SUM(L46:L50)</f>
        <v>0</v>
      </c>
      <c r="M51" s="114">
        <f>SUM(M46:M50)</f>
        <v>0</v>
      </c>
      <c r="N51" s="100"/>
      <c r="O51" s="100"/>
      <c r="P51" s="100"/>
      <c r="Q51" s="184" t="str">
        <f>C42</f>
        <v>21.06.2020 - 20.06.2021</v>
      </c>
      <c r="R51" s="104">
        <v>0</v>
      </c>
      <c r="S51" s="105">
        <v>0</v>
      </c>
      <c r="T51" s="104">
        <v>0</v>
      </c>
      <c r="U51" s="105">
        <v>0</v>
      </c>
      <c r="V51" s="100"/>
      <c r="W51" s="100"/>
      <c r="X51" s="100"/>
      <c r="Y51" s="100"/>
      <c r="Z51" s="100"/>
      <c r="AA51" s="100"/>
    </row>
    <row r="52" spans="2:27" ht="16.5" thickBot="1" x14ac:dyDescent="0.25">
      <c r="B52" s="100"/>
      <c r="C52" s="109" t="s">
        <v>252</v>
      </c>
      <c r="D52" s="110">
        <f>SUM(D47:D51)</f>
        <v>4</v>
      </c>
      <c r="E52" s="111">
        <f>SUM(E47:E51)</f>
        <v>10352.049999999999</v>
      </c>
      <c r="F52" s="110">
        <v>0</v>
      </c>
      <c r="G52" s="111">
        <v>0</v>
      </c>
      <c r="H52" s="100"/>
      <c r="I52" s="100"/>
      <c r="J52" s="115"/>
      <c r="K52" s="100"/>
      <c r="L52" s="100"/>
      <c r="M52" s="100"/>
      <c r="N52" s="100"/>
      <c r="O52" s="100"/>
      <c r="P52" s="100"/>
      <c r="Q52" s="109" t="s">
        <v>252</v>
      </c>
      <c r="R52" s="110">
        <f>SUM(R47:R51)</f>
        <v>0</v>
      </c>
      <c r="S52" s="111">
        <f>SUM(S47:S51)</f>
        <v>0</v>
      </c>
      <c r="T52" s="110">
        <f>SUM(T47:T51)</f>
        <v>0</v>
      </c>
      <c r="U52" s="111">
        <f>SUM(U47:U51)</f>
        <v>0</v>
      </c>
      <c r="V52" s="100"/>
      <c r="W52" s="100"/>
      <c r="X52" s="100"/>
      <c r="Y52" s="100"/>
      <c r="Z52" s="100"/>
      <c r="AA52" s="100"/>
    </row>
    <row r="53" spans="2:27" ht="13.5" thickBot="1" x14ac:dyDescent="0.25">
      <c r="B53" s="100"/>
      <c r="C53" s="100"/>
      <c r="D53" s="100"/>
      <c r="E53" s="100"/>
      <c r="F53" s="100"/>
      <c r="G53" s="100"/>
      <c r="H53" s="100"/>
      <c r="I53" s="100"/>
      <c r="J53" s="115"/>
      <c r="K53" s="100"/>
      <c r="L53" s="100"/>
      <c r="M53" s="100"/>
      <c r="N53" s="100"/>
      <c r="O53" s="100"/>
      <c r="P53" s="100"/>
      <c r="Q53" s="100"/>
      <c r="R53" s="100"/>
      <c r="S53" s="100"/>
      <c r="T53" s="100"/>
      <c r="U53" s="100"/>
      <c r="V53" s="100"/>
      <c r="W53" s="100"/>
      <c r="X53" s="100"/>
      <c r="Y53" s="100"/>
      <c r="Z53" s="100"/>
      <c r="AA53" s="100"/>
    </row>
    <row r="54" spans="2:27" ht="16.5" thickBot="1" x14ac:dyDescent="0.25">
      <c r="B54" s="100"/>
      <c r="C54" s="578" t="s">
        <v>272</v>
      </c>
      <c r="D54" s="579"/>
      <c r="E54" s="579"/>
      <c r="F54" s="579"/>
      <c r="G54" s="580"/>
      <c r="H54" s="100"/>
      <c r="I54" s="100"/>
      <c r="J54" s="115"/>
      <c r="K54" s="100"/>
      <c r="L54" s="100"/>
      <c r="M54" s="100"/>
      <c r="N54" s="100"/>
      <c r="O54" s="100"/>
      <c r="P54" s="100"/>
      <c r="Q54" s="578" t="s">
        <v>277</v>
      </c>
      <c r="R54" s="579"/>
      <c r="S54" s="579"/>
      <c r="T54" s="579"/>
      <c r="U54" s="580"/>
      <c r="V54" s="100"/>
      <c r="W54" s="100"/>
      <c r="X54" s="100"/>
      <c r="Y54" s="100"/>
      <c r="Z54" s="100"/>
      <c r="AA54" s="100"/>
    </row>
    <row r="55" spans="2:27" ht="32.25" thickBot="1" x14ac:dyDescent="0.25">
      <c r="B55" s="100"/>
      <c r="C55" s="102" t="s">
        <v>265</v>
      </c>
      <c r="D55" s="103" t="s">
        <v>266</v>
      </c>
      <c r="E55" s="103" t="s">
        <v>267</v>
      </c>
      <c r="F55" s="103" t="s">
        <v>268</v>
      </c>
      <c r="G55" s="103" t="s">
        <v>269</v>
      </c>
      <c r="H55" s="100"/>
      <c r="N55" s="100"/>
      <c r="O55" s="100"/>
      <c r="P55" s="100"/>
      <c r="Q55" s="102" t="s">
        <v>265</v>
      </c>
      <c r="R55" s="103" t="s">
        <v>266</v>
      </c>
      <c r="S55" s="103" t="s">
        <v>267</v>
      </c>
      <c r="T55" s="103" t="s">
        <v>268</v>
      </c>
      <c r="U55" s="191" t="s">
        <v>269</v>
      </c>
      <c r="V55" s="100"/>
      <c r="W55" s="100"/>
      <c r="X55" s="100"/>
      <c r="Y55" s="100"/>
      <c r="Z55" s="100"/>
      <c r="AA55" s="100"/>
    </row>
    <row r="56" spans="2:27" ht="32.25" thickBot="1" x14ac:dyDescent="0.25">
      <c r="B56" s="100"/>
      <c r="C56" s="184" t="str">
        <f>C38</f>
        <v>21.06.2016 - 20.06.2017</v>
      </c>
      <c r="D56" s="104">
        <f>C20</f>
        <v>4</v>
      </c>
      <c r="E56" s="187">
        <f>D20</f>
        <v>8299.07</v>
      </c>
      <c r="F56" s="104">
        <v>0</v>
      </c>
      <c r="G56" s="105">
        <v>0</v>
      </c>
      <c r="H56" s="100"/>
      <c r="N56" s="100"/>
      <c r="O56" s="100"/>
      <c r="P56" s="100"/>
      <c r="Q56" s="184" t="str">
        <f>C38</f>
        <v>21.06.2016 - 20.06.2017</v>
      </c>
      <c r="R56" s="104">
        <v>0</v>
      </c>
      <c r="S56" s="105">
        <v>0</v>
      </c>
      <c r="T56" s="104">
        <v>0</v>
      </c>
      <c r="U56" s="105">
        <v>0</v>
      </c>
      <c r="V56" s="100"/>
      <c r="W56" s="100"/>
      <c r="X56" s="100"/>
      <c r="Y56" s="100"/>
      <c r="Z56" s="100"/>
      <c r="AA56" s="100"/>
    </row>
    <row r="57" spans="2:27" ht="32.25" thickBot="1" x14ac:dyDescent="0.25">
      <c r="B57" s="100"/>
      <c r="C57" s="184" t="str">
        <f>C39</f>
        <v>21.06.2017 - 20.06.2018</v>
      </c>
      <c r="D57" s="104">
        <f>G20</f>
        <v>2</v>
      </c>
      <c r="E57" s="186">
        <f>H20</f>
        <v>2149.1999999999998</v>
      </c>
      <c r="F57" s="104">
        <v>0</v>
      </c>
      <c r="G57" s="105">
        <v>0</v>
      </c>
      <c r="H57" s="100"/>
      <c r="N57" s="100"/>
      <c r="O57" s="100"/>
      <c r="P57" s="100"/>
      <c r="Q57" s="184" t="str">
        <f>C39</f>
        <v>21.06.2017 - 20.06.2018</v>
      </c>
      <c r="R57" s="104">
        <v>0</v>
      </c>
      <c r="S57" s="105">
        <v>0</v>
      </c>
      <c r="T57" s="104">
        <v>0</v>
      </c>
      <c r="U57" s="105">
        <v>0</v>
      </c>
      <c r="V57" s="100"/>
      <c r="W57" s="100"/>
      <c r="X57" s="100"/>
      <c r="Y57" s="100"/>
      <c r="Z57" s="100"/>
      <c r="AA57" s="100"/>
    </row>
    <row r="58" spans="2:27" ht="32.25" thickBot="1" x14ac:dyDescent="0.25">
      <c r="B58" s="100"/>
      <c r="C58" s="184" t="str">
        <f>C40</f>
        <v>21.06.2018 - 20.06.2019</v>
      </c>
      <c r="D58" s="104">
        <f>K20</f>
        <v>2</v>
      </c>
      <c r="E58" s="186">
        <f>L20</f>
        <v>998.14</v>
      </c>
      <c r="F58" s="104">
        <v>0</v>
      </c>
      <c r="G58" s="105">
        <v>0</v>
      </c>
      <c r="H58" s="100"/>
      <c r="N58" s="100"/>
      <c r="O58" s="100"/>
      <c r="P58" s="100"/>
      <c r="Q58" s="184" t="str">
        <f>C40</f>
        <v>21.06.2018 - 20.06.2019</v>
      </c>
      <c r="R58" s="104">
        <v>0</v>
      </c>
      <c r="S58" s="105">
        <v>0</v>
      </c>
      <c r="T58" s="104">
        <v>0</v>
      </c>
      <c r="U58" s="105">
        <v>0</v>
      </c>
      <c r="V58" s="100"/>
      <c r="W58" s="100"/>
      <c r="X58" s="100"/>
      <c r="Y58" s="100"/>
      <c r="Z58" s="100"/>
      <c r="AA58" s="100"/>
    </row>
    <row r="59" spans="2:27" ht="32.25" thickBot="1" x14ac:dyDescent="0.25">
      <c r="B59" s="100"/>
      <c r="C59" s="184" t="str">
        <f>C41</f>
        <v>21.06.2019 - 20.06.2020</v>
      </c>
      <c r="D59" s="104">
        <f>O20</f>
        <v>5</v>
      </c>
      <c r="E59" s="187">
        <f>P20</f>
        <v>4604</v>
      </c>
      <c r="F59" s="104">
        <v>0</v>
      </c>
      <c r="G59" s="105">
        <f>M20</f>
        <v>0</v>
      </c>
      <c r="H59" s="100"/>
      <c r="N59" s="100"/>
      <c r="O59" s="100"/>
      <c r="P59" s="100"/>
      <c r="Q59" s="184" t="str">
        <f>C41</f>
        <v>21.06.2019 - 20.06.2020</v>
      </c>
      <c r="R59" s="104">
        <v>0</v>
      </c>
      <c r="S59" s="105">
        <v>0</v>
      </c>
      <c r="T59" s="104">
        <v>0</v>
      </c>
      <c r="U59" s="105">
        <v>0</v>
      </c>
      <c r="V59" s="100"/>
      <c r="W59" s="100"/>
      <c r="X59" s="100"/>
      <c r="Y59" s="100"/>
      <c r="Z59" s="100"/>
      <c r="AA59" s="100"/>
    </row>
    <row r="60" spans="2:27" ht="32.25" thickBot="1" x14ac:dyDescent="0.25">
      <c r="B60" s="100"/>
      <c r="C60" s="184" t="str">
        <f>C42</f>
        <v>21.06.2020 - 20.06.2021</v>
      </c>
      <c r="D60" s="104">
        <f>S20</f>
        <v>4</v>
      </c>
      <c r="E60" s="186">
        <f>T20</f>
        <v>5447.14</v>
      </c>
      <c r="F60" s="104">
        <v>1</v>
      </c>
      <c r="G60" s="105">
        <f>U20</f>
        <v>3500</v>
      </c>
      <c r="H60" s="100"/>
      <c r="N60" s="100"/>
      <c r="O60" s="100"/>
      <c r="P60" s="100"/>
      <c r="Q60" s="184" t="str">
        <f>C42</f>
        <v>21.06.2020 - 20.06.2021</v>
      </c>
      <c r="R60" s="104">
        <v>0</v>
      </c>
      <c r="S60" s="105">
        <v>0</v>
      </c>
      <c r="T60" s="104">
        <v>0</v>
      </c>
      <c r="U60" s="105">
        <v>0</v>
      </c>
      <c r="V60" s="100"/>
      <c r="W60" s="100"/>
      <c r="X60" s="100"/>
      <c r="Y60" s="100"/>
      <c r="Z60" s="100"/>
      <c r="AA60" s="100"/>
    </row>
    <row r="61" spans="2:27" ht="16.5" thickBot="1" x14ac:dyDescent="0.25">
      <c r="B61" s="100"/>
      <c r="C61" s="109" t="s">
        <v>252</v>
      </c>
      <c r="D61" s="110">
        <f>SUM(D56:D60)</f>
        <v>17</v>
      </c>
      <c r="E61" s="194">
        <f>SUM(E56:E60)</f>
        <v>21497.55</v>
      </c>
      <c r="F61" s="110">
        <f>SUM(F56:F60)</f>
        <v>1</v>
      </c>
      <c r="G61" s="111">
        <f>SUM(G56:G60)</f>
        <v>3500</v>
      </c>
      <c r="H61" s="100"/>
      <c r="N61" s="100"/>
      <c r="O61" s="100"/>
      <c r="P61" s="100"/>
      <c r="Q61" s="109" t="s">
        <v>252</v>
      </c>
      <c r="R61" s="110">
        <f>SUM(R56:R60)</f>
        <v>0</v>
      </c>
      <c r="S61" s="111">
        <f>SUM(S56:S60)</f>
        <v>0</v>
      </c>
      <c r="T61" s="110">
        <f>SUM(T56:T60)</f>
        <v>0</v>
      </c>
      <c r="U61" s="111">
        <f>SUM(U56:U60)</f>
        <v>0</v>
      </c>
      <c r="V61" s="100"/>
      <c r="W61" s="100"/>
      <c r="X61" s="100"/>
      <c r="Y61" s="100"/>
      <c r="Z61" s="100"/>
      <c r="AA61" s="100"/>
    </row>
    <row r="62" spans="2:27" x14ac:dyDescent="0.2">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row>
    <row r="63" spans="2:27" x14ac:dyDescent="0.2">
      <c r="B63" s="100"/>
      <c r="C63" s="100"/>
      <c r="D63" s="100"/>
      <c r="E63" s="100"/>
      <c r="F63" s="100"/>
      <c r="G63" s="100"/>
      <c r="H63" s="100"/>
      <c r="N63" s="100"/>
      <c r="O63" s="100"/>
      <c r="P63" s="100"/>
      <c r="Q63" s="100"/>
      <c r="R63" s="100"/>
      <c r="S63" s="100"/>
      <c r="T63" s="100"/>
      <c r="U63" s="100"/>
      <c r="V63" s="100"/>
      <c r="W63" s="100"/>
      <c r="X63" s="100"/>
      <c r="Y63" s="100"/>
      <c r="Z63" s="100"/>
      <c r="AA63" s="100"/>
    </row>
    <row r="64" spans="2:27" x14ac:dyDescent="0.2">
      <c r="B64" s="100"/>
      <c r="C64" s="1"/>
      <c r="F64" s="1"/>
      <c r="G64" s="1"/>
      <c r="H64" s="100"/>
      <c r="N64" s="100"/>
      <c r="O64" s="100"/>
      <c r="P64" s="100"/>
      <c r="Q64" s="100"/>
      <c r="R64" s="100"/>
      <c r="S64" s="100"/>
      <c r="T64" s="100"/>
      <c r="U64" s="100"/>
      <c r="V64" s="100"/>
      <c r="W64" s="100"/>
      <c r="X64" s="100"/>
      <c r="Y64" s="100"/>
      <c r="Z64" s="100"/>
      <c r="AA64" s="100"/>
    </row>
    <row r="65" spans="2:27" x14ac:dyDescent="0.2">
      <c r="B65" s="100"/>
      <c r="C65"/>
      <c r="D65"/>
      <c r="E65"/>
      <c r="F65"/>
      <c r="G65"/>
      <c r="H65" s="100"/>
      <c r="N65" s="100"/>
      <c r="O65" s="100"/>
      <c r="P65" s="100"/>
      <c r="Q65" s="100"/>
      <c r="R65" s="100"/>
      <c r="S65" s="100"/>
      <c r="T65" s="100"/>
      <c r="U65" s="100"/>
      <c r="V65" s="100"/>
      <c r="W65" s="100"/>
      <c r="X65" s="100"/>
      <c r="Y65" s="100"/>
      <c r="Z65" s="100"/>
      <c r="AA65" s="100"/>
    </row>
    <row r="66" spans="2:27" x14ac:dyDescent="0.2">
      <c r="B66" s="100"/>
      <c r="C66"/>
      <c r="D66"/>
      <c r="E66"/>
      <c r="F66"/>
      <c r="G66"/>
      <c r="H66" s="100"/>
      <c r="N66" s="100"/>
      <c r="O66" s="100"/>
      <c r="P66" s="100"/>
      <c r="Q66" s="100"/>
      <c r="R66" s="100"/>
      <c r="S66" s="100"/>
      <c r="T66" s="100"/>
      <c r="U66" s="100"/>
      <c r="V66" s="100"/>
      <c r="W66" s="100"/>
      <c r="X66" s="100"/>
      <c r="Y66" s="100"/>
      <c r="Z66" s="100"/>
      <c r="AA66" s="100"/>
    </row>
    <row r="67" spans="2:27" x14ac:dyDescent="0.2">
      <c r="B67" s="100"/>
      <c r="C67"/>
      <c r="D67"/>
      <c r="E67"/>
      <c r="F67"/>
      <c r="G67"/>
      <c r="H67" s="100"/>
      <c r="N67" s="100"/>
      <c r="O67" s="100"/>
      <c r="P67" s="100"/>
      <c r="Q67" s="100"/>
      <c r="R67" s="100"/>
      <c r="S67" s="100"/>
      <c r="T67" s="100"/>
      <c r="U67" s="100"/>
      <c r="V67" s="100"/>
      <c r="W67" s="100"/>
      <c r="X67" s="100"/>
      <c r="Y67" s="100"/>
      <c r="Z67" s="100"/>
      <c r="AA67" s="100"/>
    </row>
    <row r="68" spans="2:27" x14ac:dyDescent="0.2">
      <c r="B68" s="100"/>
      <c r="C68"/>
      <c r="D68"/>
      <c r="E68"/>
      <c r="F68"/>
      <c r="G68"/>
      <c r="H68" s="100"/>
      <c r="N68" s="100"/>
      <c r="O68" s="100"/>
      <c r="P68" s="100"/>
      <c r="Q68" s="100"/>
      <c r="R68" s="100"/>
      <c r="S68" s="100"/>
      <c r="T68" s="100"/>
      <c r="U68" s="100"/>
      <c r="V68" s="100"/>
      <c r="W68" s="100"/>
      <c r="X68" s="100"/>
      <c r="Y68" s="100"/>
      <c r="Z68" s="100"/>
      <c r="AA68" s="100"/>
    </row>
    <row r="69" spans="2:27" x14ac:dyDescent="0.2">
      <c r="B69" s="100"/>
      <c r="C69"/>
      <c r="D69"/>
      <c r="E69"/>
      <c r="F69"/>
      <c r="G69"/>
      <c r="H69" s="100"/>
      <c r="N69" s="100"/>
      <c r="O69" s="100"/>
      <c r="P69" s="100"/>
      <c r="Q69" s="100"/>
      <c r="R69" s="100"/>
      <c r="S69" s="100"/>
      <c r="T69" s="100"/>
      <c r="U69" s="100"/>
      <c r="V69" s="100"/>
      <c r="W69" s="100"/>
      <c r="X69" s="100"/>
      <c r="Y69" s="100"/>
      <c r="Z69" s="100"/>
      <c r="AA69" s="100"/>
    </row>
    <row r="70" spans="2:27" x14ac:dyDescent="0.2">
      <c r="B70" s="100"/>
      <c r="C70"/>
      <c r="D70"/>
      <c r="E70"/>
      <c r="F70"/>
      <c r="G70"/>
      <c r="H70" s="100"/>
      <c r="I70" s="100"/>
      <c r="J70" s="100"/>
      <c r="K70" s="100"/>
      <c r="L70" s="100"/>
      <c r="M70" s="100"/>
      <c r="N70" s="100"/>
      <c r="O70" s="100"/>
      <c r="P70" s="100"/>
      <c r="Q70" s="100"/>
      <c r="R70" s="100"/>
      <c r="S70" s="100"/>
      <c r="T70" s="100"/>
      <c r="U70" s="100"/>
      <c r="V70" s="100"/>
      <c r="W70" s="100"/>
      <c r="X70" s="100"/>
      <c r="Y70" s="100"/>
      <c r="Z70" s="100"/>
      <c r="AA70" s="100"/>
    </row>
    <row r="71" spans="2:27" x14ac:dyDescent="0.2">
      <c r="B71" s="100"/>
      <c r="C71"/>
      <c r="D71"/>
      <c r="E71"/>
      <c r="F71"/>
      <c r="G71"/>
      <c r="H71" s="100"/>
      <c r="I71" s="100"/>
      <c r="J71" s="100"/>
      <c r="K71" s="100"/>
      <c r="L71" s="100"/>
      <c r="M71" s="100"/>
      <c r="N71" s="100"/>
      <c r="O71" s="100"/>
      <c r="P71" s="100"/>
      <c r="Q71" s="100"/>
      <c r="R71" s="100"/>
      <c r="S71" s="100"/>
      <c r="T71" s="100"/>
      <c r="U71" s="100"/>
      <c r="V71" s="100"/>
      <c r="W71" s="100"/>
      <c r="X71" s="100"/>
      <c r="Y71" s="100"/>
      <c r="Z71" s="100"/>
      <c r="AA71" s="100"/>
    </row>
    <row r="72" spans="2:27" x14ac:dyDescent="0.2">
      <c r="B72" s="100"/>
      <c r="C72"/>
      <c r="D72"/>
      <c r="E72"/>
      <c r="F72"/>
      <c r="G72"/>
      <c r="H72" s="100"/>
      <c r="I72" s="100"/>
      <c r="J72" s="100"/>
      <c r="K72" s="100"/>
      <c r="L72" s="100"/>
      <c r="M72" s="100"/>
      <c r="N72" s="100"/>
      <c r="O72" s="100"/>
      <c r="P72" s="100"/>
      <c r="Q72" s="100"/>
      <c r="R72" s="100"/>
      <c r="S72" s="100"/>
      <c r="T72" s="100"/>
      <c r="U72" s="100"/>
      <c r="V72" s="100"/>
      <c r="W72" s="100"/>
      <c r="X72" s="100"/>
      <c r="Y72" s="100"/>
      <c r="Z72" s="100"/>
      <c r="AA72" s="100"/>
    </row>
    <row r="73" spans="2:27" x14ac:dyDescent="0.2">
      <c r="B73" s="100"/>
      <c r="C73" s="1"/>
      <c r="F73" s="1"/>
      <c r="G73" s="1"/>
      <c r="H73" s="100"/>
      <c r="I73" s="100"/>
      <c r="J73" s="100"/>
      <c r="K73" s="100"/>
      <c r="L73" s="100"/>
      <c r="M73" s="100"/>
      <c r="N73" s="100"/>
      <c r="O73" s="100"/>
      <c r="P73" s="100"/>
      <c r="Q73" s="100"/>
      <c r="R73" s="100"/>
      <c r="S73" s="100"/>
      <c r="T73" s="100"/>
      <c r="U73" s="100"/>
      <c r="V73" s="100"/>
      <c r="W73" s="100"/>
      <c r="X73" s="100"/>
      <c r="Y73" s="100"/>
      <c r="Z73" s="100"/>
      <c r="AA73" s="100"/>
    </row>
    <row r="74" spans="2:27" x14ac:dyDescent="0.2">
      <c r="B74" s="100"/>
      <c r="C74" s="1"/>
      <c r="F74" s="1"/>
      <c r="G74" s="1"/>
      <c r="H74" s="100"/>
      <c r="I74" s="100"/>
      <c r="J74" s="100"/>
      <c r="K74" s="100"/>
      <c r="L74" s="100"/>
      <c r="M74" s="100"/>
      <c r="N74" s="100"/>
      <c r="O74" s="100"/>
      <c r="P74" s="100"/>
      <c r="Q74" s="100"/>
      <c r="R74" s="100"/>
      <c r="S74" s="100"/>
      <c r="T74" s="100"/>
      <c r="U74" s="100"/>
      <c r="V74" s="100"/>
      <c r="W74" s="100"/>
      <c r="X74" s="100"/>
      <c r="Y74" s="100"/>
      <c r="Z74" s="100"/>
      <c r="AA74" s="100"/>
    </row>
    <row r="75" spans="2:27" x14ac:dyDescent="0.2">
      <c r="B75" s="100"/>
      <c r="C75" s="1"/>
      <c r="F75" s="1"/>
      <c r="G75" s="1"/>
      <c r="H75" s="100"/>
      <c r="I75" s="100"/>
      <c r="J75" s="100"/>
      <c r="K75" s="100"/>
      <c r="L75" s="100"/>
      <c r="M75" s="100"/>
      <c r="N75" s="100"/>
      <c r="O75" s="100"/>
      <c r="P75" s="100"/>
      <c r="Q75" s="100"/>
      <c r="R75" s="100"/>
      <c r="S75" s="100"/>
      <c r="T75" s="100"/>
      <c r="U75" s="100"/>
      <c r="V75" s="100"/>
      <c r="W75" s="100"/>
      <c r="X75" s="100"/>
      <c r="Y75" s="100"/>
      <c r="Z75" s="100"/>
      <c r="AA75" s="100"/>
    </row>
    <row r="76" spans="2:27" x14ac:dyDescent="0.2">
      <c r="B76" s="100"/>
      <c r="C76" s="1"/>
      <c r="F76" s="1"/>
      <c r="G76" s="1"/>
      <c r="H76" s="100"/>
      <c r="I76" s="100"/>
      <c r="J76" s="100"/>
      <c r="K76" s="100"/>
      <c r="L76" s="100"/>
      <c r="M76" s="100"/>
      <c r="N76" s="100"/>
      <c r="O76" s="100"/>
      <c r="P76" s="100"/>
      <c r="Q76" s="100"/>
      <c r="R76" s="100"/>
      <c r="S76" s="100"/>
      <c r="T76" s="100"/>
      <c r="U76" s="100"/>
      <c r="V76" s="100"/>
      <c r="W76" s="100"/>
      <c r="X76" s="100"/>
      <c r="Y76" s="100"/>
      <c r="Z76" s="100"/>
      <c r="AA76" s="100"/>
    </row>
    <row r="77" spans="2:27" x14ac:dyDescent="0.2">
      <c r="B77" s="100"/>
      <c r="C77" s="1"/>
      <c r="F77" s="1"/>
      <c r="G77" s="1"/>
      <c r="H77" s="100"/>
      <c r="I77" s="100"/>
      <c r="J77" s="100"/>
      <c r="K77" s="100"/>
      <c r="L77" s="100"/>
      <c r="M77" s="100"/>
      <c r="N77" s="100"/>
      <c r="O77" s="100"/>
      <c r="P77" s="100"/>
      <c r="Q77" s="100"/>
      <c r="R77" s="100"/>
      <c r="S77" s="100"/>
      <c r="T77" s="100"/>
      <c r="U77" s="100"/>
      <c r="V77" s="100"/>
      <c r="W77" s="100"/>
      <c r="X77" s="100"/>
      <c r="Y77" s="100"/>
      <c r="Z77" s="100"/>
      <c r="AA77" s="100"/>
    </row>
    <row r="78" spans="2:27" x14ac:dyDescent="0.2">
      <c r="B78" s="100"/>
      <c r="C78" s="1"/>
      <c r="F78" s="1"/>
      <c r="G78" s="1"/>
      <c r="H78" s="100"/>
      <c r="I78" s="100"/>
      <c r="J78" s="100"/>
      <c r="K78" s="100"/>
      <c r="L78" s="100"/>
      <c r="M78" s="100"/>
      <c r="N78" s="100"/>
      <c r="O78" s="100"/>
      <c r="P78" s="100"/>
      <c r="Q78" s="100"/>
      <c r="R78" s="100"/>
      <c r="S78" s="100"/>
      <c r="T78" s="100"/>
      <c r="U78" s="100"/>
      <c r="V78" s="100"/>
      <c r="W78" s="100"/>
      <c r="X78" s="100"/>
      <c r="Y78" s="100"/>
      <c r="Z78" s="100"/>
      <c r="AA78" s="100"/>
    </row>
    <row r="79" spans="2:27" x14ac:dyDescent="0.2">
      <c r="B79" s="100"/>
      <c r="C79" s="1"/>
      <c r="F79" s="1"/>
      <c r="G79" s="1"/>
      <c r="H79" s="100"/>
      <c r="I79" s="100"/>
      <c r="J79" s="100"/>
      <c r="K79" s="100"/>
      <c r="L79" s="100"/>
      <c r="M79" s="100"/>
      <c r="N79" s="100"/>
      <c r="O79" s="100"/>
      <c r="P79" s="100"/>
      <c r="Q79" s="100"/>
      <c r="R79" s="100"/>
      <c r="S79" s="100"/>
      <c r="T79" s="100"/>
      <c r="U79" s="100"/>
      <c r="V79" s="100"/>
      <c r="W79" s="100"/>
      <c r="X79" s="100"/>
      <c r="Y79" s="100"/>
      <c r="Z79" s="100"/>
      <c r="AA79" s="100"/>
    </row>
    <row r="80" spans="2:27" x14ac:dyDescent="0.2">
      <c r="B80" s="100"/>
      <c r="C80" s="1"/>
      <c r="F80" s="1"/>
      <c r="G80" s="1"/>
      <c r="H80" s="100"/>
      <c r="I80" s="100"/>
      <c r="J80" s="100"/>
      <c r="K80" s="100"/>
      <c r="L80" s="100"/>
      <c r="M80" s="100"/>
      <c r="N80" s="100"/>
      <c r="O80" s="100"/>
      <c r="P80" s="100"/>
      <c r="Q80" s="100"/>
      <c r="R80" s="100"/>
      <c r="S80" s="100"/>
      <c r="T80" s="100"/>
      <c r="U80" s="100"/>
      <c r="V80" s="100"/>
      <c r="W80" s="100"/>
      <c r="X80" s="100"/>
      <c r="Y80" s="100"/>
      <c r="Z80" s="100"/>
      <c r="AA80" s="100"/>
    </row>
    <row r="81" spans="2:27" x14ac:dyDescent="0.2">
      <c r="B81" s="100"/>
      <c r="C81" s="1"/>
      <c r="F81" s="1"/>
      <c r="G81" s="1"/>
      <c r="H81" s="100"/>
      <c r="I81" s="100"/>
      <c r="J81" s="100"/>
      <c r="K81" s="100"/>
      <c r="L81" s="100"/>
      <c r="M81" s="100"/>
      <c r="N81" s="100"/>
      <c r="O81" s="100"/>
      <c r="P81" s="100"/>
      <c r="Q81" s="100"/>
      <c r="R81" s="100"/>
      <c r="S81" s="100"/>
      <c r="T81" s="100"/>
      <c r="U81" s="100"/>
      <c r="V81" s="100"/>
      <c r="W81" s="100"/>
      <c r="X81" s="100"/>
      <c r="Y81" s="100"/>
      <c r="Z81" s="100"/>
      <c r="AA81" s="100"/>
    </row>
    <row r="82" spans="2:27" x14ac:dyDescent="0.2">
      <c r="B82" s="100"/>
      <c r="C82" s="1"/>
      <c r="F82" s="1"/>
      <c r="G82" s="1"/>
      <c r="H82" s="100"/>
      <c r="I82" s="100"/>
      <c r="J82" s="100"/>
      <c r="K82" s="100"/>
      <c r="L82" s="100"/>
      <c r="M82" s="100"/>
      <c r="N82" s="100"/>
      <c r="O82" s="100"/>
      <c r="P82" s="100"/>
      <c r="Q82" s="100"/>
      <c r="R82" s="100"/>
      <c r="S82" s="100"/>
      <c r="T82" s="100"/>
      <c r="U82" s="100"/>
      <c r="V82" s="100"/>
      <c r="W82" s="100"/>
      <c r="X82" s="100"/>
      <c r="Y82" s="100"/>
      <c r="Z82" s="100"/>
      <c r="AA82" s="100"/>
    </row>
    <row r="83" spans="2:27" x14ac:dyDescent="0.2">
      <c r="B83" s="100"/>
      <c r="C83" s="1"/>
      <c r="F83" s="1"/>
      <c r="G83" s="1"/>
      <c r="H83" s="100"/>
      <c r="I83" s="100"/>
      <c r="J83" s="100"/>
      <c r="K83" s="100"/>
      <c r="L83" s="100"/>
      <c r="M83" s="100"/>
      <c r="N83" s="100"/>
      <c r="O83" s="100"/>
      <c r="P83" s="100"/>
      <c r="Q83" s="100"/>
      <c r="R83" s="100"/>
      <c r="S83" s="100"/>
      <c r="T83" s="100"/>
      <c r="U83" s="100"/>
      <c r="V83" s="100"/>
      <c r="W83" s="100"/>
      <c r="X83" s="100"/>
      <c r="Y83" s="100"/>
      <c r="Z83" s="100"/>
      <c r="AA83" s="100"/>
    </row>
    <row r="84" spans="2:27" x14ac:dyDescent="0.2">
      <c r="B84" s="100"/>
      <c r="C84" s="1"/>
      <c r="F84" s="1"/>
      <c r="G84" s="1"/>
      <c r="H84" s="100"/>
      <c r="I84" s="100"/>
      <c r="J84" s="100"/>
      <c r="K84" s="100"/>
      <c r="L84" s="100"/>
      <c r="M84" s="100"/>
      <c r="N84" s="100"/>
      <c r="O84" s="100"/>
      <c r="P84" s="100"/>
      <c r="Q84" s="100"/>
      <c r="R84" s="100"/>
      <c r="S84" s="100"/>
      <c r="T84" s="100"/>
      <c r="U84" s="100"/>
      <c r="V84" s="100"/>
      <c r="W84" s="100"/>
      <c r="X84" s="100"/>
      <c r="Y84" s="100"/>
      <c r="Z84" s="100"/>
      <c r="AA84" s="100"/>
    </row>
    <row r="85" spans="2:27" x14ac:dyDescent="0.2">
      <c r="B85" s="100"/>
      <c r="C85" s="1"/>
      <c r="F85" s="1"/>
      <c r="G85" s="1"/>
      <c r="H85" s="100"/>
      <c r="I85" s="100"/>
      <c r="J85" s="100"/>
      <c r="K85" s="100"/>
      <c r="L85" s="100"/>
      <c r="M85" s="100"/>
      <c r="N85" s="100"/>
      <c r="O85" s="100"/>
      <c r="P85" s="100"/>
      <c r="Q85" s="100"/>
      <c r="R85" s="100"/>
      <c r="S85" s="100"/>
      <c r="T85" s="100"/>
      <c r="U85" s="100"/>
      <c r="V85" s="100"/>
      <c r="W85" s="100"/>
      <c r="X85" s="100"/>
      <c r="Y85" s="100"/>
      <c r="Z85" s="100"/>
      <c r="AA85" s="100"/>
    </row>
    <row r="86" spans="2:27" x14ac:dyDescent="0.2">
      <c r="B86" s="100"/>
      <c r="C86" s="1"/>
      <c r="F86" s="1"/>
      <c r="G86" s="1"/>
      <c r="H86" s="100"/>
      <c r="I86" s="100"/>
      <c r="J86" s="100"/>
      <c r="K86" s="100"/>
      <c r="L86" s="100"/>
      <c r="M86" s="100"/>
      <c r="N86" s="100"/>
      <c r="O86" s="100"/>
      <c r="P86" s="100"/>
      <c r="Q86" s="100"/>
      <c r="R86" s="100"/>
      <c r="S86" s="100"/>
      <c r="T86" s="100"/>
      <c r="U86" s="100"/>
      <c r="V86" s="100"/>
      <c r="W86" s="100"/>
      <c r="X86" s="100"/>
      <c r="Y86" s="100"/>
      <c r="Z86" s="100"/>
      <c r="AA86" s="100"/>
    </row>
    <row r="87" spans="2:27" x14ac:dyDescent="0.2">
      <c r="B87" s="100"/>
      <c r="C87" s="1"/>
      <c r="F87" s="1"/>
      <c r="G87" s="1"/>
      <c r="H87" s="100"/>
      <c r="I87" s="100"/>
      <c r="J87" s="100"/>
      <c r="K87" s="100"/>
      <c r="L87" s="100"/>
      <c r="M87" s="100"/>
      <c r="N87" s="100"/>
      <c r="O87" s="100"/>
      <c r="P87" s="100"/>
      <c r="Q87" s="100"/>
      <c r="R87" s="100"/>
      <c r="S87" s="100"/>
      <c r="T87" s="100"/>
      <c r="U87" s="100"/>
      <c r="V87" s="100"/>
      <c r="W87" s="100"/>
      <c r="X87" s="100"/>
      <c r="Y87" s="100"/>
      <c r="Z87" s="100"/>
      <c r="AA87" s="100"/>
    </row>
    <row r="88" spans="2:27" x14ac:dyDescent="0.2">
      <c r="B88" s="100"/>
      <c r="C88" s="1"/>
      <c r="F88" s="1"/>
      <c r="G88" s="1"/>
      <c r="H88" s="100"/>
      <c r="I88" s="100"/>
      <c r="J88" s="100"/>
      <c r="K88" s="100"/>
      <c r="L88" s="100"/>
      <c r="M88" s="100"/>
      <c r="N88" s="100"/>
      <c r="O88" s="100"/>
      <c r="P88" s="100"/>
      <c r="Q88" s="100"/>
      <c r="R88" s="100"/>
      <c r="S88" s="100"/>
      <c r="T88" s="100"/>
      <c r="U88" s="100"/>
      <c r="V88" s="100"/>
      <c r="W88" s="100"/>
      <c r="X88" s="100"/>
      <c r="Y88" s="100"/>
      <c r="Z88" s="100"/>
      <c r="AA88" s="100"/>
    </row>
    <row r="89" spans="2:27" x14ac:dyDescent="0.2">
      <c r="B89" s="100"/>
      <c r="C89" s="1"/>
      <c r="F89" s="1"/>
      <c r="G89" s="1"/>
      <c r="H89" s="100"/>
      <c r="I89" s="100"/>
      <c r="J89" s="100"/>
      <c r="K89" s="100"/>
      <c r="L89" s="100"/>
      <c r="M89" s="100"/>
      <c r="N89" s="100"/>
      <c r="O89" s="100"/>
      <c r="P89" s="100"/>
      <c r="Q89" s="100"/>
      <c r="R89" s="100"/>
      <c r="S89" s="100"/>
      <c r="T89" s="100"/>
      <c r="U89" s="100"/>
      <c r="V89" s="100"/>
      <c r="W89" s="100"/>
      <c r="X89" s="100"/>
      <c r="Y89" s="100"/>
      <c r="Z89" s="100"/>
      <c r="AA89" s="100"/>
    </row>
    <row r="90" spans="2:27" x14ac:dyDescent="0.2">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row>
    <row r="91" spans="2:27" x14ac:dyDescent="0.2">
      <c r="B91" s="100"/>
      <c r="C91" s="1"/>
      <c r="F91" s="1"/>
      <c r="G91" s="1"/>
      <c r="H91" s="100"/>
      <c r="I91" s="100"/>
      <c r="J91" s="100"/>
      <c r="K91" s="100"/>
      <c r="L91" s="100"/>
      <c r="M91" s="100"/>
      <c r="N91" s="100"/>
      <c r="O91" s="100"/>
      <c r="P91" s="100"/>
      <c r="Q91" s="100"/>
      <c r="R91" s="100"/>
      <c r="S91" s="100"/>
      <c r="T91" s="100"/>
      <c r="U91" s="100"/>
      <c r="V91" s="100"/>
      <c r="W91" s="100"/>
      <c r="X91" s="100"/>
      <c r="Y91" s="100"/>
      <c r="Z91" s="100"/>
      <c r="AA91" s="100"/>
    </row>
    <row r="92" spans="2:27" x14ac:dyDescent="0.2">
      <c r="B92" s="100"/>
      <c r="C92" s="1"/>
      <c r="F92" s="1"/>
      <c r="G92" s="1"/>
      <c r="H92" s="100"/>
      <c r="I92" s="100"/>
      <c r="J92" s="100"/>
      <c r="K92" s="100"/>
      <c r="L92" s="100"/>
      <c r="M92" s="100"/>
      <c r="N92" s="100"/>
      <c r="O92" s="100"/>
      <c r="P92" s="100"/>
      <c r="Q92" s="100"/>
      <c r="R92" s="100"/>
      <c r="S92" s="100"/>
      <c r="T92" s="100"/>
      <c r="U92" s="100"/>
      <c r="V92" s="100"/>
      <c r="W92" s="100"/>
      <c r="X92" s="100"/>
      <c r="Y92" s="100"/>
      <c r="Z92" s="100"/>
      <c r="AA92" s="100"/>
    </row>
    <row r="93" spans="2:27" x14ac:dyDescent="0.2">
      <c r="B93" s="100"/>
      <c r="C93" s="1"/>
      <c r="F93" s="1"/>
      <c r="G93" s="1"/>
      <c r="H93" s="100"/>
      <c r="I93" s="100"/>
      <c r="J93" s="100"/>
      <c r="K93" s="100"/>
      <c r="L93" s="100"/>
      <c r="M93" s="100"/>
      <c r="N93" s="100"/>
      <c r="O93" s="100"/>
      <c r="P93" s="100"/>
      <c r="Q93" s="100"/>
      <c r="R93" s="100"/>
      <c r="S93" s="100"/>
      <c r="T93" s="100"/>
      <c r="U93" s="100"/>
      <c r="V93" s="100"/>
      <c r="W93" s="100"/>
      <c r="X93" s="100"/>
      <c r="Y93" s="100"/>
      <c r="Z93" s="100"/>
      <c r="AA93" s="100"/>
    </row>
    <row r="94" spans="2:27" x14ac:dyDescent="0.2">
      <c r="B94" s="100"/>
      <c r="C94" s="1"/>
      <c r="F94" s="1"/>
      <c r="G94" s="1"/>
      <c r="H94" s="100"/>
      <c r="I94" s="100"/>
      <c r="J94" s="100"/>
      <c r="K94" s="100"/>
      <c r="L94" s="100"/>
      <c r="M94" s="100"/>
      <c r="N94" s="100"/>
      <c r="O94" s="100"/>
      <c r="P94" s="100"/>
      <c r="Q94" s="100"/>
      <c r="R94" s="100"/>
      <c r="S94" s="100"/>
      <c r="T94" s="100"/>
      <c r="U94" s="100"/>
      <c r="V94" s="100"/>
      <c r="W94" s="100"/>
      <c r="X94" s="100"/>
      <c r="Y94" s="100"/>
      <c r="Z94" s="100"/>
      <c r="AA94" s="100"/>
    </row>
    <row r="95" spans="2:27" x14ac:dyDescent="0.2">
      <c r="B95" s="100"/>
      <c r="C95" s="1"/>
      <c r="F95" s="1"/>
      <c r="G95" s="1"/>
      <c r="H95" s="100"/>
      <c r="I95" s="100"/>
      <c r="J95" s="100"/>
      <c r="K95" s="100"/>
      <c r="L95" s="100"/>
      <c r="M95" s="100"/>
      <c r="N95" s="100"/>
      <c r="O95" s="100"/>
      <c r="P95" s="100"/>
      <c r="Q95" s="100"/>
      <c r="R95" s="100"/>
      <c r="S95" s="100"/>
      <c r="T95" s="100"/>
      <c r="U95" s="100"/>
      <c r="V95" s="100"/>
      <c r="W95" s="100"/>
      <c r="X95" s="100"/>
      <c r="Y95" s="100"/>
      <c r="Z95" s="100"/>
      <c r="AA95" s="100"/>
    </row>
    <row r="96" spans="2:27" x14ac:dyDescent="0.2">
      <c r="B96" s="100"/>
      <c r="C96" s="1"/>
      <c r="F96" s="1"/>
      <c r="G96" s="1"/>
      <c r="H96" s="100"/>
      <c r="I96" s="100"/>
      <c r="J96" s="100"/>
      <c r="K96" s="100"/>
      <c r="L96" s="100"/>
      <c r="M96" s="100"/>
      <c r="N96" s="100"/>
      <c r="O96" s="100"/>
      <c r="P96" s="100"/>
      <c r="Q96" s="100"/>
      <c r="R96" s="100"/>
      <c r="S96" s="100"/>
      <c r="T96" s="100"/>
      <c r="U96" s="100"/>
      <c r="V96" s="100"/>
      <c r="W96" s="100"/>
      <c r="X96" s="100"/>
      <c r="Y96" s="100"/>
      <c r="Z96" s="100"/>
      <c r="AA96" s="100"/>
    </row>
    <row r="97" spans="2:27" x14ac:dyDescent="0.2">
      <c r="B97" s="100"/>
      <c r="C97" s="1"/>
      <c r="F97" s="1"/>
      <c r="G97" s="1"/>
      <c r="H97" s="100"/>
      <c r="I97" s="100"/>
      <c r="J97" s="100"/>
      <c r="K97" s="100"/>
      <c r="L97" s="100"/>
      <c r="M97" s="100"/>
      <c r="N97" s="100"/>
      <c r="O97" s="100"/>
      <c r="P97" s="100"/>
      <c r="Q97" s="100"/>
      <c r="R97" s="100"/>
      <c r="S97" s="100"/>
      <c r="T97" s="100"/>
      <c r="U97" s="100"/>
      <c r="V97" s="100"/>
      <c r="W97" s="100"/>
      <c r="X97" s="100"/>
      <c r="Y97" s="100"/>
      <c r="Z97" s="100"/>
      <c r="AA97" s="100"/>
    </row>
    <row r="98" spans="2:27" x14ac:dyDescent="0.2">
      <c r="B98" s="100"/>
      <c r="C98" s="1"/>
      <c r="F98" s="1"/>
      <c r="G98" s="1"/>
      <c r="H98" s="100"/>
      <c r="I98" s="100"/>
      <c r="J98" s="100"/>
      <c r="K98" s="100"/>
      <c r="L98" s="100"/>
      <c r="M98" s="100"/>
      <c r="N98" s="100"/>
      <c r="O98" s="100"/>
      <c r="P98" s="100"/>
      <c r="Q98" s="100"/>
      <c r="R98" s="100"/>
      <c r="S98" s="100"/>
      <c r="T98" s="100"/>
      <c r="U98" s="100"/>
      <c r="V98" s="100"/>
      <c r="W98" s="100"/>
      <c r="X98" s="100"/>
      <c r="Y98" s="100"/>
      <c r="Z98" s="100"/>
      <c r="AA98" s="100"/>
    </row>
    <row r="99" spans="2:27" x14ac:dyDescent="0.2">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row>
    <row r="100" spans="2:27" x14ac:dyDescent="0.2">
      <c r="B100" s="100"/>
      <c r="C100" s="100"/>
      <c r="D100" s="100"/>
      <c r="E100" s="100"/>
      <c r="F100" s="100"/>
      <c r="G100" s="100"/>
      <c r="H100" s="100"/>
      <c r="P100" s="100"/>
      <c r="Q100" s="100"/>
      <c r="R100" s="100"/>
      <c r="S100" s="100"/>
      <c r="T100" s="100"/>
      <c r="U100" s="100"/>
      <c r="V100" s="100"/>
      <c r="W100" s="100"/>
      <c r="X100" s="100"/>
      <c r="Y100" s="100"/>
      <c r="Z100" s="100"/>
      <c r="AA100" s="100"/>
    </row>
  </sheetData>
  <mergeCells count="34">
    <mergeCell ref="B2:W2"/>
    <mergeCell ref="B21:W21"/>
    <mergeCell ref="S4:V4"/>
    <mergeCell ref="O4:R4"/>
    <mergeCell ref="B27:B28"/>
    <mergeCell ref="Q54:U54"/>
    <mergeCell ref="C4:F4"/>
    <mergeCell ref="G4:J4"/>
    <mergeCell ref="K30:N30"/>
    <mergeCell ref="K4:N4"/>
    <mergeCell ref="C22:F22"/>
    <mergeCell ref="B25:W25"/>
    <mergeCell ref="C36:G36"/>
    <mergeCell ref="I36:M36"/>
    <mergeCell ref="C45:G45"/>
    <mergeCell ref="O30:R30"/>
    <mergeCell ref="C54:G54"/>
    <mergeCell ref="K22:N22"/>
    <mergeCell ref="O22:R22"/>
    <mergeCell ref="G22:J22"/>
    <mergeCell ref="B6:B10"/>
    <mergeCell ref="Q36:U36"/>
    <mergeCell ref="Q45:U45"/>
    <mergeCell ref="S22:V22"/>
    <mergeCell ref="B3:W3"/>
    <mergeCell ref="B4:B5"/>
    <mergeCell ref="W4:W5"/>
    <mergeCell ref="B22:B23"/>
    <mergeCell ref="B12:B13"/>
    <mergeCell ref="B15:B19"/>
    <mergeCell ref="B30:B31"/>
    <mergeCell ref="C30:F30"/>
    <mergeCell ref="G30:J30"/>
    <mergeCell ref="S30:V30"/>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24"/>
  <sheetViews>
    <sheetView defaultGridColor="0" topLeftCell="A51" colorId="59" zoomScaleNormal="100" workbookViewId="0">
      <selection activeCell="G21" sqref="G21"/>
    </sheetView>
  </sheetViews>
  <sheetFormatPr defaultRowHeight="12.75" x14ac:dyDescent="0.2"/>
  <cols>
    <col min="1" max="1" width="5.140625" style="30" customWidth="1"/>
    <col min="2" max="2" width="45.28515625" style="8" customWidth="1"/>
    <col min="3" max="3" width="22.42578125" style="14" bestFit="1" customWidth="1"/>
    <col min="4" max="4" width="22.42578125" style="17" bestFit="1" customWidth="1"/>
    <col min="5" max="5" width="16.85546875" style="209" bestFit="1" customWidth="1"/>
    <col min="6" max="6" width="9.140625" style="8"/>
    <col min="7" max="7" width="16.85546875" style="17" bestFit="1" customWidth="1"/>
    <col min="8" max="16384" width="9.140625" style="8"/>
  </cols>
  <sheetData>
    <row r="1" spans="1:17" x14ac:dyDescent="0.2">
      <c r="A1" s="404" t="s">
        <v>10</v>
      </c>
      <c r="B1" s="404"/>
      <c r="C1" s="404"/>
      <c r="D1" s="28"/>
    </row>
    <row r="2" spans="1:17" x14ac:dyDescent="0.2">
      <c r="A2" s="32" t="s">
        <v>6</v>
      </c>
      <c r="B2" s="32" t="s">
        <v>9</v>
      </c>
      <c r="C2" s="74" t="s">
        <v>2</v>
      </c>
      <c r="D2" s="303"/>
      <c r="E2" s="210"/>
      <c r="F2" s="18"/>
    </row>
    <row r="3" spans="1:17" x14ac:dyDescent="0.2">
      <c r="A3" s="32">
        <v>1</v>
      </c>
      <c r="B3" s="27" t="s">
        <v>245</v>
      </c>
      <c r="C3" s="195">
        <f>SUM(D15,D25,D33,D41,D50,D58,D66,D74,D82,D90,D98,D106,D114,D122)</f>
        <v>175203371.37</v>
      </c>
      <c r="D3" s="29"/>
      <c r="E3" s="210"/>
      <c r="F3" s="18"/>
      <c r="H3" s="18"/>
    </row>
    <row r="4" spans="1:17" x14ac:dyDescent="0.2">
      <c r="A4" s="32">
        <v>2</v>
      </c>
      <c r="B4" s="27" t="str">
        <f>B16</f>
        <v>Budynki - lokale mieszkalne we wspólnotach</v>
      </c>
      <c r="C4" s="195">
        <f>D16</f>
        <v>2656000</v>
      </c>
      <c r="D4" s="29"/>
      <c r="E4" s="210"/>
      <c r="F4" s="18"/>
      <c r="H4" s="18"/>
    </row>
    <row r="5" spans="1:17" x14ac:dyDescent="0.2">
      <c r="A5" s="32">
        <v>3</v>
      </c>
      <c r="B5" s="27" t="str">
        <f>B17</f>
        <v>budynki zarządzane przez RTBS</v>
      </c>
      <c r="C5" s="195">
        <f>D17</f>
        <v>43223435</v>
      </c>
      <c r="D5" s="29"/>
      <c r="E5" s="210"/>
      <c r="F5" s="18"/>
      <c r="H5" s="18"/>
    </row>
    <row r="6" spans="1:17" x14ac:dyDescent="0.2">
      <c r="A6" s="32">
        <v>4</v>
      </c>
      <c r="B6" s="27" t="s">
        <v>28</v>
      </c>
      <c r="C6" s="195">
        <f>SUM(D18,D26,D34,D42,D51,D59,D67,D75,D91,D99,D107,D83,D115,D123)</f>
        <v>13749342.319999995</v>
      </c>
      <c r="D6" s="29"/>
      <c r="H6" s="18"/>
    </row>
    <row r="7" spans="1:17" x14ac:dyDescent="0.2">
      <c r="A7" s="32">
        <v>5</v>
      </c>
      <c r="B7" s="27" t="s">
        <v>0</v>
      </c>
      <c r="C7" s="196">
        <f>SUM(D19,D43,D27,D35,D52,D60,D68,D76,D84,D92,D100,D108,D116,D124)</f>
        <v>3126914.12</v>
      </c>
      <c r="D7" s="29"/>
      <c r="H7" s="18"/>
    </row>
    <row r="8" spans="1:17" x14ac:dyDescent="0.2">
      <c r="A8" s="32">
        <v>6</v>
      </c>
      <c r="B8" s="27" t="str">
        <f>B44</f>
        <v>Zbiory muzealne</v>
      </c>
      <c r="C8" s="195">
        <f>D44</f>
        <v>385503.89</v>
      </c>
      <c r="D8" s="29"/>
      <c r="E8" s="213"/>
      <c r="H8" s="18"/>
    </row>
    <row r="9" spans="1:17" x14ac:dyDescent="0.2">
      <c r="B9" s="178"/>
      <c r="C9" s="179"/>
      <c r="E9" s="213"/>
      <c r="H9" s="18"/>
      <c r="L9" s="18"/>
      <c r="M9" s="18"/>
      <c r="N9" s="18"/>
      <c r="O9" s="18"/>
      <c r="P9" s="18"/>
      <c r="Q9" s="18"/>
    </row>
    <row r="10" spans="1:17" x14ac:dyDescent="0.2">
      <c r="A10" s="393" t="s">
        <v>21</v>
      </c>
      <c r="B10" s="393"/>
      <c r="C10" s="205" t="s">
        <v>11</v>
      </c>
      <c r="D10" s="207" t="str">
        <f>'Zakładka nr 1 - wykaz podmiotów'!D4</f>
        <v>0005234488</v>
      </c>
      <c r="H10" s="18"/>
      <c r="L10" s="18"/>
      <c r="M10" s="18"/>
      <c r="N10" s="18"/>
      <c r="O10" s="18"/>
      <c r="P10" s="18"/>
      <c r="Q10" s="18"/>
    </row>
    <row r="11" spans="1:17" x14ac:dyDescent="0.2">
      <c r="A11" s="394" t="str">
        <f>'Zakładka nr 1 - wykaz podmiotów'!B4</f>
        <v>Urząd Miasta Rypin</v>
      </c>
      <c r="B11" s="395"/>
      <c r="C11" s="394" t="str">
        <f>'Zakładka nr 1 - wykaz podmiotów'!C4</f>
        <v>ul. Warszawska 40, 87-500 Rypin</v>
      </c>
      <c r="D11" s="394"/>
      <c r="H11" s="18"/>
      <c r="I11" s="18"/>
      <c r="L11" s="18"/>
      <c r="M11" s="18"/>
      <c r="N11" s="18"/>
      <c r="O11" s="18"/>
      <c r="P11" s="18"/>
      <c r="Q11" s="18"/>
    </row>
    <row r="12" spans="1:17" x14ac:dyDescent="0.2">
      <c r="A12" s="396" t="s">
        <v>12</v>
      </c>
      <c r="B12" s="396"/>
      <c r="C12" s="396"/>
      <c r="D12" s="396"/>
      <c r="H12" s="18"/>
      <c r="L12" s="18"/>
      <c r="M12" s="18"/>
      <c r="N12" s="18"/>
      <c r="O12" s="18"/>
      <c r="P12" s="18"/>
      <c r="Q12" s="18"/>
    </row>
    <row r="13" spans="1:17" x14ac:dyDescent="0.2">
      <c r="A13" s="394" t="str">
        <f>'Zakładka nr 1 - wykaz podmiotów'!F4</f>
        <v>wszystkie lokalizacje zgodnie z wykazem budynków i budowli.</v>
      </c>
      <c r="B13" s="394"/>
      <c r="C13" s="394"/>
      <c r="D13" s="394"/>
      <c r="H13" s="18"/>
      <c r="L13" s="18"/>
      <c r="M13" s="18"/>
      <c r="N13" s="18"/>
      <c r="O13" s="18"/>
      <c r="P13" s="18"/>
      <c r="Q13" s="18"/>
    </row>
    <row r="14" spans="1:17" s="19" customFormat="1" x14ac:dyDescent="0.2">
      <c r="A14" s="165" t="s">
        <v>7</v>
      </c>
      <c r="B14" s="397" t="s">
        <v>1</v>
      </c>
      <c r="C14" s="397"/>
      <c r="D14" s="25" t="s">
        <v>2</v>
      </c>
      <c r="E14" s="211"/>
      <c r="G14" s="17"/>
      <c r="H14" s="31"/>
      <c r="L14" s="31"/>
      <c r="M14" s="31"/>
      <c r="N14" s="31"/>
      <c r="O14" s="31"/>
      <c r="P14" s="31"/>
      <c r="Q14" s="31"/>
    </row>
    <row r="15" spans="1:17" ht="13.5" customHeight="1" x14ac:dyDescent="0.2">
      <c r="A15" s="26">
        <v>1</v>
      </c>
      <c r="B15" s="403" t="s">
        <v>245</v>
      </c>
      <c r="C15" s="403"/>
      <c r="D15" s="166">
        <f>SUM('Zakładka nr 3 - wykaz budynków'!S4:S197)</f>
        <v>73290008.239999995</v>
      </c>
      <c r="E15" s="212"/>
      <c r="H15" s="18"/>
      <c r="L15" s="18"/>
      <c r="M15" s="18"/>
      <c r="N15" s="18"/>
      <c r="O15" s="18"/>
      <c r="P15" s="18"/>
      <c r="Q15" s="18"/>
    </row>
    <row r="16" spans="1:17" ht="13.5" customHeight="1" x14ac:dyDescent="0.2">
      <c r="A16" s="26">
        <v>2</v>
      </c>
      <c r="B16" s="266" t="s">
        <v>816</v>
      </c>
      <c r="C16" s="267"/>
      <c r="D16" s="166">
        <f>'Zakładka nr 3b'!K13</f>
        <v>2656000</v>
      </c>
      <c r="E16" s="212"/>
      <c r="H16" s="18"/>
      <c r="L16" s="18"/>
      <c r="M16" s="18"/>
      <c r="N16" s="18"/>
      <c r="O16" s="18"/>
      <c r="P16" s="18"/>
      <c r="Q16" s="18"/>
    </row>
    <row r="17" spans="1:17" ht="13.5" customHeight="1" x14ac:dyDescent="0.2">
      <c r="A17" s="26">
        <v>3</v>
      </c>
      <c r="B17" s="266" t="s">
        <v>817</v>
      </c>
      <c r="C17" s="267"/>
      <c r="D17" s="166">
        <f>'Zakładka nr 3a'!K252</f>
        <v>43223435</v>
      </c>
      <c r="E17" s="212"/>
      <c r="H17" s="18"/>
      <c r="L17" s="18"/>
      <c r="M17" s="18"/>
      <c r="N17" s="18"/>
      <c r="O17" s="18"/>
      <c r="P17" s="18"/>
      <c r="Q17" s="18"/>
    </row>
    <row r="18" spans="1:17" x14ac:dyDescent="0.2">
      <c r="A18" s="26">
        <v>4</v>
      </c>
      <c r="B18" s="401" t="s">
        <v>28</v>
      </c>
      <c r="C18" s="402"/>
      <c r="D18" s="166">
        <f>'Zakładka nr 5 -wykaz budowli'!D121</f>
        <v>12027520.419999996</v>
      </c>
      <c r="E18" s="212"/>
      <c r="H18" s="18"/>
      <c r="L18" s="18"/>
      <c r="M18" s="18"/>
      <c r="N18" s="18"/>
      <c r="O18" s="18"/>
      <c r="P18" s="18"/>
      <c r="Q18" s="18"/>
    </row>
    <row r="19" spans="1:17" x14ac:dyDescent="0.2">
      <c r="A19" s="26">
        <v>5</v>
      </c>
      <c r="B19" s="401" t="s">
        <v>27</v>
      </c>
      <c r="C19" s="402"/>
      <c r="D19" s="364">
        <f>26840+4950+65139.61+152183.54</f>
        <v>249113.15000000002</v>
      </c>
      <c r="E19" s="212"/>
      <c r="L19" s="18"/>
      <c r="M19" s="18"/>
      <c r="N19" s="18"/>
      <c r="O19" s="18"/>
      <c r="P19" s="18"/>
      <c r="Q19" s="18"/>
    </row>
    <row r="20" spans="1:17" x14ac:dyDescent="0.2">
      <c r="A20" s="393" t="s">
        <v>21</v>
      </c>
      <c r="B20" s="393"/>
      <c r="C20" s="205" t="s">
        <v>11</v>
      </c>
      <c r="D20" s="206" t="str">
        <f>'Zakładka nr 1 - wykaz podmiotów'!D5</f>
        <v>340519820</v>
      </c>
      <c r="E20" s="212"/>
    </row>
    <row r="21" spans="1:17" x14ac:dyDescent="0.2">
      <c r="A21" s="394" t="str">
        <f>'Zakładka nr 1 - wykaz podmiotów'!B5</f>
        <v xml:space="preserve">Miejski Ośrodek Pomocy Społecznej </v>
      </c>
      <c r="B21" s="395"/>
      <c r="C21" s="394" t="str">
        <f>'Zakładka nr 1 - wykaz podmiotów'!C5</f>
        <v>ul. Warszawska 40, 87-500 Rypin</v>
      </c>
      <c r="D21" s="394"/>
      <c r="E21" s="225"/>
    </row>
    <row r="22" spans="1:17" x14ac:dyDescent="0.2">
      <c r="A22" s="396" t="s">
        <v>12</v>
      </c>
      <c r="B22" s="396"/>
      <c r="C22" s="396"/>
      <c r="D22" s="396"/>
      <c r="E22" s="225"/>
    </row>
    <row r="23" spans="1:17" x14ac:dyDescent="0.2">
      <c r="A23" s="394" t="str">
        <f>'Zakładka nr 1 - wykaz podmiotów'!F5</f>
        <v xml:space="preserve">ul. Warszawska 40, 87-500 Rypin; ul. Ks. Cz. Chojeckiego 9, 87-500 Rypin; ul. Ks. Podlesia 10, 87-500 Rypin </v>
      </c>
      <c r="B23" s="394"/>
      <c r="C23" s="394"/>
      <c r="D23" s="394"/>
      <c r="E23" s="225"/>
    </row>
    <row r="24" spans="1:17" s="19" customFormat="1" x14ac:dyDescent="0.2">
      <c r="A24" s="165" t="s">
        <v>7</v>
      </c>
      <c r="B24" s="397" t="s">
        <v>1</v>
      </c>
      <c r="C24" s="397"/>
      <c r="D24" s="25" t="s">
        <v>2</v>
      </c>
      <c r="E24" s="227"/>
      <c r="G24" s="17"/>
    </row>
    <row r="25" spans="1:17" x14ac:dyDescent="0.2">
      <c r="A25" s="26">
        <v>1</v>
      </c>
      <c r="B25" s="403" t="s">
        <v>245</v>
      </c>
      <c r="C25" s="403"/>
      <c r="D25" s="279">
        <v>0</v>
      </c>
      <c r="E25" s="212"/>
    </row>
    <row r="26" spans="1:17" x14ac:dyDescent="0.2">
      <c r="A26" s="26">
        <v>3</v>
      </c>
      <c r="B26" s="401" t="s">
        <v>28</v>
      </c>
      <c r="C26" s="402"/>
      <c r="D26" s="279">
        <v>0</v>
      </c>
      <c r="E26" s="212"/>
    </row>
    <row r="27" spans="1:17" x14ac:dyDescent="0.2">
      <c r="A27" s="26">
        <v>4</v>
      </c>
      <c r="B27" s="401" t="s">
        <v>27</v>
      </c>
      <c r="C27" s="402"/>
      <c r="D27" s="158">
        <f>10000+2550+2550</f>
        <v>15100</v>
      </c>
      <c r="E27" s="212"/>
    </row>
    <row r="28" spans="1:17" ht="12.75" customHeight="1" x14ac:dyDescent="0.2">
      <c r="A28" s="393" t="s">
        <v>21</v>
      </c>
      <c r="B28" s="393"/>
      <c r="C28" s="205" t="s">
        <v>11</v>
      </c>
      <c r="D28" s="208" t="str">
        <f>'Zakładka nr 1 - wykaz podmiotów'!D6</f>
        <v>910501060</v>
      </c>
      <c r="E28" s="225"/>
    </row>
    <row r="29" spans="1:17" x14ac:dyDescent="0.2">
      <c r="A29" s="394" t="str">
        <f>'Zakładka nr 1 - wykaz podmiotów'!B6</f>
        <v>Rypiński Dom Kultury</v>
      </c>
      <c r="B29" s="395"/>
      <c r="C29" s="394" t="str">
        <f>'Zakładka nr 1 - wykaz podmiotów'!C6</f>
        <v>ul. Warszawska 8, 87-500 Rypin</v>
      </c>
      <c r="D29" s="394"/>
      <c r="E29" s="225"/>
    </row>
    <row r="30" spans="1:17" ht="12.75" customHeight="1" x14ac:dyDescent="0.2">
      <c r="A30" s="396" t="s">
        <v>12</v>
      </c>
      <c r="B30" s="396"/>
      <c r="C30" s="396"/>
      <c r="D30" s="396"/>
      <c r="E30" s="225"/>
    </row>
    <row r="31" spans="1:17" ht="17.25" customHeight="1" x14ac:dyDescent="0.2">
      <c r="A31" s="394" t="str">
        <f>'Zakładka nr 1 - wykaz podmiotów'!F6</f>
        <v>ul. Warszawska 8, 87-500 Rypin</v>
      </c>
      <c r="B31" s="394"/>
      <c r="C31" s="394"/>
      <c r="D31" s="394"/>
      <c r="E31" s="225"/>
    </row>
    <row r="32" spans="1:17" x14ac:dyDescent="0.2">
      <c r="A32" s="165" t="s">
        <v>7</v>
      </c>
      <c r="B32" s="397" t="s">
        <v>1</v>
      </c>
      <c r="C32" s="397"/>
      <c r="D32" s="25" t="s">
        <v>2</v>
      </c>
      <c r="E32" s="227"/>
    </row>
    <row r="33" spans="1:5" x14ac:dyDescent="0.2">
      <c r="A33" s="26">
        <v>1</v>
      </c>
      <c r="B33" s="403" t="s">
        <v>245</v>
      </c>
      <c r="C33" s="403"/>
      <c r="D33" s="158">
        <f>'Zakładka nr 3 - wykaz budynków'!S200</f>
        <v>5008500</v>
      </c>
      <c r="E33" s="212"/>
    </row>
    <row r="34" spans="1:5" x14ac:dyDescent="0.2">
      <c r="A34" s="26">
        <v>3</v>
      </c>
      <c r="B34" s="401" t="s">
        <v>28</v>
      </c>
      <c r="C34" s="402"/>
      <c r="D34" s="280">
        <v>0</v>
      </c>
      <c r="E34" s="212"/>
    </row>
    <row r="35" spans="1:5" x14ac:dyDescent="0.2">
      <c r="A35" s="26">
        <v>4</v>
      </c>
      <c r="B35" s="401" t="s">
        <v>27</v>
      </c>
      <c r="C35" s="402"/>
      <c r="D35" s="158">
        <f>14830.4+7664.61+668895.06+981261.81</f>
        <v>1672651.8800000001</v>
      </c>
      <c r="E35" s="212"/>
    </row>
    <row r="36" spans="1:5" ht="12.75" customHeight="1" x14ac:dyDescent="0.2">
      <c r="A36" s="393" t="s">
        <v>21</v>
      </c>
      <c r="B36" s="393"/>
      <c r="C36" s="205" t="s">
        <v>11</v>
      </c>
      <c r="D36" s="208" t="s">
        <v>637</v>
      </c>
      <c r="E36" s="225"/>
    </row>
    <row r="37" spans="1:5" x14ac:dyDescent="0.2">
      <c r="A37" s="394" t="str">
        <f>'Zakładka nr 1 - wykaz podmiotów'!B7</f>
        <v>Muzeum Ziemi Dobrzyńskiej</v>
      </c>
      <c r="B37" s="395"/>
      <c r="C37" s="394" t="str">
        <f>'Zakładka nr 1 - wykaz podmiotów'!C7</f>
        <v>ul. Warszawska 20, 87-500 Rypin</v>
      </c>
      <c r="D37" s="394"/>
      <c r="E37" s="225"/>
    </row>
    <row r="38" spans="1:5" ht="12.75" customHeight="1" x14ac:dyDescent="0.2">
      <c r="A38" s="396" t="s">
        <v>12</v>
      </c>
      <c r="B38" s="396"/>
      <c r="C38" s="396"/>
      <c r="D38" s="396"/>
      <c r="E38" s="225"/>
    </row>
    <row r="39" spans="1:5" x14ac:dyDescent="0.2">
      <c r="A39" s="394" t="str">
        <f>'Zakładka nr 1 - wykaz podmiotów'!F7</f>
        <v>ul. Warszawska 20, 87-500 Rypin</v>
      </c>
      <c r="B39" s="394"/>
      <c r="C39" s="394"/>
      <c r="D39" s="394"/>
      <c r="E39" s="225"/>
    </row>
    <row r="40" spans="1:5" x14ac:dyDescent="0.2">
      <c r="A40" s="165" t="s">
        <v>7</v>
      </c>
      <c r="B40" s="397" t="s">
        <v>1</v>
      </c>
      <c r="C40" s="397"/>
      <c r="D40" s="25" t="s">
        <v>2</v>
      </c>
      <c r="E40" s="227"/>
    </row>
    <row r="41" spans="1:5" x14ac:dyDescent="0.2">
      <c r="A41" s="26">
        <v>1</v>
      </c>
      <c r="B41" s="403" t="s">
        <v>245</v>
      </c>
      <c r="C41" s="403"/>
      <c r="D41" s="180">
        <v>0</v>
      </c>
      <c r="E41" s="212"/>
    </row>
    <row r="42" spans="1:5" x14ac:dyDescent="0.2">
      <c r="A42" s="26">
        <v>3</v>
      </c>
      <c r="B42" s="401" t="s">
        <v>28</v>
      </c>
      <c r="C42" s="402"/>
      <c r="D42" s="279">
        <v>0</v>
      </c>
      <c r="E42" s="212"/>
    </row>
    <row r="43" spans="1:5" x14ac:dyDescent="0.2">
      <c r="A43" s="26">
        <v>4</v>
      </c>
      <c r="B43" s="401" t="s">
        <v>27</v>
      </c>
      <c r="C43" s="402"/>
      <c r="D43" s="164">
        <v>28206.52</v>
      </c>
      <c r="E43" s="212"/>
    </row>
    <row r="44" spans="1:5" x14ac:dyDescent="0.2">
      <c r="A44" s="26">
        <v>5</v>
      </c>
      <c r="B44" s="263" t="s">
        <v>332</v>
      </c>
      <c r="C44" s="264"/>
      <c r="D44" s="281">
        <v>385503.89</v>
      </c>
      <c r="E44" s="212"/>
    </row>
    <row r="45" spans="1:5" ht="12.75" customHeight="1" x14ac:dyDescent="0.2">
      <c r="A45" s="393" t="s">
        <v>21</v>
      </c>
      <c r="B45" s="393"/>
      <c r="C45" s="205" t="s">
        <v>11</v>
      </c>
      <c r="D45" s="216" t="str">
        <f>'Zakładka nr 1 - wykaz podmiotów'!D8</f>
        <v>000329912</v>
      </c>
      <c r="E45" s="225"/>
    </row>
    <row r="46" spans="1:5" x14ac:dyDescent="0.2">
      <c r="A46" s="394" t="str">
        <f>'Zakładka nr 1 - wykaz podmiotów'!B8</f>
        <v>Miejski Ośrodek Sportu i Rekreacji</v>
      </c>
      <c r="B46" s="395"/>
      <c r="C46" s="394" t="str">
        <f>'Zakładka nr 1 - wykaz podmiotów'!C8</f>
        <v>ul. Sportowa 41, 87-500 Rypin</v>
      </c>
      <c r="D46" s="394"/>
      <c r="E46" s="225"/>
    </row>
    <row r="47" spans="1:5" ht="12.75" customHeight="1" x14ac:dyDescent="0.2">
      <c r="A47" s="396" t="s">
        <v>12</v>
      </c>
      <c r="B47" s="396"/>
      <c r="C47" s="396"/>
      <c r="D47" s="396"/>
      <c r="E47" s="225"/>
    </row>
    <row r="48" spans="1:5" x14ac:dyDescent="0.2">
      <c r="A48" s="394" t="str">
        <f>'Zakładka nr 1 - wykaz podmiotów'!F8</f>
        <v>ul. Sportowa 41, 87-500 Rypin; ul. Młyńska 12, 87-500 Rypin; ul. 3 Maja 3, 87-500 Rypin</v>
      </c>
      <c r="B48" s="394"/>
      <c r="C48" s="394"/>
      <c r="D48" s="394"/>
      <c r="E48" s="225"/>
    </row>
    <row r="49" spans="1:5" x14ac:dyDescent="0.2">
      <c r="A49" s="165" t="s">
        <v>7</v>
      </c>
      <c r="B49" s="397" t="s">
        <v>1</v>
      </c>
      <c r="C49" s="397"/>
      <c r="D49" s="25" t="s">
        <v>2</v>
      </c>
      <c r="E49" s="227"/>
    </row>
    <row r="50" spans="1:5" x14ac:dyDescent="0.2">
      <c r="A50" s="26">
        <v>1</v>
      </c>
      <c r="B50" s="403" t="s">
        <v>245</v>
      </c>
      <c r="C50" s="403"/>
      <c r="D50" s="158">
        <f>'Zakładka nr 3 - wykaz budynków'!S204</f>
        <v>1125000</v>
      </c>
      <c r="E50" s="212"/>
    </row>
    <row r="51" spans="1:5" x14ac:dyDescent="0.2">
      <c r="A51" s="26">
        <v>3</v>
      </c>
      <c r="B51" s="401" t="s">
        <v>28</v>
      </c>
      <c r="C51" s="402"/>
      <c r="D51" s="158">
        <f>'Zakładka nr 5 -wykaz budowli'!D134</f>
        <v>1005553.7399999999</v>
      </c>
      <c r="E51" s="212"/>
    </row>
    <row r="52" spans="1:5" x14ac:dyDescent="0.2">
      <c r="A52" s="26">
        <v>4</v>
      </c>
      <c r="B52" s="401" t="s">
        <v>27</v>
      </c>
      <c r="C52" s="402"/>
      <c r="D52" s="158">
        <f>84599.54+14500+15650.41+245471.87+53804.98</f>
        <v>414026.8</v>
      </c>
      <c r="E52" s="212"/>
    </row>
    <row r="53" spans="1:5" x14ac:dyDescent="0.2">
      <c r="A53" s="393" t="s">
        <v>21</v>
      </c>
      <c r="B53" s="393"/>
      <c r="C53" s="205" t="s">
        <v>11</v>
      </c>
      <c r="D53" s="206">
        <f>'Zakładka nr 1 - wykaz podmiotów'!D9</f>
        <v>91092833</v>
      </c>
      <c r="E53" s="225"/>
    </row>
    <row r="54" spans="1:5" x14ac:dyDescent="0.2">
      <c r="A54" s="394" t="str">
        <f>'Zakładka nr 1 - wykaz podmiotów'!B9</f>
        <v>Środowiskowy Dom Samopomocy</v>
      </c>
      <c r="B54" s="395"/>
      <c r="C54" s="394" t="str">
        <f>'Zakładka nr 1 - wykaz podmiotów'!C9</f>
        <v>ul. Kościuszki 17a, 87-500 Rypin</v>
      </c>
      <c r="D54" s="394"/>
      <c r="E54" s="225"/>
    </row>
    <row r="55" spans="1:5" x14ac:dyDescent="0.2">
      <c r="A55" s="396" t="s">
        <v>12</v>
      </c>
      <c r="B55" s="396"/>
      <c r="C55" s="396"/>
      <c r="D55" s="396"/>
      <c r="E55" s="225"/>
    </row>
    <row r="56" spans="1:5" x14ac:dyDescent="0.2">
      <c r="A56" s="394" t="str">
        <f>'Zakładka nr 1 - wykaz podmiotów'!F9</f>
        <v>ul. Kościuszki 17a, 87-500 Rypin</v>
      </c>
      <c r="B56" s="394"/>
      <c r="C56" s="394"/>
      <c r="D56" s="394"/>
      <c r="E56" s="225"/>
    </row>
    <row r="57" spans="1:5" x14ac:dyDescent="0.2">
      <c r="A57" s="165" t="s">
        <v>7</v>
      </c>
      <c r="B57" s="397" t="s">
        <v>1</v>
      </c>
      <c r="C57" s="397"/>
      <c r="D57" s="25" t="s">
        <v>2</v>
      </c>
      <c r="E57" s="227"/>
    </row>
    <row r="58" spans="1:5" x14ac:dyDescent="0.2">
      <c r="A58" s="26">
        <v>1</v>
      </c>
      <c r="B58" s="403" t="s">
        <v>245</v>
      </c>
      <c r="C58" s="403"/>
      <c r="D58" s="158">
        <f>'Zakładka nr 3 - wykaz budynków'!S207</f>
        <v>3784950</v>
      </c>
      <c r="E58" s="212"/>
    </row>
    <row r="59" spans="1:5" x14ac:dyDescent="0.2">
      <c r="A59" s="26">
        <v>3</v>
      </c>
      <c r="B59" s="401" t="s">
        <v>28</v>
      </c>
      <c r="C59" s="402"/>
      <c r="D59" s="158">
        <v>0</v>
      </c>
      <c r="E59" s="212"/>
    </row>
    <row r="60" spans="1:5" x14ac:dyDescent="0.2">
      <c r="A60" s="26">
        <v>4</v>
      </c>
      <c r="B60" s="401" t="s">
        <v>27</v>
      </c>
      <c r="C60" s="402"/>
      <c r="D60" s="158">
        <f>100000</f>
        <v>100000</v>
      </c>
      <c r="E60" s="212"/>
    </row>
    <row r="61" spans="1:5" x14ac:dyDescent="0.2">
      <c r="A61" s="393" t="s">
        <v>21</v>
      </c>
      <c r="B61" s="393"/>
      <c r="C61" s="205" t="s">
        <v>11</v>
      </c>
      <c r="D61" s="206">
        <f>'Zakładka nr 1 - wykaz podmiotów'!D10</f>
        <v>340172858</v>
      </c>
      <c r="E61" s="225"/>
    </row>
    <row r="62" spans="1:5" x14ac:dyDescent="0.2">
      <c r="A62" s="394" t="str">
        <f>'Zakładka nr 1 - wykaz podmiotów'!B10</f>
        <v>Miejsko-Powiatowa Biblioteka Publiczna</v>
      </c>
      <c r="B62" s="395"/>
      <c r="C62" s="394" t="str">
        <f>'Zakładka nr 1 - wykaz podmiotów'!C10</f>
        <v>ul. Warszawska 20, 87-500 Rypin</v>
      </c>
      <c r="D62" s="394"/>
      <c r="E62" s="225"/>
    </row>
    <row r="63" spans="1:5" x14ac:dyDescent="0.2">
      <c r="A63" s="396" t="s">
        <v>12</v>
      </c>
      <c r="B63" s="396"/>
      <c r="C63" s="396"/>
      <c r="D63" s="396"/>
      <c r="E63" s="225"/>
    </row>
    <row r="64" spans="1:5" x14ac:dyDescent="0.2">
      <c r="A64" s="394" t="str">
        <f>'Zakładka nr 1 - wykaz podmiotów'!F10</f>
        <v>Centrala MPBP w Rypinie  -ul. Warszawska 20, 87-500 Rypin; Filia nr 1 MPBP - ul. Wojska Polskiego 9, 87-500 Rypin; Filia nr 2  MPBP w Rypinie - ul. Młyńska 12, 87-500 Rypin</v>
      </c>
      <c r="B64" s="394"/>
      <c r="C64" s="394"/>
      <c r="D64" s="394"/>
      <c r="E64" s="225"/>
    </row>
    <row r="65" spans="1:5" x14ac:dyDescent="0.2">
      <c r="A65" s="165" t="s">
        <v>7</v>
      </c>
      <c r="B65" s="397" t="s">
        <v>1</v>
      </c>
      <c r="C65" s="397"/>
      <c r="D65" s="25" t="s">
        <v>2</v>
      </c>
      <c r="E65" s="227"/>
    </row>
    <row r="66" spans="1:5" x14ac:dyDescent="0.2">
      <c r="A66" s="26">
        <v>1</v>
      </c>
      <c r="B66" s="403" t="s">
        <v>245</v>
      </c>
      <c r="C66" s="403"/>
      <c r="D66" s="166">
        <v>0</v>
      </c>
      <c r="E66" s="212"/>
    </row>
    <row r="67" spans="1:5" x14ac:dyDescent="0.2">
      <c r="A67" s="26">
        <v>3</v>
      </c>
      <c r="B67" s="401" t="s">
        <v>28</v>
      </c>
      <c r="C67" s="402"/>
      <c r="D67" s="166">
        <v>0</v>
      </c>
      <c r="E67" s="212"/>
    </row>
    <row r="68" spans="1:5" x14ac:dyDescent="0.2">
      <c r="A68" s="26">
        <v>4</v>
      </c>
      <c r="B68" s="401" t="s">
        <v>27</v>
      </c>
      <c r="C68" s="402"/>
      <c r="D68" s="166">
        <f>106373.32</f>
        <v>106373.32</v>
      </c>
      <c r="E68" s="212"/>
    </row>
    <row r="69" spans="1:5" x14ac:dyDescent="0.2">
      <c r="A69" s="393" t="s">
        <v>21</v>
      </c>
      <c r="B69" s="393"/>
      <c r="C69" s="205" t="s">
        <v>11</v>
      </c>
      <c r="D69" s="206">
        <f>'Zakładka nr 1 - wykaz podmiotów'!D11</f>
        <v>340390118</v>
      </c>
      <c r="E69" s="225"/>
    </row>
    <row r="70" spans="1:5" x14ac:dyDescent="0.2">
      <c r="A70" s="394" t="str">
        <f>'Zakładka nr 1 - wykaz podmiotów'!B11</f>
        <v>Miejski Zespół Obsługi Oświaty</v>
      </c>
      <c r="B70" s="395"/>
      <c r="C70" s="394" t="str">
        <f>'Zakładka nr 1 - wykaz podmiotów'!C11</f>
        <v>ul. Warszawska 40, 87-500 Rypin</v>
      </c>
      <c r="D70" s="394"/>
      <c r="E70" s="225"/>
    </row>
    <row r="71" spans="1:5" x14ac:dyDescent="0.2">
      <c r="A71" s="396" t="s">
        <v>12</v>
      </c>
      <c r="B71" s="396"/>
      <c r="C71" s="396"/>
      <c r="D71" s="396"/>
      <c r="E71" s="225"/>
    </row>
    <row r="72" spans="1:5" x14ac:dyDescent="0.2">
      <c r="A72" s="394" t="str">
        <f>'Zakładka nr 1 - wykaz podmiotów'!F11</f>
        <v>ul. Warszawska 40, 87-500 Rypin</v>
      </c>
      <c r="B72" s="394"/>
      <c r="C72" s="394"/>
      <c r="D72" s="394"/>
      <c r="E72" s="225"/>
    </row>
    <row r="73" spans="1:5" x14ac:dyDescent="0.2">
      <c r="A73" s="165" t="s">
        <v>7</v>
      </c>
      <c r="B73" s="397" t="s">
        <v>1</v>
      </c>
      <c r="C73" s="397"/>
      <c r="D73" s="25" t="s">
        <v>2</v>
      </c>
      <c r="E73" s="227"/>
    </row>
    <row r="74" spans="1:5" x14ac:dyDescent="0.2">
      <c r="A74" s="26">
        <v>1</v>
      </c>
      <c r="B74" s="403" t="s">
        <v>245</v>
      </c>
      <c r="C74" s="403"/>
      <c r="D74" s="158">
        <v>0</v>
      </c>
      <c r="E74" s="212"/>
    </row>
    <row r="75" spans="1:5" x14ac:dyDescent="0.2">
      <c r="A75" s="26">
        <v>3</v>
      </c>
      <c r="B75" s="401" t="s">
        <v>28</v>
      </c>
      <c r="C75" s="402"/>
      <c r="D75" s="158">
        <v>0</v>
      </c>
      <c r="E75" s="212"/>
    </row>
    <row r="76" spans="1:5" x14ac:dyDescent="0.2">
      <c r="A76" s="26">
        <v>4</v>
      </c>
      <c r="B76" s="401" t="s">
        <v>27</v>
      </c>
      <c r="C76" s="402"/>
      <c r="D76" s="158">
        <f>49500+22605</f>
        <v>72105</v>
      </c>
      <c r="E76" s="212"/>
    </row>
    <row r="77" spans="1:5" ht="12.75" customHeight="1" x14ac:dyDescent="0.2">
      <c r="A77" s="393" t="s">
        <v>21</v>
      </c>
      <c r="B77" s="393"/>
      <c r="C77" s="205" t="s">
        <v>11</v>
      </c>
      <c r="D77" s="215">
        <f>'Zakładka nr 1 - wykaz podmiotów'!D13</f>
        <v>368071673</v>
      </c>
      <c r="E77" s="225"/>
    </row>
    <row r="78" spans="1:5" ht="32.25" customHeight="1" x14ac:dyDescent="0.2">
      <c r="A78" s="394" t="str">
        <f>'Zakładka nr 1 - wykaz podmiotów'!B13</f>
        <v xml:space="preserve">Zespół Szkolno-Przedszkolny Nr 1, Szkoła Podstawowa Nr 1 im. mjr. Henryka Sucharskiego w Rypinie </v>
      </c>
      <c r="B78" s="395"/>
      <c r="C78" s="394" t="str">
        <f>'Zakładka nr 1 - wykaz podmiotów'!C13</f>
        <v>ul. 3 Maja 3, 87-500 Rypin</v>
      </c>
      <c r="D78" s="395"/>
      <c r="E78" s="225"/>
    </row>
    <row r="79" spans="1:5" ht="12.75" customHeight="1" x14ac:dyDescent="0.2">
      <c r="A79" s="396" t="s">
        <v>12</v>
      </c>
      <c r="B79" s="396"/>
      <c r="C79" s="396"/>
      <c r="D79" s="396"/>
      <c r="E79" s="225"/>
    </row>
    <row r="80" spans="1:5" x14ac:dyDescent="0.2">
      <c r="A80" s="394" t="str">
        <f>'Zakładka nr 1 - wykaz podmiotów'!F13</f>
        <v>ul. 3 Maja 3, 87-500 Rypin; ul. Sportowa 24</v>
      </c>
      <c r="B80" s="394"/>
      <c r="C80" s="394"/>
      <c r="D80" s="403"/>
      <c r="E80" s="225"/>
    </row>
    <row r="81" spans="1:5" x14ac:dyDescent="0.2">
      <c r="A81" s="165" t="s">
        <v>7</v>
      </c>
      <c r="B81" s="397" t="s">
        <v>1</v>
      </c>
      <c r="C81" s="397"/>
      <c r="D81" s="25" t="s">
        <v>2</v>
      </c>
      <c r="E81" s="227"/>
    </row>
    <row r="82" spans="1:5" x14ac:dyDescent="0.2">
      <c r="A82" s="26">
        <v>1</v>
      </c>
      <c r="B82" s="403" t="s">
        <v>245</v>
      </c>
      <c r="C82" s="403"/>
      <c r="D82" s="158">
        <f>'Zakładka nr 3 - wykaz budynków'!S212+'Zakładka nr 3 - wykaz budynków'!S214</f>
        <v>18867000</v>
      </c>
      <c r="E82" s="212"/>
    </row>
    <row r="83" spans="1:5" x14ac:dyDescent="0.2">
      <c r="A83" s="26">
        <v>3</v>
      </c>
      <c r="B83" s="401" t="s">
        <v>28</v>
      </c>
      <c r="C83" s="402"/>
      <c r="D83" s="158">
        <f>'Zakładka nr 5 -wykaz budowli'!D141</f>
        <v>169289</v>
      </c>
      <c r="E83" s="212"/>
    </row>
    <row r="84" spans="1:5" x14ac:dyDescent="0.2">
      <c r="A84" s="26">
        <v>4</v>
      </c>
      <c r="B84" s="401" t="s">
        <v>27</v>
      </c>
      <c r="C84" s="402"/>
      <c r="D84" s="158">
        <f>5100+49000</f>
        <v>54100</v>
      </c>
      <c r="E84" s="212"/>
    </row>
    <row r="85" spans="1:5" x14ac:dyDescent="0.2">
      <c r="A85" s="393" t="s">
        <v>21</v>
      </c>
      <c r="B85" s="393"/>
      <c r="C85" s="205" t="s">
        <v>11</v>
      </c>
      <c r="D85" s="215">
        <f>'Zakładka nr 1 - wykaz podmiotów'!D14</f>
        <v>368071673</v>
      </c>
      <c r="E85" s="225"/>
    </row>
    <row r="86" spans="1:5" ht="27" customHeight="1" x14ac:dyDescent="0.2">
      <c r="A86" s="394" t="str">
        <f>'Zakładka nr 1 - wykaz podmiotów'!B14</f>
        <v>Zespół Szkolno-Przedszkolny Nr 1, Przedszkole Miejskie Nr 2  w Rypnie</v>
      </c>
      <c r="B86" s="395"/>
      <c r="C86" s="394" t="str">
        <f>'Zakładka nr 1 - wykaz podmiotów'!C14</f>
        <v>ul. Wojska Polskiego 11, 87-500 Rypin</v>
      </c>
      <c r="D86" s="394"/>
      <c r="E86" s="225"/>
    </row>
    <row r="87" spans="1:5" x14ac:dyDescent="0.2">
      <c r="A87" s="396" t="s">
        <v>12</v>
      </c>
      <c r="B87" s="396"/>
      <c r="C87" s="396"/>
      <c r="D87" s="396"/>
      <c r="E87" s="225"/>
    </row>
    <row r="88" spans="1:5" x14ac:dyDescent="0.2">
      <c r="A88" s="394" t="str">
        <f>'Zakładka nr 1 - wykaz podmiotów'!F14</f>
        <v>ul. Wojska Polskiego 11, 87-500 Rypin, ul. Sportowa 24, 87-500 Rypin, ul. 3 Maja 3, 87-500 Rypin</v>
      </c>
      <c r="B88" s="394"/>
      <c r="C88" s="394"/>
      <c r="D88" s="394"/>
      <c r="E88" s="225"/>
    </row>
    <row r="89" spans="1:5" x14ac:dyDescent="0.2">
      <c r="A89" s="165" t="s">
        <v>7</v>
      </c>
      <c r="B89" s="397" t="s">
        <v>1</v>
      </c>
      <c r="C89" s="397"/>
      <c r="D89" s="25" t="s">
        <v>2</v>
      </c>
      <c r="E89" s="227"/>
    </row>
    <row r="90" spans="1:5" x14ac:dyDescent="0.2">
      <c r="A90" s="26">
        <v>1</v>
      </c>
      <c r="B90" s="403" t="s">
        <v>245</v>
      </c>
      <c r="C90" s="403"/>
      <c r="D90" s="158">
        <f>'Zakładka nr 3 - wykaz budynków'!S217</f>
        <v>4214913.13</v>
      </c>
      <c r="E90" s="212"/>
    </row>
    <row r="91" spans="1:5" x14ac:dyDescent="0.2">
      <c r="A91" s="26">
        <v>3</v>
      </c>
      <c r="B91" s="401" t="s">
        <v>28</v>
      </c>
      <c r="C91" s="402"/>
      <c r="D91" s="158">
        <f>'Zakładka nr 5 -wykaz budowli'!D146</f>
        <v>75651.360000000001</v>
      </c>
      <c r="E91" s="212"/>
    </row>
    <row r="92" spans="1:5" x14ac:dyDescent="0.2">
      <c r="A92" s="26">
        <v>4</v>
      </c>
      <c r="B92" s="401" t="s">
        <v>27</v>
      </c>
      <c r="C92" s="402"/>
      <c r="D92" s="158">
        <f>25000+51700</f>
        <v>76700</v>
      </c>
      <c r="E92" s="212"/>
    </row>
    <row r="93" spans="1:5" x14ac:dyDescent="0.2">
      <c r="A93" s="393" t="s">
        <v>21</v>
      </c>
      <c r="B93" s="393"/>
      <c r="C93" s="205" t="s">
        <v>11</v>
      </c>
      <c r="D93" s="208">
        <f>'Zakładka nr 1 - wykaz podmiotów'!D15</f>
        <v>368071673</v>
      </c>
      <c r="E93" s="225"/>
    </row>
    <row r="94" spans="1:5" x14ac:dyDescent="0.2">
      <c r="A94" s="394" t="str">
        <f>'Zakładka nr 1 - wykaz podmiotów'!B15</f>
        <v>Zespół Szkolno-Przedszkolny Nr 1, Liceum Sztuk Plastycznych w Rypinie</v>
      </c>
      <c r="B94" s="395"/>
      <c r="C94" s="394" t="str">
        <f>'Zakładka nr 1 - wykaz podmiotów'!C15</f>
        <v>ul. Sportowa 24, 87-500 Rypin</v>
      </c>
      <c r="D94" s="394"/>
      <c r="E94" s="225"/>
    </row>
    <row r="95" spans="1:5" x14ac:dyDescent="0.2">
      <c r="A95" s="396" t="s">
        <v>12</v>
      </c>
      <c r="B95" s="396"/>
      <c r="C95" s="396"/>
      <c r="D95" s="396"/>
      <c r="E95" s="225"/>
    </row>
    <row r="96" spans="1:5" x14ac:dyDescent="0.2">
      <c r="A96" s="394" t="str">
        <f>'Zakładka nr 1 - wykaz podmiotów'!F15</f>
        <v>ul. Sportowa 24, 87-500 Rypin</v>
      </c>
      <c r="B96" s="394"/>
      <c r="C96" s="394"/>
      <c r="D96" s="394"/>
    </row>
    <row r="97" spans="1:5" x14ac:dyDescent="0.2">
      <c r="A97" s="165" t="s">
        <v>7</v>
      </c>
      <c r="B97" s="397" t="s">
        <v>1</v>
      </c>
      <c r="C97" s="397"/>
      <c r="D97" s="25" t="s">
        <v>2</v>
      </c>
      <c r="E97" s="211"/>
    </row>
    <row r="98" spans="1:5" x14ac:dyDescent="0.2">
      <c r="A98" s="26">
        <v>1</v>
      </c>
      <c r="B98" s="398" t="s">
        <v>245</v>
      </c>
      <c r="C98" s="398"/>
      <c r="D98" s="158">
        <f>'Zakładka nr 3 - wykaz budynków'!S220+'Zakładka nr 3 - wykaz budynków'!S222</f>
        <v>24313500</v>
      </c>
      <c r="E98" s="212"/>
    </row>
    <row r="99" spans="1:5" x14ac:dyDescent="0.2">
      <c r="A99" s="26">
        <v>3</v>
      </c>
      <c r="B99" s="399" t="s">
        <v>28</v>
      </c>
      <c r="C99" s="400"/>
      <c r="D99" s="158">
        <f>'Zakładka nr 5 -wykaz budowli'!D149</f>
        <v>73726.87</v>
      </c>
      <c r="E99" s="212"/>
    </row>
    <row r="100" spans="1:5" x14ac:dyDescent="0.2">
      <c r="A100" s="26">
        <v>4</v>
      </c>
      <c r="B100" s="399" t="s">
        <v>27</v>
      </c>
      <c r="C100" s="400"/>
      <c r="D100" s="158">
        <v>219283.06</v>
      </c>
      <c r="E100" s="212"/>
    </row>
    <row r="101" spans="1:5" x14ac:dyDescent="0.2">
      <c r="A101" s="393" t="s">
        <v>21</v>
      </c>
      <c r="B101" s="393"/>
      <c r="C101" s="205" t="s">
        <v>11</v>
      </c>
      <c r="D101" s="208">
        <f>'Zakładka nr 1 - wykaz podmiotów'!D17</f>
        <v>368071822</v>
      </c>
    </row>
    <row r="102" spans="1:5" ht="36" customHeight="1" x14ac:dyDescent="0.2">
      <c r="A102" s="394" t="str">
        <f>'Zakładka nr 1 - wykaz podmiotów'!B17</f>
        <v xml:space="preserve">Zespół Szkolno-Przedszkolny Nr 2, Szkoła Podstawowa Nr 3  im. Jana Pawła II  w Rypinie </v>
      </c>
      <c r="B102" s="395"/>
      <c r="C102" s="394" t="str">
        <f>'Zakładka nr 1 - wykaz podmiotów'!C17</f>
        <v>ul. Młyńska 12, 87-500 Rypin</v>
      </c>
      <c r="D102" s="394"/>
    </row>
    <row r="103" spans="1:5" x14ac:dyDescent="0.2">
      <c r="A103" s="396" t="s">
        <v>12</v>
      </c>
      <c r="B103" s="396"/>
      <c r="C103" s="396"/>
      <c r="D103" s="396"/>
    </row>
    <row r="104" spans="1:5" x14ac:dyDescent="0.2">
      <c r="A104" s="394" t="str">
        <f>'Zakładka nr 1 - wykaz podmiotów'!F17</f>
        <v>ul. Młyńska 12, 87-500 Rypin</v>
      </c>
      <c r="B104" s="394"/>
      <c r="C104" s="394"/>
      <c r="D104" s="394"/>
    </row>
    <row r="105" spans="1:5" x14ac:dyDescent="0.2">
      <c r="A105" s="165" t="s">
        <v>7</v>
      </c>
      <c r="B105" s="397" t="s">
        <v>1</v>
      </c>
      <c r="C105" s="397"/>
      <c r="D105" s="25" t="s">
        <v>2</v>
      </c>
    </row>
    <row r="106" spans="1:5" x14ac:dyDescent="0.2">
      <c r="A106" s="26">
        <v>1</v>
      </c>
      <c r="B106" s="398" t="s">
        <v>245</v>
      </c>
      <c r="C106" s="398"/>
      <c r="D106" s="158">
        <f>'Zakładka nr 3 - wykaz budynków'!S225</f>
        <v>37998000</v>
      </c>
      <c r="E106" s="212"/>
    </row>
    <row r="107" spans="1:5" x14ac:dyDescent="0.2">
      <c r="A107" s="26">
        <v>3</v>
      </c>
      <c r="B107" s="399" t="s">
        <v>28</v>
      </c>
      <c r="C107" s="400"/>
      <c r="D107" s="158">
        <f>'Zakładka nr 5 -wykaz budowli'!D154</f>
        <v>150000</v>
      </c>
      <c r="E107" s="212"/>
    </row>
    <row r="108" spans="1:5" x14ac:dyDescent="0.2">
      <c r="A108" s="26">
        <v>4</v>
      </c>
      <c r="B108" s="399" t="s">
        <v>27</v>
      </c>
      <c r="C108" s="400"/>
      <c r="D108" s="158">
        <f>7000+40000</f>
        <v>47000</v>
      </c>
      <c r="E108" s="212"/>
    </row>
    <row r="109" spans="1:5" x14ac:dyDescent="0.2">
      <c r="A109" s="393" t="s">
        <v>21</v>
      </c>
      <c r="B109" s="393"/>
      <c r="C109" s="205" t="s">
        <v>11</v>
      </c>
      <c r="D109" s="208">
        <f>'Zakładka nr 1 - wykaz podmiotów'!D18</f>
        <v>910038633</v>
      </c>
    </row>
    <row r="110" spans="1:5" ht="27" customHeight="1" x14ac:dyDescent="0.2">
      <c r="A110" s="394" t="str">
        <f>'Zakładka nr 1 - wykaz podmiotów'!B18</f>
        <v xml:space="preserve">Zespół Szkolno-Przedszkolny Nr 2, Przedszkole Miejskie Nr 1 z Oddziałami Integracyjnymi  w Rypnie </v>
      </c>
      <c r="B110" s="395"/>
      <c r="C110" s="394" t="str">
        <f>'Zakładka nr 1 - wykaz podmiotów'!C18</f>
        <v>ul.  Młyńska 3, 87-500 Rypin</v>
      </c>
      <c r="D110" s="394"/>
      <c r="E110" s="214"/>
    </row>
    <row r="111" spans="1:5" x14ac:dyDescent="0.2">
      <c r="A111" s="396" t="s">
        <v>12</v>
      </c>
      <c r="B111" s="396"/>
      <c r="C111" s="396"/>
      <c r="D111" s="396"/>
    </row>
    <row r="112" spans="1:5" x14ac:dyDescent="0.2">
      <c r="A112" s="394" t="str">
        <f>'Zakładka nr 1 - wykaz podmiotów'!F18</f>
        <v>ul.  Młyńska 3, 87-500 Rypin</v>
      </c>
      <c r="B112" s="394"/>
      <c r="C112" s="394"/>
      <c r="D112" s="394"/>
    </row>
    <row r="113" spans="1:5" x14ac:dyDescent="0.2">
      <c r="A113" s="203" t="s">
        <v>7</v>
      </c>
      <c r="B113" s="397" t="s">
        <v>1</v>
      </c>
      <c r="C113" s="397"/>
      <c r="D113" s="25" t="s">
        <v>2</v>
      </c>
    </row>
    <row r="114" spans="1:5" x14ac:dyDescent="0.2">
      <c r="A114" s="26">
        <v>1</v>
      </c>
      <c r="B114" s="398" t="s">
        <v>245</v>
      </c>
      <c r="C114" s="398"/>
      <c r="D114" s="158">
        <f>'Zakładka nr 3 - wykaz budynków'!S228</f>
        <v>3300750</v>
      </c>
      <c r="E114" s="225"/>
    </row>
    <row r="115" spans="1:5" x14ac:dyDescent="0.2">
      <c r="A115" s="26">
        <v>3</v>
      </c>
      <c r="B115" s="399" t="s">
        <v>28</v>
      </c>
      <c r="C115" s="400"/>
      <c r="D115" s="158">
        <f>'Zakładka nr 5 -wykaz budowli'!D163</f>
        <v>57218.93</v>
      </c>
      <c r="E115" s="225"/>
    </row>
    <row r="116" spans="1:5" x14ac:dyDescent="0.2">
      <c r="A116" s="26">
        <v>4</v>
      </c>
      <c r="B116" s="399" t="s">
        <v>27</v>
      </c>
      <c r="C116" s="400"/>
      <c r="D116" s="158">
        <f>15000</f>
        <v>15000</v>
      </c>
      <c r="E116" s="212"/>
    </row>
    <row r="117" spans="1:5" x14ac:dyDescent="0.2">
      <c r="A117" s="393" t="s">
        <v>21</v>
      </c>
      <c r="B117" s="393"/>
      <c r="C117" s="205" t="s">
        <v>11</v>
      </c>
      <c r="D117" s="208">
        <f>'Zakładka nr 1 - wykaz podmiotów'!D19</f>
        <v>368071822</v>
      </c>
    </row>
    <row r="118" spans="1:5" ht="27" customHeight="1" x14ac:dyDescent="0.2">
      <c r="A118" s="394" t="str">
        <f>'Zakładka nr 1 - wykaz podmiotów'!B19</f>
        <v xml:space="preserve">Zespół Szkolno-Przedszkolny Nr 2, Przedszkole Miejskie Nr 3 „Niezapominajka”  w Rypnie </v>
      </c>
      <c r="B118" s="395"/>
      <c r="C118" s="394" t="str">
        <f>'Zakładka nr 1 - wykaz podmiotów'!C19</f>
        <v>ul.  Sommera 16 , 87-500 Rypin</v>
      </c>
      <c r="D118" s="394"/>
    </row>
    <row r="119" spans="1:5" x14ac:dyDescent="0.2">
      <c r="A119" s="396" t="s">
        <v>12</v>
      </c>
      <c r="B119" s="396"/>
      <c r="C119" s="396"/>
      <c r="D119" s="396"/>
    </row>
    <row r="120" spans="1:5" x14ac:dyDescent="0.2">
      <c r="A120" s="394" t="str">
        <f>'Zakładka nr 1 - wykaz podmiotów'!F19</f>
        <v>ul.  Sommera 16 , 87-500 Rypin</v>
      </c>
      <c r="B120" s="394"/>
      <c r="C120" s="394"/>
      <c r="D120" s="394"/>
    </row>
    <row r="121" spans="1:5" x14ac:dyDescent="0.2">
      <c r="A121" s="203" t="s">
        <v>7</v>
      </c>
      <c r="B121" s="397" t="s">
        <v>1</v>
      </c>
      <c r="C121" s="397"/>
      <c r="D121" s="25" t="s">
        <v>2</v>
      </c>
    </row>
    <row r="122" spans="1:5" x14ac:dyDescent="0.2">
      <c r="A122" s="26">
        <v>1</v>
      </c>
      <c r="B122" s="398" t="s">
        <v>245</v>
      </c>
      <c r="C122" s="398"/>
      <c r="D122" s="158">
        <f>'Zakładka nr 3 - wykaz budynków'!S231</f>
        <v>3300750</v>
      </c>
      <c r="E122" s="225"/>
    </row>
    <row r="123" spans="1:5" x14ac:dyDescent="0.2">
      <c r="A123" s="26">
        <v>3</v>
      </c>
      <c r="B123" s="399" t="s">
        <v>28</v>
      </c>
      <c r="C123" s="400"/>
      <c r="D123" s="158">
        <f>'Zakładka nr 5 -wykaz budowli'!D169</f>
        <v>190382</v>
      </c>
      <c r="E123" s="225"/>
    </row>
    <row r="124" spans="1:5" x14ac:dyDescent="0.2">
      <c r="A124" s="26">
        <v>4</v>
      </c>
      <c r="B124" s="399" t="s">
        <v>27</v>
      </c>
      <c r="C124" s="400"/>
      <c r="D124" s="158">
        <f>25000+32254.39</f>
        <v>57254.39</v>
      </c>
      <c r="E124" s="212"/>
    </row>
  </sheetData>
  <mergeCells count="127">
    <mergeCell ref="A36:B36"/>
    <mergeCell ref="B65:C65"/>
    <mergeCell ref="B57:C57"/>
    <mergeCell ref="A54:B54"/>
    <mergeCell ref="B49:C49"/>
    <mergeCell ref="A63:D63"/>
    <mergeCell ref="B50:C50"/>
    <mergeCell ref="C54:D54"/>
    <mergeCell ref="C37:D37"/>
    <mergeCell ref="A45:B45"/>
    <mergeCell ref="A53:B53"/>
    <mergeCell ref="C46:D46"/>
    <mergeCell ref="B51:C51"/>
    <mergeCell ref="B52:C52"/>
    <mergeCell ref="B59:C59"/>
    <mergeCell ref="B58:C58"/>
    <mergeCell ref="C62:D62"/>
    <mergeCell ref="A61:B61"/>
    <mergeCell ref="A55:D55"/>
    <mergeCell ref="A62:B62"/>
    <mergeCell ref="A56:D56"/>
    <mergeCell ref="A46:B46"/>
    <mergeCell ref="A47:D47"/>
    <mergeCell ref="B89:C89"/>
    <mergeCell ref="A87:D87"/>
    <mergeCell ref="B90:C90"/>
    <mergeCell ref="A64:D64"/>
    <mergeCell ref="A88:D88"/>
    <mergeCell ref="B74:C74"/>
    <mergeCell ref="B66:C66"/>
    <mergeCell ref="C70:D70"/>
    <mergeCell ref="A71:D71"/>
    <mergeCell ref="C86:D86"/>
    <mergeCell ref="A77:B77"/>
    <mergeCell ref="A86:B86"/>
    <mergeCell ref="B82:C82"/>
    <mergeCell ref="A78:B78"/>
    <mergeCell ref="A80:D80"/>
    <mergeCell ref="A79:D79"/>
    <mergeCell ref="C78:D78"/>
    <mergeCell ref="A69:B69"/>
    <mergeCell ref="B84:C84"/>
    <mergeCell ref="B14:C14"/>
    <mergeCell ref="A1:C1"/>
    <mergeCell ref="A11:B11"/>
    <mergeCell ref="A10:B10"/>
    <mergeCell ref="C11:D11"/>
    <mergeCell ref="A12:D12"/>
    <mergeCell ref="A13:D13"/>
    <mergeCell ref="B15:C15"/>
    <mergeCell ref="A48:D48"/>
    <mergeCell ref="B32:C32"/>
    <mergeCell ref="B41:C41"/>
    <mergeCell ref="A39:D39"/>
    <mergeCell ref="B40:C40"/>
    <mergeCell ref="A20:B20"/>
    <mergeCell ref="B24:C24"/>
    <mergeCell ref="A22:D22"/>
    <mergeCell ref="A23:D23"/>
    <mergeCell ref="B18:C18"/>
    <mergeCell ref="B19:C19"/>
    <mergeCell ref="A21:B21"/>
    <mergeCell ref="C21:D21"/>
    <mergeCell ref="B42:C42"/>
    <mergeCell ref="B43:C43"/>
    <mergeCell ref="A38:D38"/>
    <mergeCell ref="B25:C25"/>
    <mergeCell ref="B91:C91"/>
    <mergeCell ref="A85:B85"/>
    <mergeCell ref="B76:C76"/>
    <mergeCell ref="B83:C83"/>
    <mergeCell ref="B68:C68"/>
    <mergeCell ref="B75:C75"/>
    <mergeCell ref="B73:C73"/>
    <mergeCell ref="A72:D72"/>
    <mergeCell ref="B81:C81"/>
    <mergeCell ref="A70:B70"/>
    <mergeCell ref="B60:C60"/>
    <mergeCell ref="B67:C67"/>
    <mergeCell ref="A29:B29"/>
    <mergeCell ref="C29:D29"/>
    <mergeCell ref="A30:D30"/>
    <mergeCell ref="B34:C34"/>
    <mergeCell ref="A37:B37"/>
    <mergeCell ref="B26:C26"/>
    <mergeCell ref="B27:C27"/>
    <mergeCell ref="B33:C33"/>
    <mergeCell ref="A28:B28"/>
    <mergeCell ref="A31:D31"/>
    <mergeCell ref="B35:C35"/>
    <mergeCell ref="B108:C108"/>
    <mergeCell ref="B99:C99"/>
    <mergeCell ref="B100:C100"/>
    <mergeCell ref="B107:C107"/>
    <mergeCell ref="B92:C92"/>
    <mergeCell ref="B97:C97"/>
    <mergeCell ref="B98:C98"/>
    <mergeCell ref="A93:B93"/>
    <mergeCell ref="A94:B94"/>
    <mergeCell ref="C94:D94"/>
    <mergeCell ref="B106:C106"/>
    <mergeCell ref="A101:B101"/>
    <mergeCell ref="A102:B102"/>
    <mergeCell ref="C102:D102"/>
    <mergeCell ref="A103:D103"/>
    <mergeCell ref="A104:D104"/>
    <mergeCell ref="B105:C105"/>
    <mergeCell ref="A96:D96"/>
    <mergeCell ref="A95:D95"/>
    <mergeCell ref="A109:B109"/>
    <mergeCell ref="A110:B110"/>
    <mergeCell ref="C110:D110"/>
    <mergeCell ref="A111:D111"/>
    <mergeCell ref="A112:D112"/>
    <mergeCell ref="B113:C113"/>
    <mergeCell ref="B114:C114"/>
    <mergeCell ref="B115:C115"/>
    <mergeCell ref="B116:C116"/>
    <mergeCell ref="A117:B117"/>
    <mergeCell ref="A118:B118"/>
    <mergeCell ref="C118:D118"/>
    <mergeCell ref="A119:D119"/>
    <mergeCell ref="A120:D120"/>
    <mergeCell ref="B121:C121"/>
    <mergeCell ref="B122:C122"/>
    <mergeCell ref="B123:C123"/>
    <mergeCell ref="B124:C124"/>
  </mergeCells>
  <phoneticPr fontId="0" type="noConversion"/>
  <pageMargins left="0.75" right="0.75" top="1" bottom="1" header="0.5" footer="0.5"/>
  <pageSetup paperSize="9" scale="4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38"/>
  <sheetViews>
    <sheetView zoomScale="90" zoomScaleNormal="90" workbookViewId="0">
      <pane ySplit="1" topLeftCell="A222" activePane="bottomLeft" state="frozen"/>
      <selection pane="bottomLeft" activeCell="M187" sqref="M187"/>
    </sheetView>
  </sheetViews>
  <sheetFormatPr defaultRowHeight="12.75" x14ac:dyDescent="0.2"/>
  <cols>
    <col min="1" max="1" width="3.5703125" style="161" customWidth="1"/>
    <col min="2" max="2" width="21" style="68" customWidth="1"/>
    <col min="3" max="3" width="19" style="68" customWidth="1"/>
    <col min="4" max="4" width="12" style="68" customWidth="1"/>
    <col min="5" max="5" width="11.28515625" style="68" customWidth="1"/>
    <col min="6" max="6" width="15" style="68" customWidth="1"/>
    <col min="7" max="7" width="14.28515625" style="68" customWidth="1"/>
    <col min="8" max="9" width="9.140625" style="68" customWidth="1"/>
    <col min="10" max="10" width="26" style="68" customWidth="1"/>
    <col min="11" max="11" width="12.5703125" style="68" customWidth="1"/>
    <col min="12" max="12" width="10.7109375" style="68" customWidth="1"/>
    <col min="13" max="13" width="23.140625" style="68" customWidth="1"/>
    <col min="14" max="14" width="22.28515625" style="68" customWidth="1"/>
    <col min="15" max="15" width="17.140625" style="68" customWidth="1"/>
    <col min="16" max="16" width="34" style="68" customWidth="1"/>
    <col min="17" max="17" width="11.85546875" style="68" customWidth="1"/>
    <col min="18" max="18" width="10.42578125" style="68" customWidth="1"/>
    <col min="19" max="20" width="17.42578125" style="161" customWidth="1"/>
    <col min="21" max="21" width="14" style="68" bestFit="1" customWidth="1"/>
    <col min="22" max="22" width="10.42578125" style="68" bestFit="1" customWidth="1"/>
    <col min="23" max="16384" width="9.140625" style="68"/>
  </cols>
  <sheetData>
    <row r="1" spans="1:20" ht="51.75" customHeight="1" x14ac:dyDescent="0.2">
      <c r="A1" s="452" t="s">
        <v>6</v>
      </c>
      <c r="B1" s="453" t="s">
        <v>85</v>
      </c>
      <c r="C1" s="454" t="s">
        <v>86</v>
      </c>
      <c r="D1" s="453" t="s">
        <v>87</v>
      </c>
      <c r="E1" s="453" t="s">
        <v>23</v>
      </c>
      <c r="F1" s="384" t="s">
        <v>89</v>
      </c>
      <c r="G1" s="448" t="s">
        <v>90</v>
      </c>
      <c r="H1" s="447" t="s">
        <v>91</v>
      </c>
      <c r="I1" s="447" t="s">
        <v>6</v>
      </c>
      <c r="J1" s="448" t="s">
        <v>92</v>
      </c>
      <c r="K1" s="447" t="s">
        <v>93</v>
      </c>
      <c r="L1" s="262" t="s">
        <v>94</v>
      </c>
      <c r="M1" s="447" t="s">
        <v>95</v>
      </c>
      <c r="N1" s="447"/>
      <c r="O1" s="447"/>
      <c r="P1" s="447"/>
      <c r="Q1" s="448" t="s">
        <v>96</v>
      </c>
      <c r="R1" s="448"/>
      <c r="S1" s="405" t="s">
        <v>2</v>
      </c>
      <c r="T1" s="405" t="s">
        <v>1183</v>
      </c>
    </row>
    <row r="2" spans="1:20" ht="39" customHeight="1" x14ac:dyDescent="0.2">
      <c r="A2" s="452"/>
      <c r="B2" s="453"/>
      <c r="C2" s="455"/>
      <c r="D2" s="453"/>
      <c r="E2" s="453"/>
      <c r="F2" s="385"/>
      <c r="G2" s="448"/>
      <c r="H2" s="447"/>
      <c r="I2" s="447"/>
      <c r="J2" s="448"/>
      <c r="K2" s="447"/>
      <c r="L2" s="262"/>
      <c r="M2" s="136" t="s">
        <v>97</v>
      </c>
      <c r="N2" s="136" t="s">
        <v>98</v>
      </c>
      <c r="O2" s="136" t="s">
        <v>99</v>
      </c>
      <c r="P2" s="136" t="s">
        <v>100</v>
      </c>
      <c r="Q2" s="448"/>
      <c r="R2" s="448"/>
      <c r="S2" s="406"/>
      <c r="T2" s="406"/>
    </row>
    <row r="3" spans="1:20" s="161" customFormat="1" ht="26.25" customHeight="1" x14ac:dyDescent="0.2">
      <c r="A3" s="307"/>
      <c r="B3" s="163" t="str">
        <f>'Zakładka nr 1 - wykaz podmiotów'!B4</f>
        <v>Urząd Miasta Rypin</v>
      </c>
      <c r="C3" s="137"/>
      <c r="D3" s="137"/>
      <c r="E3" s="137"/>
      <c r="F3" s="137"/>
      <c r="G3" s="138"/>
      <c r="H3" s="137"/>
      <c r="I3" s="137"/>
      <c r="J3" s="138"/>
      <c r="K3" s="137"/>
      <c r="L3" s="137"/>
      <c r="M3" s="137"/>
      <c r="N3" s="137"/>
      <c r="O3" s="137"/>
      <c r="P3" s="137"/>
      <c r="Q3" s="138"/>
      <c r="R3" s="138"/>
      <c r="S3" s="137"/>
      <c r="T3" s="137"/>
    </row>
    <row r="4" spans="1:20" s="161" customFormat="1" ht="26.25" customHeight="1" x14ac:dyDescent="0.2">
      <c r="A4" s="413" t="s">
        <v>333</v>
      </c>
      <c r="B4" s="417" t="s">
        <v>1013</v>
      </c>
      <c r="C4" s="419" t="s">
        <v>1006</v>
      </c>
      <c r="D4" s="421" t="s">
        <v>334</v>
      </c>
      <c r="E4" s="423">
        <v>1890</v>
      </c>
      <c r="F4" s="425">
        <v>241.63</v>
      </c>
      <c r="G4" s="421" t="s">
        <v>334</v>
      </c>
      <c r="H4" s="421" t="s">
        <v>34</v>
      </c>
      <c r="I4" s="413" t="s">
        <v>333</v>
      </c>
      <c r="J4" s="411" t="s">
        <v>1017</v>
      </c>
      <c r="K4" s="407" t="s">
        <v>101</v>
      </c>
      <c r="L4" s="171" t="s">
        <v>1033</v>
      </c>
      <c r="M4" s="172" t="s">
        <v>44</v>
      </c>
      <c r="N4" s="172" t="s">
        <v>1015</v>
      </c>
      <c r="O4" s="173" t="s">
        <v>17</v>
      </c>
      <c r="P4" s="172" t="s">
        <v>1016</v>
      </c>
      <c r="Q4" s="409" t="s">
        <v>101</v>
      </c>
      <c r="R4" s="410"/>
      <c r="S4" s="440">
        <v>966520</v>
      </c>
      <c r="T4" s="440" t="s">
        <v>1184</v>
      </c>
    </row>
    <row r="5" spans="1:20" s="161" customFormat="1" ht="26.25" customHeight="1" x14ac:dyDescent="0.2">
      <c r="A5" s="414"/>
      <c r="B5" s="418"/>
      <c r="C5" s="420"/>
      <c r="D5" s="422"/>
      <c r="E5" s="424"/>
      <c r="F5" s="426"/>
      <c r="G5" s="422"/>
      <c r="H5" s="422"/>
      <c r="I5" s="414"/>
      <c r="J5" s="412"/>
      <c r="K5" s="408"/>
      <c r="L5" s="174"/>
      <c r="M5" s="175"/>
      <c r="N5" s="175"/>
      <c r="O5" s="175"/>
      <c r="P5" s="175"/>
      <c r="Q5" s="176"/>
      <c r="R5" s="177"/>
      <c r="S5" s="440"/>
      <c r="T5" s="440"/>
    </row>
    <row r="6" spans="1:20" s="161" customFormat="1" ht="26.25" customHeight="1" x14ac:dyDescent="0.2">
      <c r="A6" s="413" t="s">
        <v>336</v>
      </c>
      <c r="B6" s="417" t="s">
        <v>1014</v>
      </c>
      <c r="C6" s="419" t="s">
        <v>1007</v>
      </c>
      <c r="D6" s="421" t="s">
        <v>334</v>
      </c>
      <c r="E6" s="423">
        <v>1890</v>
      </c>
      <c r="F6" s="425">
        <v>228.83</v>
      </c>
      <c r="G6" s="421" t="s">
        <v>334</v>
      </c>
      <c r="H6" s="421" t="s">
        <v>34</v>
      </c>
      <c r="I6" s="413" t="s">
        <v>336</v>
      </c>
      <c r="J6" s="411" t="s">
        <v>17</v>
      </c>
      <c r="K6" s="407" t="s">
        <v>101</v>
      </c>
      <c r="L6" s="171" t="s">
        <v>1033</v>
      </c>
      <c r="M6" s="172" t="s">
        <v>44</v>
      </c>
      <c r="N6" s="172" t="s">
        <v>1015</v>
      </c>
      <c r="O6" s="173" t="s">
        <v>17</v>
      </c>
      <c r="P6" s="172" t="s">
        <v>1016</v>
      </c>
      <c r="Q6" s="409" t="s">
        <v>101</v>
      </c>
      <c r="R6" s="410"/>
      <c r="S6" s="440">
        <v>915320</v>
      </c>
      <c r="T6" s="440" t="s">
        <v>1184</v>
      </c>
    </row>
    <row r="7" spans="1:20" s="161" customFormat="1" ht="26.25" customHeight="1" x14ac:dyDescent="0.2">
      <c r="A7" s="414"/>
      <c r="B7" s="418"/>
      <c r="C7" s="420"/>
      <c r="D7" s="422"/>
      <c r="E7" s="424"/>
      <c r="F7" s="426"/>
      <c r="G7" s="422"/>
      <c r="H7" s="422"/>
      <c r="I7" s="414"/>
      <c r="J7" s="412"/>
      <c r="K7" s="408"/>
      <c r="L7" s="174"/>
      <c r="M7" s="175"/>
      <c r="N7" s="175"/>
      <c r="O7" s="175"/>
      <c r="P7" s="175"/>
      <c r="Q7" s="176"/>
      <c r="R7" s="177"/>
      <c r="S7" s="440"/>
      <c r="T7" s="440"/>
    </row>
    <row r="8" spans="1:20" s="161" customFormat="1" ht="26.25" customHeight="1" x14ac:dyDescent="0.2">
      <c r="A8" s="413" t="s">
        <v>337</v>
      </c>
      <c r="B8" s="417" t="s">
        <v>1014</v>
      </c>
      <c r="C8" s="419" t="s">
        <v>1008</v>
      </c>
      <c r="D8" s="421" t="s">
        <v>334</v>
      </c>
      <c r="E8" s="423">
        <v>1910</v>
      </c>
      <c r="F8" s="425">
        <v>456.02</v>
      </c>
      <c r="G8" s="421" t="s">
        <v>334</v>
      </c>
      <c r="H8" s="421" t="s">
        <v>34</v>
      </c>
      <c r="I8" s="413" t="s">
        <v>337</v>
      </c>
      <c r="J8" s="411" t="s">
        <v>17</v>
      </c>
      <c r="K8" s="407" t="s">
        <v>101</v>
      </c>
      <c r="L8" s="171" t="s">
        <v>1033</v>
      </c>
      <c r="M8" s="172" t="s">
        <v>44</v>
      </c>
      <c r="N8" s="172" t="s">
        <v>1015</v>
      </c>
      <c r="O8" s="173" t="s">
        <v>17</v>
      </c>
      <c r="P8" s="172" t="s">
        <v>1016</v>
      </c>
      <c r="Q8" s="409" t="s">
        <v>101</v>
      </c>
      <c r="R8" s="410"/>
      <c r="S8" s="440">
        <v>1824080</v>
      </c>
      <c r="T8" s="440" t="s">
        <v>1184</v>
      </c>
    </row>
    <row r="9" spans="1:20" s="161" customFormat="1" ht="26.25" customHeight="1" x14ac:dyDescent="0.2">
      <c r="A9" s="414"/>
      <c r="B9" s="418"/>
      <c r="C9" s="420"/>
      <c r="D9" s="422"/>
      <c r="E9" s="424"/>
      <c r="F9" s="426"/>
      <c r="G9" s="422"/>
      <c r="H9" s="422"/>
      <c r="I9" s="414"/>
      <c r="J9" s="412"/>
      <c r="K9" s="408"/>
      <c r="L9" s="174"/>
      <c r="M9" s="175"/>
      <c r="N9" s="175"/>
      <c r="O9" s="175"/>
      <c r="P9" s="175"/>
      <c r="Q9" s="176"/>
      <c r="R9" s="177"/>
      <c r="S9" s="440"/>
      <c r="T9" s="440"/>
    </row>
    <row r="10" spans="1:20" s="161" customFormat="1" ht="26.25" customHeight="1" x14ac:dyDescent="0.2">
      <c r="A10" s="413" t="s">
        <v>338</v>
      </c>
      <c r="B10" s="417" t="s">
        <v>1014</v>
      </c>
      <c r="C10" s="419" t="s">
        <v>1009</v>
      </c>
      <c r="D10" s="421" t="s">
        <v>334</v>
      </c>
      <c r="E10" s="423">
        <v>1943</v>
      </c>
      <c r="F10" s="425">
        <v>95.71</v>
      </c>
      <c r="G10" s="421" t="s">
        <v>334</v>
      </c>
      <c r="H10" s="421" t="s">
        <v>34</v>
      </c>
      <c r="I10" s="413" t="s">
        <v>338</v>
      </c>
      <c r="J10" s="411" t="s">
        <v>17</v>
      </c>
      <c r="K10" s="407" t="s">
        <v>101</v>
      </c>
      <c r="L10" s="171" t="s">
        <v>1033</v>
      </c>
      <c r="M10" s="172" t="s">
        <v>44</v>
      </c>
      <c r="N10" s="172" t="s">
        <v>1015</v>
      </c>
      <c r="O10" s="173" t="s">
        <v>17</v>
      </c>
      <c r="P10" s="172" t="s">
        <v>1016</v>
      </c>
      <c r="Q10" s="409" t="s">
        <v>101</v>
      </c>
      <c r="R10" s="410"/>
      <c r="S10" s="440">
        <v>382840</v>
      </c>
      <c r="T10" s="440" t="s">
        <v>1184</v>
      </c>
    </row>
    <row r="11" spans="1:20" s="161" customFormat="1" ht="26.25" customHeight="1" x14ac:dyDescent="0.2">
      <c r="A11" s="414"/>
      <c r="B11" s="418"/>
      <c r="C11" s="420"/>
      <c r="D11" s="422"/>
      <c r="E11" s="424"/>
      <c r="F11" s="426"/>
      <c r="G11" s="422"/>
      <c r="H11" s="422"/>
      <c r="I11" s="414"/>
      <c r="J11" s="412"/>
      <c r="K11" s="408"/>
      <c r="L11" s="174"/>
      <c r="M11" s="175"/>
      <c r="N11" s="175"/>
      <c r="O11" s="175"/>
      <c r="P11" s="175"/>
      <c r="Q11" s="176"/>
      <c r="R11" s="177"/>
      <c r="S11" s="440"/>
      <c r="T11" s="440"/>
    </row>
    <row r="12" spans="1:20" s="161" customFormat="1" ht="26.25" customHeight="1" x14ac:dyDescent="0.2">
      <c r="A12" s="413" t="s">
        <v>339</v>
      </c>
      <c r="B12" s="417" t="s">
        <v>1014</v>
      </c>
      <c r="C12" s="419" t="s">
        <v>1010</v>
      </c>
      <c r="D12" s="421" t="s">
        <v>334</v>
      </c>
      <c r="E12" s="423">
        <v>1952</v>
      </c>
      <c r="F12" s="425">
        <v>182.24</v>
      </c>
      <c r="G12" s="421" t="s">
        <v>334</v>
      </c>
      <c r="H12" s="421" t="s">
        <v>34</v>
      </c>
      <c r="I12" s="413" t="s">
        <v>339</v>
      </c>
      <c r="J12" s="411" t="s">
        <v>17</v>
      </c>
      <c r="K12" s="407" t="s">
        <v>101</v>
      </c>
      <c r="L12" s="171" t="s">
        <v>1033</v>
      </c>
      <c r="M12" s="172" t="s">
        <v>44</v>
      </c>
      <c r="N12" s="172" t="s">
        <v>1015</v>
      </c>
      <c r="O12" s="173" t="s">
        <v>17</v>
      </c>
      <c r="P12" s="172" t="s">
        <v>1016</v>
      </c>
      <c r="Q12" s="409" t="s">
        <v>101</v>
      </c>
      <c r="R12" s="410"/>
      <c r="S12" s="440">
        <v>728960</v>
      </c>
      <c r="T12" s="440" t="s">
        <v>1184</v>
      </c>
    </row>
    <row r="13" spans="1:20" s="161" customFormat="1" ht="26.25" customHeight="1" x14ac:dyDescent="0.2">
      <c r="A13" s="414"/>
      <c r="B13" s="418"/>
      <c r="C13" s="420"/>
      <c r="D13" s="422"/>
      <c r="E13" s="424"/>
      <c r="F13" s="426"/>
      <c r="G13" s="422"/>
      <c r="H13" s="422"/>
      <c r="I13" s="414"/>
      <c r="J13" s="412"/>
      <c r="K13" s="408"/>
      <c r="L13" s="174"/>
      <c r="M13" s="175"/>
      <c r="N13" s="175"/>
      <c r="O13" s="175"/>
      <c r="P13" s="175"/>
      <c r="Q13" s="176"/>
      <c r="R13" s="177"/>
      <c r="S13" s="440"/>
      <c r="T13" s="440"/>
    </row>
    <row r="14" spans="1:20" s="161" customFormat="1" ht="26.25" customHeight="1" x14ac:dyDescent="0.2">
      <c r="A14" s="413" t="s">
        <v>340</v>
      </c>
      <c r="B14" s="417" t="s">
        <v>1014</v>
      </c>
      <c r="C14" s="419" t="s">
        <v>1011</v>
      </c>
      <c r="D14" s="421" t="s">
        <v>341</v>
      </c>
      <c r="E14" s="423">
        <v>1952</v>
      </c>
      <c r="F14" s="425">
        <v>265.27999999999997</v>
      </c>
      <c r="G14" s="421" t="s">
        <v>341</v>
      </c>
      <c r="H14" s="421" t="s">
        <v>34</v>
      </c>
      <c r="I14" s="413" t="s">
        <v>340</v>
      </c>
      <c r="J14" s="411" t="s">
        <v>17</v>
      </c>
      <c r="K14" s="407" t="s">
        <v>101</v>
      </c>
      <c r="L14" s="171" t="s">
        <v>1033</v>
      </c>
      <c r="M14" s="172" t="s">
        <v>44</v>
      </c>
      <c r="N14" s="172" t="s">
        <v>1015</v>
      </c>
      <c r="O14" s="173" t="s">
        <v>17</v>
      </c>
      <c r="P14" s="172" t="s">
        <v>1016</v>
      </c>
      <c r="Q14" s="409" t="s">
        <v>101</v>
      </c>
      <c r="R14" s="410"/>
      <c r="S14" s="440">
        <v>1061120</v>
      </c>
      <c r="T14" s="440" t="s">
        <v>1184</v>
      </c>
    </row>
    <row r="15" spans="1:20" s="161" customFormat="1" ht="26.25" customHeight="1" x14ac:dyDescent="0.2">
      <c r="A15" s="414"/>
      <c r="B15" s="418"/>
      <c r="C15" s="420"/>
      <c r="D15" s="422"/>
      <c r="E15" s="424"/>
      <c r="F15" s="426"/>
      <c r="G15" s="422"/>
      <c r="H15" s="422"/>
      <c r="I15" s="414"/>
      <c r="J15" s="412"/>
      <c r="K15" s="408"/>
      <c r="L15" s="174"/>
      <c r="M15" s="175"/>
      <c r="N15" s="175"/>
      <c r="O15" s="175"/>
      <c r="P15" s="175"/>
      <c r="Q15" s="176"/>
      <c r="R15" s="177"/>
      <c r="S15" s="440"/>
      <c r="T15" s="440"/>
    </row>
    <row r="16" spans="1:20" s="161" customFormat="1" ht="26.25" customHeight="1" x14ac:dyDescent="0.2">
      <c r="A16" s="413" t="s">
        <v>342</v>
      </c>
      <c r="B16" s="417" t="s">
        <v>1014</v>
      </c>
      <c r="C16" s="419" t="s">
        <v>1012</v>
      </c>
      <c r="D16" s="421" t="s">
        <v>341</v>
      </c>
      <c r="E16" s="423">
        <v>1952</v>
      </c>
      <c r="F16" s="425">
        <v>187.25</v>
      </c>
      <c r="G16" s="421" t="s">
        <v>341</v>
      </c>
      <c r="H16" s="421" t="s">
        <v>34</v>
      </c>
      <c r="I16" s="413" t="s">
        <v>342</v>
      </c>
      <c r="J16" s="411" t="s">
        <v>17</v>
      </c>
      <c r="K16" s="407" t="s">
        <v>101</v>
      </c>
      <c r="L16" s="171" t="s">
        <v>128</v>
      </c>
      <c r="M16" s="172" t="s">
        <v>44</v>
      </c>
      <c r="N16" s="172" t="s">
        <v>1015</v>
      </c>
      <c r="O16" s="173" t="s">
        <v>17</v>
      </c>
      <c r="P16" s="172" t="s">
        <v>1016</v>
      </c>
      <c r="Q16" s="409" t="s">
        <v>101</v>
      </c>
      <c r="R16" s="410"/>
      <c r="S16" s="440">
        <v>749000</v>
      </c>
      <c r="T16" s="440" t="s">
        <v>1184</v>
      </c>
    </row>
    <row r="17" spans="1:21" s="161" customFormat="1" ht="26.25" customHeight="1" x14ac:dyDescent="0.2">
      <c r="A17" s="414"/>
      <c r="B17" s="418"/>
      <c r="C17" s="420"/>
      <c r="D17" s="422"/>
      <c r="E17" s="424"/>
      <c r="F17" s="426"/>
      <c r="G17" s="422"/>
      <c r="H17" s="422"/>
      <c r="I17" s="414"/>
      <c r="J17" s="412"/>
      <c r="K17" s="408"/>
      <c r="L17" s="174"/>
      <c r="M17" s="175"/>
      <c r="N17" s="175"/>
      <c r="O17" s="175"/>
      <c r="P17" s="175"/>
      <c r="Q17" s="176"/>
      <c r="R17" s="177"/>
      <c r="S17" s="440"/>
      <c r="T17" s="440"/>
    </row>
    <row r="18" spans="1:21" s="161" customFormat="1" ht="26.25" customHeight="1" x14ac:dyDescent="0.2">
      <c r="A18" s="413" t="s">
        <v>343</v>
      </c>
      <c r="B18" s="417" t="s">
        <v>1014</v>
      </c>
      <c r="C18" s="419" t="s">
        <v>1175</v>
      </c>
      <c r="D18" s="421" t="s">
        <v>341</v>
      </c>
      <c r="E18" s="423">
        <v>1955</v>
      </c>
      <c r="F18" s="425">
        <v>272.05</v>
      </c>
      <c r="G18" s="421" t="s">
        <v>341</v>
      </c>
      <c r="H18" s="421" t="s">
        <v>34</v>
      </c>
      <c r="I18" s="413" t="s">
        <v>343</v>
      </c>
      <c r="J18" s="411" t="s">
        <v>1018</v>
      </c>
      <c r="K18" s="407" t="s">
        <v>101</v>
      </c>
      <c r="L18" s="171" t="s">
        <v>1033</v>
      </c>
      <c r="M18" s="172" t="s">
        <v>44</v>
      </c>
      <c r="N18" s="172" t="s">
        <v>1015</v>
      </c>
      <c r="O18" s="173" t="s">
        <v>17</v>
      </c>
      <c r="P18" s="172" t="s">
        <v>1016</v>
      </c>
      <c r="Q18" s="409" t="s">
        <v>101</v>
      </c>
      <c r="R18" s="410"/>
      <c r="S18" s="440">
        <v>1088200</v>
      </c>
      <c r="T18" s="440" t="s">
        <v>1184</v>
      </c>
    </row>
    <row r="19" spans="1:21" s="161" customFormat="1" ht="26.25" customHeight="1" x14ac:dyDescent="0.2">
      <c r="A19" s="414"/>
      <c r="B19" s="418"/>
      <c r="C19" s="420"/>
      <c r="D19" s="422"/>
      <c r="E19" s="424"/>
      <c r="F19" s="426"/>
      <c r="G19" s="422"/>
      <c r="H19" s="422"/>
      <c r="I19" s="414"/>
      <c r="J19" s="412"/>
      <c r="K19" s="408"/>
      <c r="L19" s="174"/>
      <c r="M19" s="175"/>
      <c r="N19" s="175"/>
      <c r="O19" s="175"/>
      <c r="P19" s="175"/>
      <c r="Q19" s="176"/>
      <c r="R19" s="177"/>
      <c r="S19" s="440"/>
      <c r="T19" s="440"/>
    </row>
    <row r="20" spans="1:21" s="161" customFormat="1" ht="26.25" customHeight="1" x14ac:dyDescent="0.2">
      <c r="A20" s="413" t="s">
        <v>344</v>
      </c>
      <c r="B20" s="417" t="s">
        <v>1020</v>
      </c>
      <c r="C20" s="419" t="s">
        <v>1019</v>
      </c>
      <c r="D20" s="421" t="s">
        <v>341</v>
      </c>
      <c r="E20" s="423" t="s">
        <v>345</v>
      </c>
      <c r="F20" s="425">
        <v>357</v>
      </c>
      <c r="G20" s="421" t="s">
        <v>341</v>
      </c>
      <c r="H20" s="421" t="s">
        <v>34</v>
      </c>
      <c r="I20" s="413" t="s">
        <v>344</v>
      </c>
      <c r="J20" s="411" t="s">
        <v>17</v>
      </c>
      <c r="K20" s="407" t="s">
        <v>101</v>
      </c>
      <c r="L20" s="171" t="s">
        <v>1032</v>
      </c>
      <c r="M20" s="172" t="s">
        <v>44</v>
      </c>
      <c r="N20" s="172" t="s">
        <v>1015</v>
      </c>
      <c r="O20" s="173" t="s">
        <v>17</v>
      </c>
      <c r="P20" s="172" t="s">
        <v>1040</v>
      </c>
      <c r="Q20" s="409" t="s">
        <v>101</v>
      </c>
      <c r="R20" s="410"/>
      <c r="S20" s="440">
        <v>1428000</v>
      </c>
      <c r="T20" s="440" t="s">
        <v>1184</v>
      </c>
    </row>
    <row r="21" spans="1:21" s="161" customFormat="1" ht="26.25" customHeight="1" x14ac:dyDescent="0.2">
      <c r="A21" s="414"/>
      <c r="B21" s="418"/>
      <c r="C21" s="420"/>
      <c r="D21" s="422"/>
      <c r="E21" s="424"/>
      <c r="F21" s="426"/>
      <c r="G21" s="422"/>
      <c r="H21" s="422"/>
      <c r="I21" s="414"/>
      <c r="J21" s="412"/>
      <c r="K21" s="408"/>
      <c r="L21" s="174"/>
      <c r="M21" s="175"/>
      <c r="N21" s="175"/>
      <c r="O21" s="175"/>
      <c r="P21" s="175"/>
      <c r="Q21" s="176"/>
      <c r="R21" s="177"/>
      <c r="S21" s="440"/>
      <c r="T21" s="440"/>
    </row>
    <row r="22" spans="1:21" s="161" customFormat="1" ht="26.25" customHeight="1" x14ac:dyDescent="0.2">
      <c r="A22" s="413" t="s">
        <v>346</v>
      </c>
      <c r="B22" s="417" t="s">
        <v>1014</v>
      </c>
      <c r="C22" s="419" t="s">
        <v>1021</v>
      </c>
      <c r="D22" s="421" t="s">
        <v>341</v>
      </c>
      <c r="E22" s="423" t="s">
        <v>345</v>
      </c>
      <c r="F22" s="425">
        <v>49.43</v>
      </c>
      <c r="G22" s="421" t="s">
        <v>341</v>
      </c>
      <c r="H22" s="421" t="s">
        <v>34</v>
      </c>
      <c r="I22" s="413" t="s">
        <v>51</v>
      </c>
      <c r="J22" s="411" t="s">
        <v>17</v>
      </c>
      <c r="K22" s="407" t="s">
        <v>101</v>
      </c>
      <c r="L22" s="171" t="s">
        <v>1032</v>
      </c>
      <c r="M22" s="172" t="s">
        <v>44</v>
      </c>
      <c r="N22" s="172" t="s">
        <v>1015</v>
      </c>
      <c r="O22" s="173" t="s">
        <v>17</v>
      </c>
      <c r="P22" s="172" t="s">
        <v>1041</v>
      </c>
      <c r="Q22" s="409" t="s">
        <v>101</v>
      </c>
      <c r="R22" s="410"/>
      <c r="S22" s="427">
        <v>197720</v>
      </c>
      <c r="T22" s="440" t="s">
        <v>1184</v>
      </c>
      <c r="U22" s="15"/>
    </row>
    <row r="23" spans="1:21" s="161" customFormat="1" ht="26.25" customHeight="1" x14ac:dyDescent="0.2">
      <c r="A23" s="414"/>
      <c r="B23" s="418"/>
      <c r="C23" s="420"/>
      <c r="D23" s="422"/>
      <c r="E23" s="424"/>
      <c r="F23" s="426"/>
      <c r="G23" s="422"/>
      <c r="H23" s="422"/>
      <c r="I23" s="414"/>
      <c r="J23" s="412"/>
      <c r="K23" s="408"/>
      <c r="L23" s="174"/>
      <c r="M23" s="175"/>
      <c r="N23" s="175"/>
      <c r="O23" s="175"/>
      <c r="P23" s="175"/>
      <c r="Q23" s="176"/>
      <c r="R23" s="177"/>
      <c r="S23" s="428"/>
      <c r="T23" s="440"/>
    </row>
    <row r="24" spans="1:21" s="161" customFormat="1" ht="26.25" customHeight="1" x14ac:dyDescent="0.2">
      <c r="A24" s="413" t="s">
        <v>347</v>
      </c>
      <c r="B24" s="417" t="s">
        <v>1031</v>
      </c>
      <c r="C24" s="419" t="s">
        <v>1022</v>
      </c>
      <c r="D24" s="421" t="s">
        <v>341</v>
      </c>
      <c r="E24" s="423">
        <v>1910</v>
      </c>
      <c r="F24" s="425">
        <v>928.5</v>
      </c>
      <c r="G24" s="421" t="s">
        <v>341</v>
      </c>
      <c r="H24" s="421" t="s">
        <v>34</v>
      </c>
      <c r="I24" s="413" t="s">
        <v>52</v>
      </c>
      <c r="J24" s="411"/>
      <c r="K24" s="407" t="s">
        <v>101</v>
      </c>
      <c r="L24" s="171" t="s">
        <v>128</v>
      </c>
      <c r="M24" s="172" t="s">
        <v>44</v>
      </c>
      <c r="N24" s="172" t="s">
        <v>1015</v>
      </c>
      <c r="O24" s="173" t="s">
        <v>17</v>
      </c>
      <c r="P24" s="172" t="s">
        <v>1016</v>
      </c>
      <c r="Q24" s="409" t="s">
        <v>101</v>
      </c>
      <c r="R24" s="410"/>
      <c r="S24" s="440">
        <v>3714000</v>
      </c>
      <c r="T24" s="440" t="s">
        <v>1184</v>
      </c>
    </row>
    <row r="25" spans="1:21" s="161" customFormat="1" ht="26.25" customHeight="1" x14ac:dyDescent="0.2">
      <c r="A25" s="414"/>
      <c r="B25" s="418"/>
      <c r="C25" s="420"/>
      <c r="D25" s="422"/>
      <c r="E25" s="424"/>
      <c r="F25" s="426"/>
      <c r="G25" s="422"/>
      <c r="H25" s="422"/>
      <c r="I25" s="414"/>
      <c r="J25" s="412"/>
      <c r="K25" s="408"/>
      <c r="L25" s="174"/>
      <c r="M25" s="175"/>
      <c r="N25" s="175"/>
      <c r="O25" s="175"/>
      <c r="P25" s="175"/>
      <c r="Q25" s="176"/>
      <c r="R25" s="177"/>
      <c r="S25" s="440"/>
      <c r="T25" s="440"/>
    </row>
    <row r="26" spans="1:21" s="161" customFormat="1" ht="26.25" customHeight="1" x14ac:dyDescent="0.2">
      <c r="A26" s="413" t="s">
        <v>348</v>
      </c>
      <c r="B26" s="417" t="s">
        <v>1014</v>
      </c>
      <c r="C26" s="419" t="s">
        <v>1023</v>
      </c>
      <c r="D26" s="421" t="s">
        <v>341</v>
      </c>
      <c r="E26" s="423">
        <v>1916</v>
      </c>
      <c r="F26" s="425">
        <v>220.81</v>
      </c>
      <c r="G26" s="421" t="s">
        <v>341</v>
      </c>
      <c r="H26" s="421" t="s">
        <v>34</v>
      </c>
      <c r="I26" s="413" t="s">
        <v>53</v>
      </c>
      <c r="J26" s="411"/>
      <c r="K26" s="407" t="s">
        <v>101</v>
      </c>
      <c r="L26" s="171" t="s">
        <v>1033</v>
      </c>
      <c r="M26" s="172" t="s">
        <v>44</v>
      </c>
      <c r="N26" s="172" t="s">
        <v>1015</v>
      </c>
      <c r="O26" s="173" t="s">
        <v>17</v>
      </c>
      <c r="P26" s="172" t="s">
        <v>1016</v>
      </c>
      <c r="Q26" s="409" t="s">
        <v>101</v>
      </c>
      <c r="R26" s="410"/>
      <c r="S26" s="440">
        <v>883240</v>
      </c>
      <c r="T26" s="440" t="s">
        <v>1184</v>
      </c>
    </row>
    <row r="27" spans="1:21" s="161" customFormat="1" ht="26.25" customHeight="1" x14ac:dyDescent="0.2">
      <c r="A27" s="414"/>
      <c r="B27" s="418"/>
      <c r="C27" s="420"/>
      <c r="D27" s="422"/>
      <c r="E27" s="424"/>
      <c r="F27" s="426"/>
      <c r="G27" s="422"/>
      <c r="H27" s="422"/>
      <c r="I27" s="414"/>
      <c r="J27" s="412"/>
      <c r="K27" s="408"/>
      <c r="L27" s="174"/>
      <c r="M27" s="175"/>
      <c r="N27" s="175"/>
      <c r="O27" s="175"/>
      <c r="P27" s="175"/>
      <c r="Q27" s="176"/>
      <c r="R27" s="177"/>
      <c r="S27" s="440"/>
      <c r="T27" s="440"/>
    </row>
    <row r="28" spans="1:21" s="161" customFormat="1" ht="26.25" customHeight="1" x14ac:dyDescent="0.2">
      <c r="A28" s="413" t="s">
        <v>349</v>
      </c>
      <c r="B28" s="417" t="s">
        <v>1014</v>
      </c>
      <c r="C28" s="419" t="s">
        <v>1024</v>
      </c>
      <c r="D28" s="421" t="s">
        <v>341</v>
      </c>
      <c r="E28" s="423">
        <v>1900</v>
      </c>
      <c r="F28" s="425">
        <v>221.64</v>
      </c>
      <c r="G28" s="421" t="s">
        <v>341</v>
      </c>
      <c r="H28" s="421" t="s">
        <v>34</v>
      </c>
      <c r="I28" s="413" t="s">
        <v>54</v>
      </c>
      <c r="J28" s="411"/>
      <c r="K28" s="407" t="s">
        <v>101</v>
      </c>
      <c r="L28" s="171" t="s">
        <v>1033</v>
      </c>
      <c r="M28" s="172" t="s">
        <v>44</v>
      </c>
      <c r="N28" s="172" t="s">
        <v>1015</v>
      </c>
      <c r="O28" s="173" t="s">
        <v>17</v>
      </c>
      <c r="P28" s="172" t="s">
        <v>1016</v>
      </c>
      <c r="Q28" s="409" t="s">
        <v>101</v>
      </c>
      <c r="R28" s="410"/>
      <c r="S28" s="440">
        <v>886560</v>
      </c>
      <c r="T28" s="440" t="s">
        <v>1184</v>
      </c>
    </row>
    <row r="29" spans="1:21" s="161" customFormat="1" ht="26.25" customHeight="1" x14ac:dyDescent="0.2">
      <c r="A29" s="414"/>
      <c r="B29" s="418"/>
      <c r="C29" s="420"/>
      <c r="D29" s="422"/>
      <c r="E29" s="424"/>
      <c r="F29" s="426"/>
      <c r="G29" s="422"/>
      <c r="H29" s="422"/>
      <c r="I29" s="414"/>
      <c r="J29" s="412"/>
      <c r="K29" s="408"/>
      <c r="L29" s="174"/>
      <c r="M29" s="175"/>
      <c r="N29" s="175"/>
      <c r="O29" s="175"/>
      <c r="P29" s="175"/>
      <c r="Q29" s="176"/>
      <c r="R29" s="177"/>
      <c r="S29" s="440"/>
      <c r="T29" s="440"/>
    </row>
    <row r="30" spans="1:21" s="161" customFormat="1" ht="26.25" customHeight="1" x14ac:dyDescent="0.2">
      <c r="A30" s="413" t="s">
        <v>350</v>
      </c>
      <c r="B30" s="417" t="s">
        <v>1013</v>
      </c>
      <c r="C30" s="419" t="s">
        <v>1025</v>
      </c>
      <c r="D30" s="421" t="s">
        <v>341</v>
      </c>
      <c r="E30" s="423">
        <v>1920</v>
      </c>
      <c r="F30" s="425">
        <v>213.27</v>
      </c>
      <c r="G30" s="421" t="s">
        <v>341</v>
      </c>
      <c r="H30" s="421" t="s">
        <v>34</v>
      </c>
      <c r="I30" s="413" t="s">
        <v>55</v>
      </c>
      <c r="J30" s="411"/>
      <c r="K30" s="407" t="s">
        <v>101</v>
      </c>
      <c r="L30" s="171" t="s">
        <v>1034</v>
      </c>
      <c r="M30" s="172" t="s">
        <v>44</v>
      </c>
      <c r="N30" s="172" t="s">
        <v>107</v>
      </c>
      <c r="O30" s="173" t="s">
        <v>17</v>
      </c>
      <c r="P30" s="172" t="s">
        <v>1041</v>
      </c>
      <c r="Q30" s="409" t="s">
        <v>101</v>
      </c>
      <c r="R30" s="410"/>
      <c r="S30" s="440">
        <v>853080</v>
      </c>
      <c r="T30" s="440" t="s">
        <v>1184</v>
      </c>
    </row>
    <row r="31" spans="1:21" s="161" customFormat="1" ht="26.25" customHeight="1" x14ac:dyDescent="0.2">
      <c r="A31" s="414"/>
      <c r="B31" s="418"/>
      <c r="C31" s="420"/>
      <c r="D31" s="422"/>
      <c r="E31" s="424"/>
      <c r="F31" s="426"/>
      <c r="G31" s="422"/>
      <c r="H31" s="422"/>
      <c r="I31" s="414"/>
      <c r="J31" s="412"/>
      <c r="K31" s="408"/>
      <c r="L31" s="174"/>
      <c r="M31" s="175"/>
      <c r="N31" s="175"/>
      <c r="O31" s="175"/>
      <c r="P31" s="175"/>
      <c r="Q31" s="176"/>
      <c r="R31" s="177"/>
      <c r="S31" s="440"/>
      <c r="T31" s="440"/>
    </row>
    <row r="32" spans="1:21" s="161" customFormat="1" ht="26.25" customHeight="1" x14ac:dyDescent="0.2">
      <c r="A32" s="413" t="s">
        <v>351</v>
      </c>
      <c r="B32" s="417" t="s">
        <v>1014</v>
      </c>
      <c r="C32" s="419" t="s">
        <v>1026</v>
      </c>
      <c r="D32" s="421" t="s">
        <v>341</v>
      </c>
      <c r="E32" s="423">
        <v>1896</v>
      </c>
      <c r="F32" s="425">
        <v>202.26</v>
      </c>
      <c r="G32" s="421" t="s">
        <v>341</v>
      </c>
      <c r="H32" s="421" t="s">
        <v>34</v>
      </c>
      <c r="I32" s="413" t="s">
        <v>56</v>
      </c>
      <c r="J32" s="411"/>
      <c r="K32" s="407" t="s">
        <v>101</v>
      </c>
      <c r="L32" s="171" t="s">
        <v>1033</v>
      </c>
      <c r="M32" s="172" t="s">
        <v>1035</v>
      </c>
      <c r="N32" s="172" t="s">
        <v>107</v>
      </c>
      <c r="O32" s="173" t="s">
        <v>17</v>
      </c>
      <c r="P32" s="172" t="s">
        <v>1016</v>
      </c>
      <c r="Q32" s="409" t="s">
        <v>101</v>
      </c>
      <c r="R32" s="410"/>
      <c r="S32" s="440">
        <v>809040</v>
      </c>
      <c r="T32" s="440" t="s">
        <v>1184</v>
      </c>
    </row>
    <row r="33" spans="1:20" s="161" customFormat="1" ht="26.25" customHeight="1" x14ac:dyDescent="0.2">
      <c r="A33" s="414"/>
      <c r="B33" s="418"/>
      <c r="C33" s="420"/>
      <c r="D33" s="422"/>
      <c r="E33" s="424"/>
      <c r="F33" s="426"/>
      <c r="G33" s="422"/>
      <c r="H33" s="422"/>
      <c r="I33" s="414"/>
      <c r="J33" s="412"/>
      <c r="K33" s="408"/>
      <c r="L33" s="174"/>
      <c r="M33" s="175"/>
      <c r="N33" s="175"/>
      <c r="O33" s="175"/>
      <c r="P33" s="175"/>
      <c r="Q33" s="176"/>
      <c r="R33" s="177"/>
      <c r="S33" s="440"/>
      <c r="T33" s="440"/>
    </row>
    <row r="34" spans="1:20" s="161" customFormat="1" ht="26.25" customHeight="1" x14ac:dyDescent="0.2">
      <c r="A34" s="413" t="s">
        <v>352</v>
      </c>
      <c r="B34" s="417" t="s">
        <v>1014</v>
      </c>
      <c r="C34" s="419" t="s">
        <v>1027</v>
      </c>
      <c r="D34" s="421" t="s">
        <v>341</v>
      </c>
      <c r="E34" s="423">
        <v>1964</v>
      </c>
      <c r="F34" s="425">
        <v>36.39</v>
      </c>
      <c r="G34" s="421" t="s">
        <v>341</v>
      </c>
      <c r="H34" s="421" t="s">
        <v>34</v>
      </c>
      <c r="I34" s="413" t="s">
        <v>156</v>
      </c>
      <c r="J34" s="411"/>
      <c r="K34" s="407" t="s">
        <v>101</v>
      </c>
      <c r="L34" s="171" t="s">
        <v>1033</v>
      </c>
      <c r="M34" s="172" t="s">
        <v>44</v>
      </c>
      <c r="N34" s="172" t="s">
        <v>107</v>
      </c>
      <c r="O34" s="173" t="s">
        <v>17</v>
      </c>
      <c r="P34" s="172" t="s">
        <v>1041</v>
      </c>
      <c r="Q34" s="409" t="s">
        <v>101</v>
      </c>
      <c r="R34" s="410"/>
      <c r="S34" s="440">
        <v>145560</v>
      </c>
      <c r="T34" s="440" t="s">
        <v>1184</v>
      </c>
    </row>
    <row r="35" spans="1:20" s="161" customFormat="1" ht="26.25" customHeight="1" x14ac:dyDescent="0.2">
      <c r="A35" s="414"/>
      <c r="B35" s="418"/>
      <c r="C35" s="420"/>
      <c r="D35" s="422"/>
      <c r="E35" s="424"/>
      <c r="F35" s="426"/>
      <c r="G35" s="422"/>
      <c r="H35" s="422"/>
      <c r="I35" s="414"/>
      <c r="J35" s="412"/>
      <c r="K35" s="408"/>
      <c r="L35" s="174"/>
      <c r="M35" s="175"/>
      <c r="N35" s="175"/>
      <c r="O35" s="175"/>
      <c r="P35" s="175"/>
      <c r="Q35" s="176"/>
      <c r="R35" s="177"/>
      <c r="S35" s="440"/>
      <c r="T35" s="440"/>
    </row>
    <row r="36" spans="1:20" s="161" customFormat="1" ht="26.25" customHeight="1" x14ac:dyDescent="0.2">
      <c r="A36" s="413" t="s">
        <v>157</v>
      </c>
      <c r="B36" s="417" t="s">
        <v>1014</v>
      </c>
      <c r="C36" s="419" t="s">
        <v>1030</v>
      </c>
      <c r="D36" s="421" t="s">
        <v>341</v>
      </c>
      <c r="E36" s="423">
        <v>1895</v>
      </c>
      <c r="F36" s="425">
        <v>411.39</v>
      </c>
      <c r="G36" s="421" t="s">
        <v>341</v>
      </c>
      <c r="H36" s="421" t="s">
        <v>34</v>
      </c>
      <c r="I36" s="413" t="s">
        <v>157</v>
      </c>
      <c r="J36" s="411"/>
      <c r="K36" s="407" t="s">
        <v>101</v>
      </c>
      <c r="L36" s="171" t="s">
        <v>1033</v>
      </c>
      <c r="M36" s="172" t="s">
        <v>44</v>
      </c>
      <c r="N36" s="172" t="s">
        <v>107</v>
      </c>
      <c r="O36" s="173" t="s">
        <v>17</v>
      </c>
      <c r="P36" s="172" t="s">
        <v>1016</v>
      </c>
      <c r="Q36" s="409" t="s">
        <v>101</v>
      </c>
      <c r="R36" s="410"/>
      <c r="S36" s="440">
        <v>1645560</v>
      </c>
      <c r="T36" s="440" t="s">
        <v>1184</v>
      </c>
    </row>
    <row r="37" spans="1:20" s="161" customFormat="1" ht="26.25" customHeight="1" x14ac:dyDescent="0.2">
      <c r="A37" s="414"/>
      <c r="B37" s="418"/>
      <c r="C37" s="420"/>
      <c r="D37" s="422"/>
      <c r="E37" s="424"/>
      <c r="F37" s="426"/>
      <c r="G37" s="422"/>
      <c r="H37" s="422"/>
      <c r="I37" s="414"/>
      <c r="J37" s="412"/>
      <c r="K37" s="408"/>
      <c r="L37" s="174"/>
      <c r="M37" s="175"/>
      <c r="N37" s="175"/>
      <c r="O37" s="175"/>
      <c r="P37" s="175"/>
      <c r="Q37" s="176"/>
      <c r="R37" s="177"/>
      <c r="S37" s="440"/>
      <c r="T37" s="440"/>
    </row>
    <row r="38" spans="1:20" s="161" customFormat="1" ht="26.25" customHeight="1" x14ac:dyDescent="0.2">
      <c r="A38" s="413" t="s">
        <v>158</v>
      </c>
      <c r="B38" s="417" t="s">
        <v>1014</v>
      </c>
      <c r="C38" s="419" t="s">
        <v>1037</v>
      </c>
      <c r="D38" s="421" t="s">
        <v>341</v>
      </c>
      <c r="E38" s="423">
        <v>1899</v>
      </c>
      <c r="F38" s="425">
        <v>32.049999999999997</v>
      </c>
      <c r="G38" s="421" t="s">
        <v>341</v>
      </c>
      <c r="H38" s="421" t="s">
        <v>34</v>
      </c>
      <c r="I38" s="413" t="s">
        <v>158</v>
      </c>
      <c r="J38" s="411"/>
      <c r="K38" s="407" t="s">
        <v>101</v>
      </c>
      <c r="L38" s="171"/>
      <c r="M38" s="172"/>
      <c r="N38" s="172"/>
      <c r="O38" s="173"/>
      <c r="P38" s="172" t="s">
        <v>1041</v>
      </c>
      <c r="Q38" s="409" t="s">
        <v>101</v>
      </c>
      <c r="R38" s="410"/>
      <c r="S38" s="440">
        <v>128199.99999999999</v>
      </c>
      <c r="T38" s="440" t="s">
        <v>1184</v>
      </c>
    </row>
    <row r="39" spans="1:20" s="161" customFormat="1" ht="26.25" customHeight="1" x14ac:dyDescent="0.2">
      <c r="A39" s="414"/>
      <c r="B39" s="418"/>
      <c r="C39" s="420"/>
      <c r="D39" s="422"/>
      <c r="E39" s="424"/>
      <c r="F39" s="426"/>
      <c r="G39" s="422"/>
      <c r="H39" s="422"/>
      <c r="I39" s="414"/>
      <c r="J39" s="412"/>
      <c r="K39" s="408"/>
      <c r="L39" s="174"/>
      <c r="M39" s="175"/>
      <c r="N39" s="175"/>
      <c r="O39" s="175"/>
      <c r="P39" s="175"/>
      <c r="Q39" s="176"/>
      <c r="R39" s="177"/>
      <c r="S39" s="440"/>
      <c r="T39" s="440"/>
    </row>
    <row r="40" spans="1:20" s="161" customFormat="1" ht="26.25" customHeight="1" x14ac:dyDescent="0.2">
      <c r="A40" s="413" t="s">
        <v>159</v>
      </c>
      <c r="B40" s="417" t="s">
        <v>1014</v>
      </c>
      <c r="C40" s="419" t="s">
        <v>1038</v>
      </c>
      <c r="D40" s="421" t="s">
        <v>341</v>
      </c>
      <c r="E40" s="423">
        <v>1930</v>
      </c>
      <c r="F40" s="425">
        <v>152</v>
      </c>
      <c r="G40" s="421" t="s">
        <v>341</v>
      </c>
      <c r="H40" s="421" t="s">
        <v>34</v>
      </c>
      <c r="I40" s="413" t="s">
        <v>159</v>
      </c>
      <c r="J40" s="411" t="s">
        <v>1042</v>
      </c>
      <c r="K40" s="407" t="s">
        <v>101</v>
      </c>
      <c r="L40" s="171" t="s">
        <v>1033</v>
      </c>
      <c r="M40" s="172" t="s">
        <v>44</v>
      </c>
      <c r="N40" s="172" t="s">
        <v>107</v>
      </c>
      <c r="O40" s="173" t="s">
        <v>17</v>
      </c>
      <c r="P40" s="172" t="s">
        <v>1016</v>
      </c>
      <c r="Q40" s="409" t="s">
        <v>101</v>
      </c>
      <c r="R40" s="410"/>
      <c r="S40" s="440">
        <v>608000</v>
      </c>
      <c r="T40" s="440" t="s">
        <v>1184</v>
      </c>
    </row>
    <row r="41" spans="1:20" s="161" customFormat="1" ht="26.25" customHeight="1" x14ac:dyDescent="0.2">
      <c r="A41" s="414"/>
      <c r="B41" s="418"/>
      <c r="C41" s="420"/>
      <c r="D41" s="422"/>
      <c r="E41" s="424"/>
      <c r="F41" s="426"/>
      <c r="G41" s="422"/>
      <c r="H41" s="422"/>
      <c r="I41" s="414"/>
      <c r="J41" s="412"/>
      <c r="K41" s="408"/>
      <c r="L41" s="174"/>
      <c r="M41" s="175"/>
      <c r="N41" s="175"/>
      <c r="O41" s="175"/>
      <c r="P41" s="175"/>
      <c r="Q41" s="176"/>
      <c r="R41" s="177"/>
      <c r="S41" s="440"/>
      <c r="T41" s="440"/>
    </row>
    <row r="42" spans="1:20" s="161" customFormat="1" ht="26.25" customHeight="1" x14ac:dyDescent="0.2">
      <c r="A42" s="413" t="s">
        <v>160</v>
      </c>
      <c r="B42" s="417" t="s">
        <v>1014</v>
      </c>
      <c r="C42" s="419" t="s">
        <v>1039</v>
      </c>
      <c r="D42" s="421" t="s">
        <v>341</v>
      </c>
      <c r="E42" s="423">
        <v>1911</v>
      </c>
      <c r="F42" s="425">
        <v>285.92</v>
      </c>
      <c r="G42" s="421" t="s">
        <v>341</v>
      </c>
      <c r="H42" s="421" t="s">
        <v>34</v>
      </c>
      <c r="I42" s="413" t="s">
        <v>160</v>
      </c>
      <c r="J42" s="411" t="s">
        <v>1043</v>
      </c>
      <c r="K42" s="407" t="s">
        <v>101</v>
      </c>
      <c r="L42" s="171" t="s">
        <v>1033</v>
      </c>
      <c r="M42" s="172" t="s">
        <v>44</v>
      </c>
      <c r="N42" s="172" t="s">
        <v>107</v>
      </c>
      <c r="O42" s="173" t="s">
        <v>17</v>
      </c>
      <c r="P42" s="172" t="s">
        <v>1016</v>
      </c>
      <c r="Q42" s="409" t="s">
        <v>101</v>
      </c>
      <c r="R42" s="410"/>
      <c r="S42" s="440">
        <v>1143680</v>
      </c>
      <c r="T42" s="440" t="s">
        <v>1184</v>
      </c>
    </row>
    <row r="43" spans="1:20" s="161" customFormat="1" ht="26.25" customHeight="1" x14ac:dyDescent="0.2">
      <c r="A43" s="414"/>
      <c r="B43" s="418"/>
      <c r="C43" s="420"/>
      <c r="D43" s="422"/>
      <c r="E43" s="424"/>
      <c r="F43" s="426"/>
      <c r="G43" s="422"/>
      <c r="H43" s="422"/>
      <c r="I43" s="414"/>
      <c r="J43" s="412"/>
      <c r="K43" s="408"/>
      <c r="L43" s="174"/>
      <c r="M43" s="175"/>
      <c r="N43" s="175"/>
      <c r="O43" s="175"/>
      <c r="P43" s="175"/>
      <c r="Q43" s="176"/>
      <c r="R43" s="177"/>
      <c r="S43" s="440"/>
      <c r="T43" s="440"/>
    </row>
    <row r="44" spans="1:20" s="161" customFormat="1" ht="26.25" customHeight="1" x14ac:dyDescent="0.2">
      <c r="A44" s="413" t="s">
        <v>168</v>
      </c>
      <c r="B44" s="417" t="s">
        <v>1088</v>
      </c>
      <c r="C44" s="419" t="s">
        <v>1044</v>
      </c>
      <c r="D44" s="421" t="s">
        <v>341</v>
      </c>
      <c r="E44" s="423">
        <v>1949</v>
      </c>
      <c r="F44" s="425">
        <v>42.98</v>
      </c>
      <c r="G44" s="421" t="s">
        <v>341</v>
      </c>
      <c r="H44" s="421" t="s">
        <v>34</v>
      </c>
      <c r="I44" s="413" t="s">
        <v>168</v>
      </c>
      <c r="J44" s="411"/>
      <c r="K44" s="407"/>
      <c r="L44" s="171"/>
      <c r="M44" s="172"/>
      <c r="N44" s="172"/>
      <c r="O44" s="173"/>
      <c r="P44" s="172"/>
      <c r="Q44" s="409"/>
      <c r="R44" s="410"/>
      <c r="S44" s="459">
        <v>171920</v>
      </c>
      <c r="T44" s="440" t="s">
        <v>1184</v>
      </c>
    </row>
    <row r="45" spans="1:20" s="161" customFormat="1" ht="26.25" customHeight="1" x14ac:dyDescent="0.2">
      <c r="A45" s="414"/>
      <c r="B45" s="418"/>
      <c r="C45" s="420"/>
      <c r="D45" s="422"/>
      <c r="E45" s="424"/>
      <c r="F45" s="426"/>
      <c r="G45" s="422"/>
      <c r="H45" s="422"/>
      <c r="I45" s="414"/>
      <c r="J45" s="412"/>
      <c r="K45" s="408"/>
      <c r="L45" s="174"/>
      <c r="M45" s="175"/>
      <c r="N45" s="175"/>
      <c r="O45" s="175"/>
      <c r="P45" s="175"/>
      <c r="Q45" s="176"/>
      <c r="R45" s="177"/>
      <c r="S45" s="459"/>
      <c r="T45" s="440"/>
    </row>
    <row r="46" spans="1:20" s="161" customFormat="1" ht="26.25" customHeight="1" x14ac:dyDescent="0.2">
      <c r="A46" s="413" t="s">
        <v>169</v>
      </c>
      <c r="B46" s="417" t="s">
        <v>1013</v>
      </c>
      <c r="C46" s="419" t="s">
        <v>532</v>
      </c>
      <c r="D46" s="421" t="s">
        <v>341</v>
      </c>
      <c r="E46" s="423">
        <v>1972</v>
      </c>
      <c r="F46" s="425">
        <v>501.53</v>
      </c>
      <c r="G46" s="421" t="s">
        <v>341</v>
      </c>
      <c r="H46" s="421" t="s">
        <v>34</v>
      </c>
      <c r="I46" s="413" t="s">
        <v>169</v>
      </c>
      <c r="J46" s="411" t="s">
        <v>1049</v>
      </c>
      <c r="K46" s="407" t="s">
        <v>101</v>
      </c>
      <c r="L46" s="171" t="s">
        <v>128</v>
      </c>
      <c r="M46" s="172" t="s">
        <v>1051</v>
      </c>
      <c r="N46" s="172" t="s">
        <v>1052</v>
      </c>
      <c r="O46" s="173" t="s">
        <v>1053</v>
      </c>
      <c r="P46" s="172" t="s">
        <v>17</v>
      </c>
      <c r="Q46" s="409" t="s">
        <v>101</v>
      </c>
      <c r="R46" s="410"/>
      <c r="S46" s="459">
        <v>2006120</v>
      </c>
      <c r="T46" s="440" t="s">
        <v>1184</v>
      </c>
    </row>
    <row r="47" spans="1:20" s="161" customFormat="1" ht="26.25" customHeight="1" x14ac:dyDescent="0.2">
      <c r="A47" s="414"/>
      <c r="B47" s="418" t="s">
        <v>353</v>
      </c>
      <c r="C47" s="420"/>
      <c r="D47" s="422" t="s">
        <v>341</v>
      </c>
      <c r="E47" s="424">
        <v>1942</v>
      </c>
      <c r="F47" s="426"/>
      <c r="G47" s="422"/>
      <c r="H47" s="422"/>
      <c r="I47" s="414"/>
      <c r="J47" s="412"/>
      <c r="K47" s="408"/>
      <c r="L47" s="174"/>
      <c r="M47" s="175"/>
      <c r="N47" s="175"/>
      <c r="O47" s="175"/>
      <c r="P47" s="175"/>
      <c r="Q47" s="176"/>
      <c r="R47" s="177"/>
      <c r="S47" s="459"/>
      <c r="T47" s="440"/>
    </row>
    <row r="48" spans="1:20" s="161" customFormat="1" ht="26.25" customHeight="1" x14ac:dyDescent="0.2">
      <c r="A48" s="413" t="s">
        <v>170</v>
      </c>
      <c r="B48" s="417" t="s">
        <v>1014</v>
      </c>
      <c r="C48" s="419" t="s">
        <v>1045</v>
      </c>
      <c r="D48" s="421" t="s">
        <v>341</v>
      </c>
      <c r="E48" s="423">
        <v>1942</v>
      </c>
      <c r="F48" s="425">
        <v>213.01</v>
      </c>
      <c r="G48" s="421" t="s">
        <v>341</v>
      </c>
      <c r="H48" s="421" t="s">
        <v>34</v>
      </c>
      <c r="I48" s="413" t="s">
        <v>170</v>
      </c>
      <c r="J48" s="411" t="s">
        <v>1050</v>
      </c>
      <c r="K48" s="407" t="s">
        <v>101</v>
      </c>
      <c r="L48" s="171" t="s">
        <v>1033</v>
      </c>
      <c r="M48" s="172" t="s">
        <v>1035</v>
      </c>
      <c r="N48" s="172" t="s">
        <v>107</v>
      </c>
      <c r="O48" s="173" t="s">
        <v>17</v>
      </c>
      <c r="P48" s="172" t="s">
        <v>1016</v>
      </c>
      <c r="Q48" s="409" t="s">
        <v>101</v>
      </c>
      <c r="R48" s="410"/>
      <c r="S48" s="459">
        <v>852040</v>
      </c>
      <c r="T48" s="440" t="s">
        <v>1184</v>
      </c>
    </row>
    <row r="49" spans="1:20" s="161" customFormat="1" ht="26.25" customHeight="1" x14ac:dyDescent="0.2">
      <c r="A49" s="414"/>
      <c r="B49" s="418"/>
      <c r="C49" s="420"/>
      <c r="D49" s="422"/>
      <c r="E49" s="424"/>
      <c r="F49" s="426"/>
      <c r="G49" s="422"/>
      <c r="H49" s="422"/>
      <c r="I49" s="414"/>
      <c r="J49" s="412"/>
      <c r="K49" s="408"/>
      <c r="L49" s="174"/>
      <c r="M49" s="175"/>
      <c r="N49" s="175"/>
      <c r="O49" s="175"/>
      <c r="P49" s="175"/>
      <c r="Q49" s="176"/>
      <c r="R49" s="177"/>
      <c r="S49" s="459"/>
      <c r="T49" s="440"/>
    </row>
    <row r="50" spans="1:20" s="161" customFormat="1" ht="26.25" customHeight="1" x14ac:dyDescent="0.2">
      <c r="A50" s="413" t="s">
        <v>171</v>
      </c>
      <c r="B50" s="417" t="s">
        <v>1014</v>
      </c>
      <c r="C50" s="419" t="s">
        <v>1176</v>
      </c>
      <c r="D50" s="421" t="s">
        <v>341</v>
      </c>
      <c r="E50" s="423">
        <v>1956</v>
      </c>
      <c r="F50" s="425">
        <v>121.44</v>
      </c>
      <c r="G50" s="421" t="s">
        <v>341</v>
      </c>
      <c r="H50" s="421" t="s">
        <v>34</v>
      </c>
      <c r="I50" s="413" t="s">
        <v>171</v>
      </c>
      <c r="J50" s="411" t="s">
        <v>17</v>
      </c>
      <c r="K50" s="407" t="s">
        <v>101</v>
      </c>
      <c r="L50" s="171" t="s">
        <v>1033</v>
      </c>
      <c r="M50" s="172" t="s">
        <v>44</v>
      </c>
      <c r="N50" s="172" t="s">
        <v>107</v>
      </c>
      <c r="O50" s="173" t="s">
        <v>17</v>
      </c>
      <c r="P50" s="172" t="s">
        <v>1056</v>
      </c>
      <c r="Q50" s="409" t="s">
        <v>101</v>
      </c>
      <c r="R50" s="410"/>
      <c r="S50" s="459">
        <v>485760</v>
      </c>
      <c r="T50" s="440" t="s">
        <v>1184</v>
      </c>
    </row>
    <row r="51" spans="1:20" s="161" customFormat="1" ht="26.25" customHeight="1" x14ac:dyDescent="0.2">
      <c r="A51" s="414"/>
      <c r="B51" s="418"/>
      <c r="C51" s="420"/>
      <c r="D51" s="422"/>
      <c r="E51" s="424"/>
      <c r="F51" s="426"/>
      <c r="G51" s="422"/>
      <c r="H51" s="422"/>
      <c r="I51" s="414"/>
      <c r="J51" s="412"/>
      <c r="K51" s="408"/>
      <c r="L51" s="174"/>
      <c r="M51" s="175"/>
      <c r="N51" s="175"/>
      <c r="O51" s="175"/>
      <c r="P51" s="175"/>
      <c r="Q51" s="176"/>
      <c r="R51" s="177"/>
      <c r="S51" s="459"/>
      <c r="T51" s="440"/>
    </row>
    <row r="52" spans="1:20" s="161" customFormat="1" ht="26.25" customHeight="1" x14ac:dyDescent="0.2">
      <c r="A52" s="413" t="s">
        <v>176</v>
      </c>
      <c r="B52" s="417" t="s">
        <v>1014</v>
      </c>
      <c r="C52" s="419" t="s">
        <v>1046</v>
      </c>
      <c r="D52" s="421" t="s">
        <v>341</v>
      </c>
      <c r="E52" s="423">
        <v>1942</v>
      </c>
      <c r="F52" s="425">
        <v>501.57</v>
      </c>
      <c r="G52" s="421" t="s">
        <v>341</v>
      </c>
      <c r="H52" s="421" t="s">
        <v>34</v>
      </c>
      <c r="I52" s="413" t="s">
        <v>176</v>
      </c>
      <c r="J52" s="411" t="s">
        <v>17</v>
      </c>
      <c r="K52" s="407" t="s">
        <v>101</v>
      </c>
      <c r="L52" s="171" t="s">
        <v>1033</v>
      </c>
      <c r="M52" s="172" t="s">
        <v>44</v>
      </c>
      <c r="N52" s="172" t="s">
        <v>107</v>
      </c>
      <c r="O52" s="173" t="s">
        <v>17</v>
      </c>
      <c r="P52" s="172" t="s">
        <v>1057</v>
      </c>
      <c r="Q52" s="409" t="s">
        <v>101</v>
      </c>
      <c r="R52" s="410"/>
      <c r="S52" s="459">
        <v>2006280</v>
      </c>
      <c r="T52" s="440" t="s">
        <v>1184</v>
      </c>
    </row>
    <row r="53" spans="1:20" s="161" customFormat="1" ht="26.25" customHeight="1" x14ac:dyDescent="0.2">
      <c r="A53" s="414"/>
      <c r="B53" s="418"/>
      <c r="C53" s="420"/>
      <c r="D53" s="422"/>
      <c r="E53" s="424"/>
      <c r="F53" s="426"/>
      <c r="G53" s="422"/>
      <c r="H53" s="422"/>
      <c r="I53" s="414"/>
      <c r="J53" s="412"/>
      <c r="K53" s="408"/>
      <c r="L53" s="174"/>
      <c r="M53" s="175"/>
      <c r="N53" s="175"/>
      <c r="O53" s="175"/>
      <c r="P53" s="175"/>
      <c r="Q53" s="176"/>
      <c r="R53" s="177"/>
      <c r="S53" s="459"/>
      <c r="T53" s="440"/>
    </row>
    <row r="54" spans="1:20" s="161" customFormat="1" ht="26.25" customHeight="1" x14ac:dyDescent="0.2">
      <c r="A54" s="413" t="s">
        <v>177</v>
      </c>
      <c r="B54" s="417" t="s">
        <v>1014</v>
      </c>
      <c r="C54" s="419" t="s">
        <v>1047</v>
      </c>
      <c r="D54" s="421" t="s">
        <v>341</v>
      </c>
      <c r="E54" s="423">
        <v>1942</v>
      </c>
      <c r="F54" s="425">
        <v>498.27</v>
      </c>
      <c r="G54" s="421" t="s">
        <v>341</v>
      </c>
      <c r="H54" s="421" t="s">
        <v>34</v>
      </c>
      <c r="I54" s="413" t="s">
        <v>177</v>
      </c>
      <c r="J54" s="411" t="s">
        <v>17</v>
      </c>
      <c r="K54" s="407" t="s">
        <v>101</v>
      </c>
      <c r="L54" s="171" t="s">
        <v>1033</v>
      </c>
      <c r="M54" s="172" t="s">
        <v>44</v>
      </c>
      <c r="N54" s="172" t="s">
        <v>107</v>
      </c>
      <c r="O54" s="173" t="s">
        <v>17</v>
      </c>
      <c r="P54" s="172" t="s">
        <v>1057</v>
      </c>
      <c r="Q54" s="409" t="s">
        <v>101</v>
      </c>
      <c r="R54" s="410"/>
      <c r="S54" s="459">
        <v>1993080</v>
      </c>
      <c r="T54" s="440" t="s">
        <v>1184</v>
      </c>
    </row>
    <row r="55" spans="1:20" s="161" customFormat="1" ht="26.25" customHeight="1" x14ac:dyDescent="0.2">
      <c r="A55" s="414"/>
      <c r="B55" s="418"/>
      <c r="C55" s="420"/>
      <c r="D55" s="422"/>
      <c r="E55" s="424"/>
      <c r="F55" s="426"/>
      <c r="G55" s="422"/>
      <c r="H55" s="422"/>
      <c r="I55" s="414"/>
      <c r="J55" s="412"/>
      <c r="K55" s="408"/>
      <c r="L55" s="174"/>
      <c r="M55" s="175"/>
      <c r="N55" s="175"/>
      <c r="O55" s="175"/>
      <c r="P55" s="175"/>
      <c r="Q55" s="176"/>
      <c r="R55" s="177"/>
      <c r="S55" s="459"/>
      <c r="T55" s="440"/>
    </row>
    <row r="56" spans="1:20" s="161" customFormat="1" ht="26.25" customHeight="1" x14ac:dyDescent="0.2">
      <c r="A56" s="413" t="s">
        <v>178</v>
      </c>
      <c r="B56" s="417" t="s">
        <v>1014</v>
      </c>
      <c r="C56" s="419" t="s">
        <v>1048</v>
      </c>
      <c r="D56" s="421" t="s">
        <v>341</v>
      </c>
      <c r="E56" s="423">
        <v>1942</v>
      </c>
      <c r="F56" s="425">
        <v>483.67</v>
      </c>
      <c r="G56" s="421" t="s">
        <v>341</v>
      </c>
      <c r="H56" s="421" t="s">
        <v>34</v>
      </c>
      <c r="I56" s="413" t="s">
        <v>178</v>
      </c>
      <c r="J56" s="411" t="s">
        <v>17</v>
      </c>
      <c r="K56" s="407" t="s">
        <v>101</v>
      </c>
      <c r="L56" s="171" t="s">
        <v>1033</v>
      </c>
      <c r="M56" s="172" t="s">
        <v>44</v>
      </c>
      <c r="N56" s="172" t="s">
        <v>107</v>
      </c>
      <c r="O56" s="173" t="s">
        <v>17</v>
      </c>
      <c r="P56" s="172" t="s">
        <v>1057</v>
      </c>
      <c r="Q56" s="409" t="s">
        <v>101</v>
      </c>
      <c r="R56" s="410"/>
      <c r="S56" s="459">
        <v>1934680</v>
      </c>
      <c r="T56" s="440" t="s">
        <v>1184</v>
      </c>
    </row>
    <row r="57" spans="1:20" s="161" customFormat="1" ht="26.25" customHeight="1" x14ac:dyDescent="0.2">
      <c r="A57" s="414"/>
      <c r="B57" s="418"/>
      <c r="C57" s="420"/>
      <c r="D57" s="422"/>
      <c r="E57" s="424"/>
      <c r="F57" s="426"/>
      <c r="G57" s="422"/>
      <c r="H57" s="422"/>
      <c r="I57" s="414"/>
      <c r="J57" s="412"/>
      <c r="K57" s="408"/>
      <c r="L57" s="174"/>
      <c r="M57" s="175"/>
      <c r="N57" s="175"/>
      <c r="O57" s="175"/>
      <c r="P57" s="175"/>
      <c r="Q57" s="176"/>
      <c r="R57" s="177"/>
      <c r="S57" s="459"/>
      <c r="T57" s="440"/>
    </row>
    <row r="58" spans="1:20" s="161" customFormat="1" ht="26.25" customHeight="1" x14ac:dyDescent="0.2">
      <c r="A58" s="413" t="s">
        <v>179</v>
      </c>
      <c r="B58" s="417" t="s">
        <v>1013</v>
      </c>
      <c r="C58" s="419" t="s">
        <v>1055</v>
      </c>
      <c r="D58" s="421" t="s">
        <v>341</v>
      </c>
      <c r="E58" s="423">
        <v>1942</v>
      </c>
      <c r="F58" s="425">
        <v>497.53</v>
      </c>
      <c r="G58" s="421" t="s">
        <v>341</v>
      </c>
      <c r="H58" s="421" t="s">
        <v>34</v>
      </c>
      <c r="I58" s="413" t="s">
        <v>179</v>
      </c>
      <c r="J58" s="411" t="s">
        <v>17</v>
      </c>
      <c r="K58" s="407" t="s">
        <v>101</v>
      </c>
      <c r="L58" s="171" t="s">
        <v>1033</v>
      </c>
      <c r="M58" s="172" t="s">
        <v>44</v>
      </c>
      <c r="N58" s="172" t="s">
        <v>107</v>
      </c>
      <c r="O58" s="173" t="s">
        <v>17</v>
      </c>
      <c r="P58" s="172" t="s">
        <v>1057</v>
      </c>
      <c r="Q58" s="409" t="s">
        <v>101</v>
      </c>
      <c r="R58" s="410"/>
      <c r="S58" s="459">
        <v>1990120</v>
      </c>
      <c r="T58" s="440" t="s">
        <v>1184</v>
      </c>
    </row>
    <row r="59" spans="1:20" s="161" customFormat="1" ht="26.25" customHeight="1" x14ac:dyDescent="0.2">
      <c r="A59" s="414"/>
      <c r="B59" s="418"/>
      <c r="C59" s="420"/>
      <c r="D59" s="422"/>
      <c r="E59" s="424"/>
      <c r="F59" s="426"/>
      <c r="G59" s="422"/>
      <c r="H59" s="422"/>
      <c r="I59" s="414"/>
      <c r="J59" s="412"/>
      <c r="K59" s="408"/>
      <c r="L59" s="174"/>
      <c r="M59" s="175"/>
      <c r="N59" s="175"/>
      <c r="O59" s="175"/>
      <c r="P59" s="175"/>
      <c r="Q59" s="176"/>
      <c r="R59" s="177"/>
      <c r="S59" s="459"/>
      <c r="T59" s="440"/>
    </row>
    <row r="60" spans="1:20" s="161" customFormat="1" ht="26.25" customHeight="1" x14ac:dyDescent="0.2">
      <c r="A60" s="413" t="s">
        <v>180</v>
      </c>
      <c r="B60" s="417" t="s">
        <v>1014</v>
      </c>
      <c r="C60" s="419" t="s">
        <v>1054</v>
      </c>
      <c r="D60" s="421" t="s">
        <v>341</v>
      </c>
      <c r="E60" s="423">
        <v>1942</v>
      </c>
      <c r="F60" s="425">
        <v>530</v>
      </c>
      <c r="G60" s="421" t="s">
        <v>341</v>
      </c>
      <c r="H60" s="421" t="s">
        <v>34</v>
      </c>
      <c r="I60" s="413" t="s">
        <v>180</v>
      </c>
      <c r="J60" s="411" t="s">
        <v>17</v>
      </c>
      <c r="K60" s="407" t="s">
        <v>101</v>
      </c>
      <c r="L60" s="171" t="s">
        <v>1033</v>
      </c>
      <c r="M60" s="172" t="s">
        <v>44</v>
      </c>
      <c r="N60" s="172" t="s">
        <v>107</v>
      </c>
      <c r="O60" s="173" t="s">
        <v>17</v>
      </c>
      <c r="P60" s="172" t="s">
        <v>1058</v>
      </c>
      <c r="Q60" s="409" t="s">
        <v>101</v>
      </c>
      <c r="R60" s="410"/>
      <c r="S60" s="459">
        <v>2120000</v>
      </c>
      <c r="T60" s="440" t="s">
        <v>1184</v>
      </c>
    </row>
    <row r="61" spans="1:20" s="161" customFormat="1" ht="26.25" customHeight="1" x14ac:dyDescent="0.2">
      <c r="A61" s="414"/>
      <c r="B61" s="418"/>
      <c r="C61" s="420"/>
      <c r="D61" s="422"/>
      <c r="E61" s="424"/>
      <c r="F61" s="426"/>
      <c r="G61" s="422"/>
      <c r="H61" s="422"/>
      <c r="I61" s="414"/>
      <c r="J61" s="412"/>
      <c r="K61" s="408"/>
      <c r="L61" s="174"/>
      <c r="M61" s="175"/>
      <c r="N61" s="175"/>
      <c r="O61" s="175"/>
      <c r="P61" s="175"/>
      <c r="Q61" s="176"/>
      <c r="R61" s="177"/>
      <c r="S61" s="459"/>
      <c r="T61" s="440"/>
    </row>
    <row r="62" spans="1:20" s="161" customFormat="1" ht="26.25" customHeight="1" x14ac:dyDescent="0.2">
      <c r="A62" s="413" t="s">
        <v>181</v>
      </c>
      <c r="B62" s="417" t="s">
        <v>1014</v>
      </c>
      <c r="C62" s="419" t="s">
        <v>1075</v>
      </c>
      <c r="D62" s="421" t="s">
        <v>341</v>
      </c>
      <c r="E62" s="423">
        <v>1942</v>
      </c>
      <c r="F62" s="425">
        <v>397.59</v>
      </c>
      <c r="G62" s="421" t="s">
        <v>341</v>
      </c>
      <c r="H62" s="421" t="s">
        <v>34</v>
      </c>
      <c r="I62" s="413" t="s">
        <v>181</v>
      </c>
      <c r="J62" s="411" t="s">
        <v>1081</v>
      </c>
      <c r="K62" s="407" t="s">
        <v>101</v>
      </c>
      <c r="L62" s="171" t="s">
        <v>1033</v>
      </c>
      <c r="M62" s="172" t="s">
        <v>44</v>
      </c>
      <c r="N62" s="172" t="s">
        <v>107</v>
      </c>
      <c r="O62" s="173" t="s">
        <v>17</v>
      </c>
      <c r="P62" s="172" t="s">
        <v>1085</v>
      </c>
      <c r="Q62" s="409" t="s">
        <v>101</v>
      </c>
      <c r="R62" s="410"/>
      <c r="S62" s="459">
        <v>1590360</v>
      </c>
      <c r="T62" s="440" t="s">
        <v>1184</v>
      </c>
    </row>
    <row r="63" spans="1:20" s="161" customFormat="1" ht="26.25" customHeight="1" x14ac:dyDescent="0.2">
      <c r="A63" s="414"/>
      <c r="B63" s="418"/>
      <c r="C63" s="420"/>
      <c r="D63" s="422"/>
      <c r="E63" s="424"/>
      <c r="F63" s="426"/>
      <c r="G63" s="422"/>
      <c r="H63" s="422"/>
      <c r="I63" s="414"/>
      <c r="J63" s="412"/>
      <c r="K63" s="408"/>
      <c r="L63" s="174"/>
      <c r="M63" s="175"/>
      <c r="N63" s="175"/>
      <c r="O63" s="175"/>
      <c r="P63" s="175"/>
      <c r="Q63" s="176"/>
      <c r="R63" s="177"/>
      <c r="S63" s="459"/>
      <c r="T63" s="440"/>
    </row>
    <row r="64" spans="1:20" s="161" customFormat="1" ht="26.25" customHeight="1" x14ac:dyDescent="0.2">
      <c r="A64" s="413" t="s">
        <v>182</v>
      </c>
      <c r="B64" s="417" t="s">
        <v>1014</v>
      </c>
      <c r="C64" s="419" t="s">
        <v>541</v>
      </c>
      <c r="D64" s="421" t="s">
        <v>341</v>
      </c>
      <c r="E64" s="423">
        <v>1942</v>
      </c>
      <c r="F64" s="425">
        <v>998.59</v>
      </c>
      <c r="G64" s="421" t="s">
        <v>341</v>
      </c>
      <c r="H64" s="421" t="s">
        <v>34</v>
      </c>
      <c r="I64" s="413" t="s">
        <v>182</v>
      </c>
      <c r="J64" s="411" t="s">
        <v>1081</v>
      </c>
      <c r="K64" s="407" t="s">
        <v>101</v>
      </c>
      <c r="L64" s="171" t="s">
        <v>1033</v>
      </c>
      <c r="M64" s="172" t="s">
        <v>44</v>
      </c>
      <c r="N64" s="172" t="s">
        <v>107</v>
      </c>
      <c r="O64" s="173" t="s">
        <v>17</v>
      </c>
      <c r="P64" s="172" t="s">
        <v>1085</v>
      </c>
      <c r="Q64" s="409" t="s">
        <v>101</v>
      </c>
      <c r="R64" s="410"/>
      <c r="S64" s="459">
        <v>3994360</v>
      </c>
      <c r="T64" s="440" t="s">
        <v>1184</v>
      </c>
    </row>
    <row r="65" spans="1:20" s="161" customFormat="1" ht="26.25" customHeight="1" x14ac:dyDescent="0.2">
      <c r="A65" s="414"/>
      <c r="B65" s="418"/>
      <c r="C65" s="420"/>
      <c r="D65" s="422"/>
      <c r="E65" s="424"/>
      <c r="F65" s="426"/>
      <c r="G65" s="422"/>
      <c r="H65" s="422"/>
      <c r="I65" s="414"/>
      <c r="J65" s="412"/>
      <c r="K65" s="408"/>
      <c r="L65" s="174"/>
      <c r="M65" s="175"/>
      <c r="N65" s="175"/>
      <c r="O65" s="175"/>
      <c r="P65" s="175"/>
      <c r="Q65" s="176"/>
      <c r="R65" s="177"/>
      <c r="S65" s="459"/>
      <c r="T65" s="440"/>
    </row>
    <row r="66" spans="1:20" s="161" customFormat="1" ht="26.25" customHeight="1" x14ac:dyDescent="0.2">
      <c r="A66" s="413" t="s">
        <v>183</v>
      </c>
      <c r="B66" s="417" t="s">
        <v>1013</v>
      </c>
      <c r="C66" s="419" t="s">
        <v>1074</v>
      </c>
      <c r="D66" s="421" t="s">
        <v>341</v>
      </c>
      <c r="E66" s="423">
        <v>1942</v>
      </c>
      <c r="F66" s="425">
        <v>105.93</v>
      </c>
      <c r="G66" s="421" t="s">
        <v>341</v>
      </c>
      <c r="H66" s="421" t="s">
        <v>34</v>
      </c>
      <c r="I66" s="413" t="s">
        <v>183</v>
      </c>
      <c r="J66" s="411" t="s">
        <v>17</v>
      </c>
      <c r="K66" s="407" t="s">
        <v>101</v>
      </c>
      <c r="L66" s="171" t="s">
        <v>1033</v>
      </c>
      <c r="M66" s="172" t="s">
        <v>44</v>
      </c>
      <c r="N66" s="172" t="s">
        <v>107</v>
      </c>
      <c r="O66" s="173" t="s">
        <v>17</v>
      </c>
      <c r="P66" s="172" t="s">
        <v>1041</v>
      </c>
      <c r="Q66" s="409" t="s">
        <v>101</v>
      </c>
      <c r="R66" s="410"/>
      <c r="S66" s="459">
        <v>423720</v>
      </c>
      <c r="T66" s="440" t="s">
        <v>1184</v>
      </c>
    </row>
    <row r="67" spans="1:20" s="161" customFormat="1" ht="26.25" customHeight="1" x14ac:dyDescent="0.2">
      <c r="A67" s="414"/>
      <c r="B67" s="418"/>
      <c r="C67" s="420"/>
      <c r="D67" s="422"/>
      <c r="E67" s="424"/>
      <c r="F67" s="426"/>
      <c r="G67" s="422"/>
      <c r="H67" s="422"/>
      <c r="I67" s="414"/>
      <c r="J67" s="412"/>
      <c r="K67" s="408"/>
      <c r="L67" s="174"/>
      <c r="M67" s="175"/>
      <c r="N67" s="175"/>
      <c r="O67" s="175"/>
      <c r="P67" s="175"/>
      <c r="Q67" s="176"/>
      <c r="R67" s="177"/>
      <c r="S67" s="459"/>
      <c r="T67" s="440"/>
    </row>
    <row r="68" spans="1:20" s="161" customFormat="1" ht="26.25" customHeight="1" x14ac:dyDescent="0.2">
      <c r="A68" s="413" t="s">
        <v>184</v>
      </c>
      <c r="B68" s="417" t="s">
        <v>1013</v>
      </c>
      <c r="C68" s="419" t="s">
        <v>530</v>
      </c>
      <c r="D68" s="421" t="s">
        <v>341</v>
      </c>
      <c r="E68" s="423">
        <v>1929</v>
      </c>
      <c r="F68" s="425">
        <v>597.17999999999995</v>
      </c>
      <c r="G68" s="421" t="s">
        <v>341</v>
      </c>
      <c r="H68" s="421" t="s">
        <v>34</v>
      </c>
      <c r="I68" s="413" t="s">
        <v>184</v>
      </c>
      <c r="J68" s="411" t="s">
        <v>17</v>
      </c>
      <c r="K68" s="407" t="s">
        <v>101</v>
      </c>
      <c r="L68" s="171" t="s">
        <v>128</v>
      </c>
      <c r="M68" s="172" t="s">
        <v>44</v>
      </c>
      <c r="N68" s="172" t="s">
        <v>107</v>
      </c>
      <c r="O68" s="173" t="s">
        <v>17</v>
      </c>
      <c r="P68" s="172" t="s">
        <v>1016</v>
      </c>
      <c r="Q68" s="409" t="s">
        <v>101</v>
      </c>
      <c r="R68" s="410"/>
      <c r="S68" s="459">
        <v>2388720</v>
      </c>
      <c r="T68" s="440" t="s">
        <v>1184</v>
      </c>
    </row>
    <row r="69" spans="1:20" s="161" customFormat="1" ht="26.25" customHeight="1" x14ac:dyDescent="0.2">
      <c r="A69" s="414"/>
      <c r="B69" s="418"/>
      <c r="C69" s="420"/>
      <c r="D69" s="422"/>
      <c r="E69" s="424"/>
      <c r="F69" s="426"/>
      <c r="G69" s="422"/>
      <c r="H69" s="422"/>
      <c r="I69" s="414"/>
      <c r="J69" s="412"/>
      <c r="K69" s="408"/>
      <c r="L69" s="174"/>
      <c r="M69" s="175"/>
      <c r="N69" s="175"/>
      <c r="O69" s="175"/>
      <c r="P69" s="175"/>
      <c r="Q69" s="176"/>
      <c r="R69" s="177"/>
      <c r="S69" s="459"/>
      <c r="T69" s="440"/>
    </row>
    <row r="70" spans="1:20" s="161" customFormat="1" ht="26.25" customHeight="1" x14ac:dyDescent="0.2">
      <c r="A70" s="413" t="s">
        <v>185</v>
      </c>
      <c r="B70" s="417" t="s">
        <v>1014</v>
      </c>
      <c r="C70" s="419" t="s">
        <v>1073</v>
      </c>
      <c r="D70" s="421" t="s">
        <v>341</v>
      </c>
      <c r="E70" s="423">
        <v>1929</v>
      </c>
      <c r="F70" s="425">
        <v>58.94</v>
      </c>
      <c r="G70" s="421" t="s">
        <v>341</v>
      </c>
      <c r="H70" s="421" t="s">
        <v>34</v>
      </c>
      <c r="I70" s="413" t="s">
        <v>185</v>
      </c>
      <c r="J70" s="411" t="s">
        <v>1080</v>
      </c>
      <c r="K70" s="407" t="s">
        <v>101</v>
      </c>
      <c r="L70" s="171" t="s">
        <v>1033</v>
      </c>
      <c r="M70" s="172" t="s">
        <v>44</v>
      </c>
      <c r="N70" s="172" t="s">
        <v>1052</v>
      </c>
      <c r="O70" s="173" t="s">
        <v>17</v>
      </c>
      <c r="P70" s="172" t="s">
        <v>1016</v>
      </c>
      <c r="Q70" s="409" t="s">
        <v>101</v>
      </c>
      <c r="R70" s="410"/>
      <c r="S70" s="459">
        <v>235760</v>
      </c>
      <c r="T70" s="440" t="s">
        <v>1184</v>
      </c>
    </row>
    <row r="71" spans="1:20" s="161" customFormat="1" ht="26.25" customHeight="1" x14ac:dyDescent="0.2">
      <c r="A71" s="414"/>
      <c r="B71" s="418"/>
      <c r="C71" s="420"/>
      <c r="D71" s="422"/>
      <c r="E71" s="424"/>
      <c r="F71" s="426"/>
      <c r="G71" s="422"/>
      <c r="H71" s="422"/>
      <c r="I71" s="414"/>
      <c r="J71" s="412"/>
      <c r="K71" s="408"/>
      <c r="L71" s="174"/>
      <c r="M71" s="175"/>
      <c r="N71" s="175"/>
      <c r="O71" s="175"/>
      <c r="P71" s="175"/>
      <c r="Q71" s="176"/>
      <c r="R71" s="177"/>
      <c r="S71" s="459"/>
      <c r="T71" s="440"/>
    </row>
    <row r="72" spans="1:20" s="161" customFormat="1" ht="26.25" customHeight="1" x14ac:dyDescent="0.2">
      <c r="A72" s="413" t="s">
        <v>186</v>
      </c>
      <c r="B72" s="417" t="s">
        <v>1014</v>
      </c>
      <c r="C72" s="419" t="s">
        <v>1072</v>
      </c>
      <c r="D72" s="421" t="s">
        <v>341</v>
      </c>
      <c r="E72" s="423">
        <v>1881</v>
      </c>
      <c r="F72" s="425">
        <v>269.14</v>
      </c>
      <c r="G72" s="421" t="s">
        <v>341</v>
      </c>
      <c r="H72" s="421" t="s">
        <v>34</v>
      </c>
      <c r="I72" s="413" t="s">
        <v>186</v>
      </c>
      <c r="J72" s="411" t="s">
        <v>1079</v>
      </c>
      <c r="K72" s="407" t="s">
        <v>101</v>
      </c>
      <c r="L72" s="171" t="s">
        <v>1033</v>
      </c>
      <c r="M72" s="172" t="s">
        <v>44</v>
      </c>
      <c r="N72" s="172" t="s">
        <v>107</v>
      </c>
      <c r="O72" s="173" t="s">
        <v>17</v>
      </c>
      <c r="P72" s="172" t="s">
        <v>1016</v>
      </c>
      <c r="Q72" s="409" t="s">
        <v>101</v>
      </c>
      <c r="R72" s="410"/>
      <c r="S72" s="459">
        <v>1076560</v>
      </c>
      <c r="T72" s="440" t="s">
        <v>1184</v>
      </c>
    </row>
    <row r="73" spans="1:20" s="161" customFormat="1" ht="26.25" customHeight="1" x14ac:dyDescent="0.2">
      <c r="A73" s="414"/>
      <c r="B73" s="418"/>
      <c r="C73" s="420"/>
      <c r="D73" s="422"/>
      <c r="E73" s="424"/>
      <c r="F73" s="426"/>
      <c r="G73" s="422"/>
      <c r="H73" s="422"/>
      <c r="I73" s="414"/>
      <c r="J73" s="412"/>
      <c r="K73" s="408"/>
      <c r="L73" s="174"/>
      <c r="M73" s="175"/>
      <c r="N73" s="175"/>
      <c r="O73" s="175"/>
      <c r="P73" s="175"/>
      <c r="Q73" s="176"/>
      <c r="R73" s="177"/>
      <c r="S73" s="459"/>
      <c r="T73" s="440"/>
    </row>
    <row r="74" spans="1:20" s="161" customFormat="1" ht="26.25" customHeight="1" x14ac:dyDescent="0.2">
      <c r="A74" s="413" t="s">
        <v>187</v>
      </c>
      <c r="B74" s="417" t="s">
        <v>1014</v>
      </c>
      <c r="C74" s="419" t="s">
        <v>1071</v>
      </c>
      <c r="D74" s="421" t="s">
        <v>341</v>
      </c>
      <c r="E74" s="423">
        <v>1968</v>
      </c>
      <c r="F74" s="425">
        <v>334.39</v>
      </c>
      <c r="G74" s="421" t="s">
        <v>341</v>
      </c>
      <c r="H74" s="421" t="s">
        <v>341</v>
      </c>
      <c r="I74" s="413" t="s">
        <v>187</v>
      </c>
      <c r="J74" s="411" t="s">
        <v>1078</v>
      </c>
      <c r="K74" s="407" t="s">
        <v>101</v>
      </c>
      <c r="L74" s="171" t="s">
        <v>128</v>
      </c>
      <c r="M74" s="172" t="s">
        <v>109</v>
      </c>
      <c r="N74" s="172" t="s">
        <v>1052</v>
      </c>
      <c r="O74" s="173" t="s">
        <v>1053</v>
      </c>
      <c r="P74" s="172" t="s">
        <v>17</v>
      </c>
      <c r="Q74" s="409" t="s">
        <v>101</v>
      </c>
      <c r="R74" s="410"/>
      <c r="S74" s="459">
        <v>1337560</v>
      </c>
      <c r="T74" s="440" t="s">
        <v>1184</v>
      </c>
    </row>
    <row r="75" spans="1:20" s="161" customFormat="1" ht="26.25" customHeight="1" x14ac:dyDescent="0.2">
      <c r="A75" s="414"/>
      <c r="B75" s="418"/>
      <c r="C75" s="420"/>
      <c r="D75" s="422"/>
      <c r="E75" s="424"/>
      <c r="F75" s="426"/>
      <c r="G75" s="422"/>
      <c r="H75" s="422"/>
      <c r="I75" s="414"/>
      <c r="J75" s="412"/>
      <c r="K75" s="408"/>
      <c r="L75" s="174"/>
      <c r="M75" s="175"/>
      <c r="N75" s="175"/>
      <c r="O75" s="175"/>
      <c r="P75" s="175"/>
      <c r="Q75" s="176"/>
      <c r="R75" s="177"/>
      <c r="S75" s="459"/>
      <c r="T75" s="440"/>
    </row>
    <row r="76" spans="1:20" s="161" customFormat="1" ht="26.25" customHeight="1" x14ac:dyDescent="0.2">
      <c r="A76" s="413" t="s">
        <v>188</v>
      </c>
      <c r="B76" s="417" t="s">
        <v>1014</v>
      </c>
      <c r="C76" s="419" t="s">
        <v>1070</v>
      </c>
      <c r="D76" s="421" t="s">
        <v>341</v>
      </c>
      <c r="E76" s="423">
        <v>2004</v>
      </c>
      <c r="F76" s="425">
        <v>782.06</v>
      </c>
      <c r="G76" s="421" t="s">
        <v>341</v>
      </c>
      <c r="H76" s="421" t="s">
        <v>341</v>
      </c>
      <c r="I76" s="413" t="s">
        <v>188</v>
      </c>
      <c r="J76" s="411" t="s">
        <v>17</v>
      </c>
      <c r="K76" s="407" t="s">
        <v>101</v>
      </c>
      <c r="L76" s="171" t="s">
        <v>128</v>
      </c>
      <c r="M76" s="172" t="s">
        <v>109</v>
      </c>
      <c r="N76" s="172" t="s">
        <v>1052</v>
      </c>
      <c r="O76" s="173" t="s">
        <v>17</v>
      </c>
      <c r="P76" s="172" t="s">
        <v>1085</v>
      </c>
      <c r="Q76" s="409" t="s">
        <v>101</v>
      </c>
      <c r="R76" s="410"/>
      <c r="S76" s="459">
        <v>3128240</v>
      </c>
      <c r="T76" s="440" t="s">
        <v>1184</v>
      </c>
    </row>
    <row r="77" spans="1:20" s="161" customFormat="1" ht="26.25" customHeight="1" x14ac:dyDescent="0.2">
      <c r="A77" s="414"/>
      <c r="B77" s="418"/>
      <c r="C77" s="420"/>
      <c r="D77" s="422"/>
      <c r="E77" s="424"/>
      <c r="F77" s="426"/>
      <c r="G77" s="422"/>
      <c r="H77" s="422"/>
      <c r="I77" s="414"/>
      <c r="J77" s="412"/>
      <c r="K77" s="408"/>
      <c r="L77" s="174"/>
      <c r="M77" s="175"/>
      <c r="N77" s="175"/>
      <c r="O77" s="175"/>
      <c r="P77" s="175"/>
      <c r="Q77" s="176"/>
      <c r="R77" s="177"/>
      <c r="S77" s="459"/>
      <c r="T77" s="440"/>
    </row>
    <row r="78" spans="1:20" s="161" customFormat="1" ht="26.25" customHeight="1" x14ac:dyDescent="0.2">
      <c r="A78" s="413" t="s">
        <v>189</v>
      </c>
      <c r="B78" s="417" t="s">
        <v>1014</v>
      </c>
      <c r="C78" s="419" t="s">
        <v>1069</v>
      </c>
      <c r="D78" s="421" t="s">
        <v>341</v>
      </c>
      <c r="E78" s="423">
        <v>2008</v>
      </c>
      <c r="F78" s="425">
        <v>562.22</v>
      </c>
      <c r="G78" s="421" t="s">
        <v>341</v>
      </c>
      <c r="H78" s="421" t="s">
        <v>341</v>
      </c>
      <c r="I78" s="413" t="s">
        <v>189</v>
      </c>
      <c r="J78" s="411" t="s">
        <v>17</v>
      </c>
      <c r="K78" s="407" t="s">
        <v>101</v>
      </c>
      <c r="L78" s="171" t="s">
        <v>128</v>
      </c>
      <c r="M78" s="172"/>
      <c r="N78" s="172"/>
      <c r="O78" s="173" t="s">
        <v>17</v>
      </c>
      <c r="P78" s="172"/>
      <c r="Q78" s="409" t="s">
        <v>101</v>
      </c>
      <c r="R78" s="410"/>
      <c r="S78" s="459">
        <v>2248880</v>
      </c>
      <c r="T78" s="440" t="s">
        <v>1184</v>
      </c>
    </row>
    <row r="79" spans="1:20" s="161" customFormat="1" ht="26.25" customHeight="1" x14ac:dyDescent="0.2">
      <c r="A79" s="414"/>
      <c r="B79" s="418"/>
      <c r="C79" s="420"/>
      <c r="D79" s="422"/>
      <c r="E79" s="424"/>
      <c r="F79" s="426"/>
      <c r="G79" s="422"/>
      <c r="H79" s="422"/>
      <c r="I79" s="414"/>
      <c r="J79" s="412"/>
      <c r="K79" s="408"/>
      <c r="L79" s="174"/>
      <c r="M79" s="175"/>
      <c r="N79" s="175"/>
      <c r="O79" s="175"/>
      <c r="P79" s="175"/>
      <c r="Q79" s="176"/>
      <c r="R79" s="177"/>
      <c r="S79" s="459"/>
      <c r="T79" s="440"/>
    </row>
    <row r="80" spans="1:20" s="161" customFormat="1" ht="26.25" customHeight="1" x14ac:dyDescent="0.2">
      <c r="A80" s="413" t="s">
        <v>190</v>
      </c>
      <c r="B80" s="417" t="s">
        <v>1089</v>
      </c>
      <c r="C80" s="419" t="s">
        <v>1068</v>
      </c>
      <c r="D80" s="421" t="s">
        <v>341</v>
      </c>
      <c r="E80" s="423">
        <v>1920</v>
      </c>
      <c r="F80" s="425">
        <v>998.67</v>
      </c>
      <c r="G80" s="421" t="s">
        <v>341</v>
      </c>
      <c r="H80" s="421" t="s">
        <v>341</v>
      </c>
      <c r="I80" s="413" t="s">
        <v>190</v>
      </c>
      <c r="J80" s="411" t="s">
        <v>17</v>
      </c>
      <c r="K80" s="407" t="s">
        <v>101</v>
      </c>
      <c r="L80" s="171" t="s">
        <v>128</v>
      </c>
      <c r="M80" s="172" t="s">
        <v>44</v>
      </c>
      <c r="N80" s="172" t="s">
        <v>107</v>
      </c>
      <c r="O80" s="173" t="s">
        <v>17</v>
      </c>
      <c r="P80" s="172" t="s">
        <v>1041</v>
      </c>
      <c r="Q80" s="409" t="s">
        <v>101</v>
      </c>
      <c r="R80" s="410"/>
      <c r="S80" s="459">
        <v>3994680</v>
      </c>
      <c r="T80" s="440" t="s">
        <v>1184</v>
      </c>
    </row>
    <row r="81" spans="1:22" s="161" customFormat="1" ht="26.25" customHeight="1" x14ac:dyDescent="0.2">
      <c r="A81" s="414"/>
      <c r="B81" s="418"/>
      <c r="C81" s="420"/>
      <c r="D81" s="422"/>
      <c r="E81" s="424"/>
      <c r="F81" s="426"/>
      <c r="G81" s="422"/>
      <c r="H81" s="422"/>
      <c r="I81" s="414"/>
      <c r="J81" s="412"/>
      <c r="K81" s="408"/>
      <c r="L81" s="174"/>
      <c r="M81" s="175"/>
      <c r="N81" s="175"/>
      <c r="O81" s="175"/>
      <c r="P81" s="175"/>
      <c r="Q81" s="176"/>
      <c r="R81" s="177"/>
      <c r="S81" s="459"/>
      <c r="T81" s="440"/>
    </row>
    <row r="82" spans="1:22" s="161" customFormat="1" ht="26.25" customHeight="1" x14ac:dyDescent="0.2">
      <c r="A82" s="413" t="s">
        <v>191</v>
      </c>
      <c r="B82" s="417" t="s">
        <v>1014</v>
      </c>
      <c r="C82" s="419" t="s">
        <v>1067</v>
      </c>
      <c r="D82" s="421" t="s">
        <v>341</v>
      </c>
      <c r="E82" s="423">
        <v>1985</v>
      </c>
      <c r="F82" s="425">
        <v>250.08</v>
      </c>
      <c r="G82" s="421" t="s">
        <v>341</v>
      </c>
      <c r="H82" s="421" t="s">
        <v>34</v>
      </c>
      <c r="I82" s="413" t="s">
        <v>191</v>
      </c>
      <c r="J82" s="411" t="s">
        <v>1077</v>
      </c>
      <c r="K82" s="407" t="s">
        <v>101</v>
      </c>
      <c r="L82" s="171" t="s">
        <v>1086</v>
      </c>
      <c r="M82" s="172" t="s">
        <v>44</v>
      </c>
      <c r="N82" s="172" t="s">
        <v>107</v>
      </c>
      <c r="O82" s="173" t="s">
        <v>17</v>
      </c>
      <c r="P82" s="172" t="s">
        <v>1016</v>
      </c>
      <c r="Q82" s="409" t="s">
        <v>101</v>
      </c>
      <c r="R82" s="410"/>
      <c r="S82" s="459">
        <v>1000320</v>
      </c>
      <c r="T82" s="440" t="s">
        <v>1184</v>
      </c>
    </row>
    <row r="83" spans="1:22" s="161" customFormat="1" ht="26.25" customHeight="1" x14ac:dyDescent="0.2">
      <c r="A83" s="414"/>
      <c r="B83" s="418"/>
      <c r="C83" s="420"/>
      <c r="D83" s="422"/>
      <c r="E83" s="424"/>
      <c r="F83" s="426"/>
      <c r="G83" s="422"/>
      <c r="H83" s="422"/>
      <c r="I83" s="414"/>
      <c r="J83" s="412"/>
      <c r="K83" s="408"/>
      <c r="L83" s="174"/>
      <c r="M83" s="175"/>
      <c r="N83" s="175"/>
      <c r="O83" s="175"/>
      <c r="P83" s="175"/>
      <c r="Q83" s="176"/>
      <c r="R83" s="177"/>
      <c r="S83" s="459"/>
      <c r="T83" s="440"/>
    </row>
    <row r="84" spans="1:22" s="161" customFormat="1" ht="26.25" customHeight="1" x14ac:dyDescent="0.2">
      <c r="A84" s="413" t="s">
        <v>192</v>
      </c>
      <c r="B84" s="417" t="s">
        <v>1014</v>
      </c>
      <c r="C84" s="419" t="s">
        <v>1066</v>
      </c>
      <c r="D84" s="421" t="s">
        <v>341</v>
      </c>
      <c r="E84" s="423">
        <v>2015</v>
      </c>
      <c r="F84" s="425">
        <v>1110</v>
      </c>
      <c r="G84" s="421" t="s">
        <v>341</v>
      </c>
      <c r="H84" s="421" t="s">
        <v>341</v>
      </c>
      <c r="I84" s="413" t="s">
        <v>192</v>
      </c>
      <c r="J84" s="411" t="s">
        <v>17</v>
      </c>
      <c r="K84" s="407" t="s">
        <v>101</v>
      </c>
      <c r="L84" s="171" t="s">
        <v>128</v>
      </c>
      <c r="M84" s="172" t="s">
        <v>109</v>
      </c>
      <c r="N84" s="172"/>
      <c r="O84" s="173"/>
      <c r="P84" s="172"/>
      <c r="Q84" s="409" t="s">
        <v>101</v>
      </c>
      <c r="R84" s="410"/>
      <c r="S84" s="459">
        <v>4440000</v>
      </c>
      <c r="T84" s="440" t="s">
        <v>1184</v>
      </c>
    </row>
    <row r="85" spans="1:22" s="161" customFormat="1" ht="26.25" customHeight="1" x14ac:dyDescent="0.2">
      <c r="A85" s="414"/>
      <c r="B85" s="418"/>
      <c r="C85" s="420"/>
      <c r="D85" s="422"/>
      <c r="E85" s="424"/>
      <c r="F85" s="426"/>
      <c r="G85" s="422"/>
      <c r="H85" s="422"/>
      <c r="I85" s="414"/>
      <c r="J85" s="412"/>
      <c r="K85" s="408"/>
      <c r="L85" s="174"/>
      <c r="M85" s="175"/>
      <c r="N85" s="175"/>
      <c r="O85" s="175"/>
      <c r="P85" s="175"/>
      <c r="Q85" s="176"/>
      <c r="R85" s="177"/>
      <c r="S85" s="459"/>
      <c r="T85" s="440"/>
    </row>
    <row r="86" spans="1:22" s="161" customFormat="1" ht="26.25" customHeight="1" x14ac:dyDescent="0.2">
      <c r="A86" s="413" t="s">
        <v>193</v>
      </c>
      <c r="B86" s="417" t="s">
        <v>1090</v>
      </c>
      <c r="C86" s="419" t="s">
        <v>1064</v>
      </c>
      <c r="D86" s="421" t="s">
        <v>341</v>
      </c>
      <c r="E86" s="423">
        <v>1925</v>
      </c>
      <c r="F86" s="425">
        <v>1736</v>
      </c>
      <c r="G86" s="421" t="s">
        <v>341</v>
      </c>
      <c r="H86" s="421" t="s">
        <v>341</v>
      </c>
      <c r="I86" s="413" t="s">
        <v>193</v>
      </c>
      <c r="J86" s="411" t="s">
        <v>1076</v>
      </c>
      <c r="K86" s="407" t="s">
        <v>101</v>
      </c>
      <c r="L86" s="171" t="s">
        <v>128</v>
      </c>
      <c r="M86" s="172" t="s">
        <v>44</v>
      </c>
      <c r="N86" s="172" t="s">
        <v>107</v>
      </c>
      <c r="O86" s="173" t="s">
        <v>17</v>
      </c>
      <c r="P86" s="172" t="s">
        <v>1084</v>
      </c>
      <c r="Q86" s="409" t="s">
        <v>101</v>
      </c>
      <c r="R86" s="410"/>
      <c r="S86" s="440">
        <v>7812000</v>
      </c>
      <c r="T86" s="440" t="s">
        <v>1184</v>
      </c>
    </row>
    <row r="87" spans="1:22" s="161" customFormat="1" ht="26.25" customHeight="1" x14ac:dyDescent="0.2">
      <c r="A87" s="414"/>
      <c r="B87" s="418"/>
      <c r="C87" s="420"/>
      <c r="D87" s="422"/>
      <c r="E87" s="424"/>
      <c r="F87" s="426"/>
      <c r="G87" s="422"/>
      <c r="H87" s="422"/>
      <c r="I87" s="414"/>
      <c r="J87" s="412"/>
      <c r="K87" s="408"/>
      <c r="L87" s="174"/>
      <c r="M87" s="175"/>
      <c r="N87" s="175"/>
      <c r="O87" s="175"/>
      <c r="P87" s="175"/>
      <c r="Q87" s="176"/>
      <c r="R87" s="177"/>
      <c r="S87" s="440"/>
      <c r="T87" s="440"/>
    </row>
    <row r="88" spans="1:22" s="161" customFormat="1" ht="26.25" customHeight="1" x14ac:dyDescent="0.2">
      <c r="A88" s="413" t="s">
        <v>194</v>
      </c>
      <c r="B88" s="417" t="s">
        <v>1091</v>
      </c>
      <c r="C88" s="419" t="s">
        <v>1064</v>
      </c>
      <c r="D88" s="421" t="s">
        <v>341</v>
      </c>
      <c r="E88" s="423" t="s">
        <v>345</v>
      </c>
      <c r="F88" s="425">
        <v>66</v>
      </c>
      <c r="G88" s="421" t="s">
        <v>101</v>
      </c>
      <c r="H88" s="421"/>
      <c r="I88" s="413" t="s">
        <v>194</v>
      </c>
      <c r="J88" s="411" t="s">
        <v>17</v>
      </c>
      <c r="K88" s="407" t="s">
        <v>101</v>
      </c>
      <c r="L88" s="171" t="s">
        <v>17</v>
      </c>
      <c r="M88" s="172" t="s">
        <v>44</v>
      </c>
      <c r="N88" s="172" t="s">
        <v>1052</v>
      </c>
      <c r="O88" s="173" t="s">
        <v>1053</v>
      </c>
      <c r="P88" s="172" t="s">
        <v>17</v>
      </c>
      <c r="Q88" s="409" t="s">
        <v>101</v>
      </c>
      <c r="R88" s="410"/>
      <c r="S88" s="459">
        <v>99000</v>
      </c>
      <c r="T88" s="440" t="s">
        <v>1184</v>
      </c>
    </row>
    <row r="89" spans="1:22" s="161" customFormat="1" ht="26.25" customHeight="1" x14ac:dyDescent="0.2">
      <c r="A89" s="414"/>
      <c r="B89" s="418"/>
      <c r="C89" s="420"/>
      <c r="D89" s="422"/>
      <c r="E89" s="424"/>
      <c r="F89" s="426"/>
      <c r="G89" s="422"/>
      <c r="H89" s="422"/>
      <c r="I89" s="414"/>
      <c r="J89" s="412"/>
      <c r="K89" s="408"/>
      <c r="L89" s="174"/>
      <c r="M89" s="175"/>
      <c r="N89" s="175"/>
      <c r="O89" s="175"/>
      <c r="P89" s="175"/>
      <c r="Q89" s="176"/>
      <c r="R89" s="177"/>
      <c r="S89" s="459"/>
      <c r="T89" s="440"/>
    </row>
    <row r="90" spans="1:22" s="161" customFormat="1" ht="26.25" customHeight="1" x14ac:dyDescent="0.2">
      <c r="A90" s="413" t="s">
        <v>195</v>
      </c>
      <c r="B90" s="417" t="s">
        <v>1091</v>
      </c>
      <c r="C90" s="419" t="s">
        <v>1064</v>
      </c>
      <c r="D90" s="421" t="s">
        <v>341</v>
      </c>
      <c r="E90" s="423" t="s">
        <v>345</v>
      </c>
      <c r="F90" s="425">
        <v>19.28</v>
      </c>
      <c r="G90" s="421" t="s">
        <v>101</v>
      </c>
      <c r="H90" s="421"/>
      <c r="I90" s="413" t="s">
        <v>195</v>
      </c>
      <c r="J90" s="411" t="s">
        <v>17</v>
      </c>
      <c r="K90" s="407" t="s">
        <v>101</v>
      </c>
      <c r="L90" s="171" t="s">
        <v>17</v>
      </c>
      <c r="M90" s="172" t="s">
        <v>44</v>
      </c>
      <c r="N90" s="172" t="s">
        <v>17</v>
      </c>
      <c r="O90" s="173" t="s">
        <v>17</v>
      </c>
      <c r="P90" s="172" t="s">
        <v>1083</v>
      </c>
      <c r="Q90" s="409" t="s">
        <v>101</v>
      </c>
      <c r="R90" s="410"/>
      <c r="S90" s="440">
        <v>28920</v>
      </c>
      <c r="T90" s="440" t="s">
        <v>1184</v>
      </c>
    </row>
    <row r="91" spans="1:22" s="161" customFormat="1" ht="26.25" customHeight="1" x14ac:dyDescent="0.2">
      <c r="A91" s="414"/>
      <c r="B91" s="418"/>
      <c r="C91" s="420"/>
      <c r="D91" s="422"/>
      <c r="E91" s="424"/>
      <c r="F91" s="426"/>
      <c r="G91" s="422"/>
      <c r="H91" s="422"/>
      <c r="I91" s="414"/>
      <c r="J91" s="412"/>
      <c r="K91" s="408"/>
      <c r="L91" s="174"/>
      <c r="M91" s="175"/>
      <c r="N91" s="175"/>
      <c r="O91" s="175"/>
      <c r="P91" s="175"/>
      <c r="Q91" s="176"/>
      <c r="R91" s="177"/>
      <c r="S91" s="440"/>
      <c r="T91" s="440"/>
    </row>
    <row r="92" spans="1:22" s="161" customFormat="1" ht="26.25" customHeight="1" x14ac:dyDescent="0.2">
      <c r="A92" s="413" t="s">
        <v>196</v>
      </c>
      <c r="B92" s="417" t="s">
        <v>1092</v>
      </c>
      <c r="C92" s="419" t="s">
        <v>1063</v>
      </c>
      <c r="D92" s="421" t="s">
        <v>341</v>
      </c>
      <c r="E92" s="423">
        <v>2006</v>
      </c>
      <c r="F92" s="425">
        <v>412.95</v>
      </c>
      <c r="G92" s="421" t="s">
        <v>34</v>
      </c>
      <c r="H92" s="421" t="s">
        <v>341</v>
      </c>
      <c r="I92" s="413" t="s">
        <v>196</v>
      </c>
      <c r="J92" s="411" t="s">
        <v>17</v>
      </c>
      <c r="K92" s="407" t="s">
        <v>101</v>
      </c>
      <c r="L92" s="171" t="s">
        <v>1086</v>
      </c>
      <c r="M92" s="172" t="s">
        <v>44</v>
      </c>
      <c r="N92" s="172" t="s">
        <v>1052</v>
      </c>
      <c r="O92" s="173" t="s">
        <v>1053</v>
      </c>
      <c r="P92" s="172" t="s">
        <v>17</v>
      </c>
      <c r="Q92" s="409" t="s">
        <v>101</v>
      </c>
      <c r="R92" s="410"/>
      <c r="S92" s="440">
        <v>1858275</v>
      </c>
      <c r="T92" s="440" t="s">
        <v>1184</v>
      </c>
      <c r="V92" s="38"/>
    </row>
    <row r="93" spans="1:22" s="161" customFormat="1" ht="26.25" customHeight="1" x14ac:dyDescent="0.2">
      <c r="A93" s="414"/>
      <c r="B93" s="418"/>
      <c r="C93" s="420"/>
      <c r="D93" s="422"/>
      <c r="E93" s="424"/>
      <c r="F93" s="426"/>
      <c r="G93" s="422"/>
      <c r="H93" s="422"/>
      <c r="I93" s="414"/>
      <c r="J93" s="412"/>
      <c r="K93" s="408"/>
      <c r="L93" s="174"/>
      <c r="M93" s="175"/>
      <c r="N93" s="175"/>
      <c r="O93" s="175"/>
      <c r="P93" s="175"/>
      <c r="Q93" s="176"/>
      <c r="R93" s="177"/>
      <c r="S93" s="440"/>
      <c r="T93" s="440"/>
    </row>
    <row r="94" spans="1:22" s="161" customFormat="1" ht="26.25" customHeight="1" x14ac:dyDescent="0.2">
      <c r="A94" s="413" t="s">
        <v>197</v>
      </c>
      <c r="B94" s="417" t="s">
        <v>1093</v>
      </c>
      <c r="C94" s="419" t="s">
        <v>1062</v>
      </c>
      <c r="D94" s="421" t="s">
        <v>341</v>
      </c>
      <c r="E94" s="423">
        <v>1930</v>
      </c>
      <c r="F94" s="425">
        <v>213</v>
      </c>
      <c r="G94" s="421" t="s">
        <v>34</v>
      </c>
      <c r="H94" s="421" t="s">
        <v>34</v>
      </c>
      <c r="I94" s="413" t="s">
        <v>197</v>
      </c>
      <c r="J94" s="411" t="s">
        <v>17</v>
      </c>
      <c r="K94" s="407" t="s">
        <v>101</v>
      </c>
      <c r="L94" s="171"/>
      <c r="M94" s="172" t="s">
        <v>44</v>
      </c>
      <c r="N94" s="172" t="s">
        <v>107</v>
      </c>
      <c r="O94" s="173" t="s">
        <v>17</v>
      </c>
      <c r="P94" s="172" t="s">
        <v>1041</v>
      </c>
      <c r="Q94" s="409" t="s">
        <v>101</v>
      </c>
      <c r="R94" s="410"/>
      <c r="S94" s="431">
        <v>958500</v>
      </c>
      <c r="T94" s="440" t="s">
        <v>1184</v>
      </c>
      <c r="V94" s="38"/>
    </row>
    <row r="95" spans="1:22" s="161" customFormat="1" ht="26.25" customHeight="1" x14ac:dyDescent="0.2">
      <c r="A95" s="414"/>
      <c r="B95" s="418"/>
      <c r="C95" s="420"/>
      <c r="D95" s="422"/>
      <c r="E95" s="424">
        <v>1991</v>
      </c>
      <c r="F95" s="426"/>
      <c r="G95" s="422"/>
      <c r="H95" s="422"/>
      <c r="I95" s="414"/>
      <c r="J95" s="412"/>
      <c r="K95" s="408"/>
      <c r="L95" s="174"/>
      <c r="M95" s="175"/>
      <c r="N95" s="175"/>
      <c r="O95" s="175"/>
      <c r="P95" s="175"/>
      <c r="Q95" s="176"/>
      <c r="R95" s="177"/>
      <c r="S95" s="431"/>
      <c r="T95" s="440"/>
    </row>
    <row r="96" spans="1:22" s="161" customFormat="1" ht="26.25" customHeight="1" x14ac:dyDescent="0.2">
      <c r="A96" s="413" t="s">
        <v>1150</v>
      </c>
      <c r="B96" s="417" t="s">
        <v>1094</v>
      </c>
      <c r="C96" s="419" t="s">
        <v>1061</v>
      </c>
      <c r="D96" s="421" t="s">
        <v>341</v>
      </c>
      <c r="E96" s="423">
        <v>2008</v>
      </c>
      <c r="F96" s="425">
        <v>134.91999999999999</v>
      </c>
      <c r="G96" s="421" t="s">
        <v>34</v>
      </c>
      <c r="H96" s="421" t="s">
        <v>34</v>
      </c>
      <c r="I96" s="413" t="s">
        <v>1150</v>
      </c>
      <c r="J96" s="411" t="s">
        <v>17</v>
      </c>
      <c r="K96" s="407" t="s">
        <v>101</v>
      </c>
      <c r="L96" s="171"/>
      <c r="M96" s="172" t="s">
        <v>1035</v>
      </c>
      <c r="N96" s="172" t="s">
        <v>17</v>
      </c>
      <c r="O96" s="173" t="s">
        <v>17</v>
      </c>
      <c r="P96" s="172" t="s">
        <v>1082</v>
      </c>
      <c r="Q96" s="409" t="s">
        <v>101</v>
      </c>
      <c r="R96" s="410"/>
      <c r="S96" s="461">
        <v>202379.99999999997</v>
      </c>
      <c r="T96" s="440" t="s">
        <v>1184</v>
      </c>
    </row>
    <row r="97" spans="1:21" s="161" customFormat="1" ht="26.25" customHeight="1" x14ac:dyDescent="0.2">
      <c r="A97" s="414"/>
      <c r="B97" s="418"/>
      <c r="C97" s="420"/>
      <c r="D97" s="422"/>
      <c r="E97" s="424"/>
      <c r="F97" s="426"/>
      <c r="G97" s="422"/>
      <c r="H97" s="422"/>
      <c r="I97" s="414"/>
      <c r="J97" s="412"/>
      <c r="K97" s="408"/>
      <c r="L97" s="174"/>
      <c r="M97" s="175"/>
      <c r="N97" s="175"/>
      <c r="O97" s="175"/>
      <c r="P97" s="175"/>
      <c r="Q97" s="176"/>
      <c r="R97" s="177"/>
      <c r="S97" s="462"/>
      <c r="T97" s="440"/>
    </row>
    <row r="98" spans="1:21" s="161" customFormat="1" ht="26.25" customHeight="1" x14ac:dyDescent="0.2">
      <c r="A98" s="413" t="s">
        <v>1151</v>
      </c>
      <c r="B98" s="417" t="s">
        <v>1094</v>
      </c>
      <c r="C98" s="419" t="s">
        <v>1060</v>
      </c>
      <c r="D98" s="421" t="s">
        <v>341</v>
      </c>
      <c r="E98" s="423">
        <v>2010</v>
      </c>
      <c r="F98" s="425"/>
      <c r="G98" s="421" t="s">
        <v>34</v>
      </c>
      <c r="H98" s="421" t="s">
        <v>34</v>
      </c>
      <c r="I98" s="413" t="s">
        <v>1151</v>
      </c>
      <c r="J98" s="411" t="s">
        <v>17</v>
      </c>
      <c r="K98" s="407" t="s">
        <v>104</v>
      </c>
      <c r="L98" s="171"/>
      <c r="M98" s="172" t="s">
        <v>1035</v>
      </c>
      <c r="N98" s="172" t="s">
        <v>17</v>
      </c>
      <c r="O98" s="173" t="s">
        <v>17</v>
      </c>
      <c r="P98" s="172" t="s">
        <v>1082</v>
      </c>
      <c r="Q98" s="409" t="s">
        <v>101</v>
      </c>
      <c r="R98" s="410"/>
      <c r="S98" s="431">
        <v>140638</v>
      </c>
      <c r="T98" s="440" t="s">
        <v>778</v>
      </c>
    </row>
    <row r="99" spans="1:21" s="161" customFormat="1" ht="26.25" customHeight="1" x14ac:dyDescent="0.2">
      <c r="A99" s="414"/>
      <c r="B99" s="418"/>
      <c r="C99" s="420"/>
      <c r="D99" s="422"/>
      <c r="E99" s="424"/>
      <c r="F99" s="426"/>
      <c r="G99" s="422"/>
      <c r="H99" s="422"/>
      <c r="I99" s="414"/>
      <c r="J99" s="412"/>
      <c r="K99" s="408"/>
      <c r="L99" s="174"/>
      <c r="M99" s="175"/>
      <c r="N99" s="175"/>
      <c r="O99" s="175"/>
      <c r="P99" s="175"/>
      <c r="Q99" s="176"/>
      <c r="R99" s="177"/>
      <c r="S99" s="431"/>
      <c r="T99" s="440"/>
    </row>
    <row r="100" spans="1:21" s="161" customFormat="1" ht="26.25" customHeight="1" x14ac:dyDescent="0.2">
      <c r="A100" s="413" t="s">
        <v>1152</v>
      </c>
      <c r="B100" s="417" t="s">
        <v>1087</v>
      </c>
      <c r="C100" s="419" t="s">
        <v>1059</v>
      </c>
      <c r="D100" s="421" t="s">
        <v>341</v>
      </c>
      <c r="E100" s="423">
        <v>1994</v>
      </c>
      <c r="F100" s="425">
        <v>15</v>
      </c>
      <c r="G100" s="421" t="s">
        <v>34</v>
      </c>
      <c r="H100" s="421" t="s">
        <v>34</v>
      </c>
      <c r="I100" s="413" t="s">
        <v>1152</v>
      </c>
      <c r="J100" s="411" t="s">
        <v>17</v>
      </c>
      <c r="K100" s="407" t="s">
        <v>101</v>
      </c>
      <c r="L100" s="171"/>
      <c r="M100" s="172" t="s">
        <v>17</v>
      </c>
      <c r="N100" s="172" t="s">
        <v>17</v>
      </c>
      <c r="O100" s="173" t="s">
        <v>17</v>
      </c>
      <c r="P100" s="172" t="s">
        <v>17</v>
      </c>
      <c r="Q100" s="409" t="s">
        <v>101</v>
      </c>
      <c r="R100" s="410"/>
      <c r="S100" s="440">
        <v>67500</v>
      </c>
      <c r="T100" s="440" t="s">
        <v>1184</v>
      </c>
      <c r="U100" s="268"/>
    </row>
    <row r="101" spans="1:21" s="161" customFormat="1" ht="26.25" customHeight="1" x14ac:dyDescent="0.2">
      <c r="A101" s="414"/>
      <c r="B101" s="418"/>
      <c r="C101" s="420"/>
      <c r="D101" s="422"/>
      <c r="E101" s="424"/>
      <c r="F101" s="426"/>
      <c r="G101" s="422"/>
      <c r="H101" s="422"/>
      <c r="I101" s="414"/>
      <c r="J101" s="412"/>
      <c r="K101" s="408"/>
      <c r="L101" s="174"/>
      <c r="M101" s="175"/>
      <c r="N101" s="175"/>
      <c r="O101" s="175"/>
      <c r="P101" s="175"/>
      <c r="Q101" s="176"/>
      <c r="R101" s="177"/>
      <c r="S101" s="440"/>
      <c r="T101" s="440"/>
    </row>
    <row r="102" spans="1:21" s="161" customFormat="1" ht="26.25" customHeight="1" x14ac:dyDescent="0.2">
      <c r="A102" s="413" t="s">
        <v>1153</v>
      </c>
      <c r="B102" s="417" t="s">
        <v>1095</v>
      </c>
      <c r="C102" s="419" t="s">
        <v>1096</v>
      </c>
      <c r="D102" s="421" t="s">
        <v>341</v>
      </c>
      <c r="E102" s="423">
        <v>1960</v>
      </c>
      <c r="F102" s="425">
        <v>90</v>
      </c>
      <c r="G102" s="421" t="s">
        <v>34</v>
      </c>
      <c r="H102" s="421" t="s">
        <v>34</v>
      </c>
      <c r="I102" s="413" t="s">
        <v>1153</v>
      </c>
      <c r="J102" s="411" t="s">
        <v>17</v>
      </c>
      <c r="K102" s="407" t="s">
        <v>101</v>
      </c>
      <c r="L102" s="171"/>
      <c r="M102" s="172" t="s">
        <v>44</v>
      </c>
      <c r="N102" s="172" t="s">
        <v>354</v>
      </c>
      <c r="O102" s="173" t="s">
        <v>1053</v>
      </c>
      <c r="P102" s="172" t="s">
        <v>17</v>
      </c>
      <c r="Q102" s="409" t="s">
        <v>101</v>
      </c>
      <c r="R102" s="410"/>
      <c r="S102" s="440">
        <v>135000</v>
      </c>
      <c r="T102" s="440" t="s">
        <v>1184</v>
      </c>
    </row>
    <row r="103" spans="1:21" s="161" customFormat="1" ht="26.25" customHeight="1" x14ac:dyDescent="0.2">
      <c r="A103" s="414"/>
      <c r="B103" s="418"/>
      <c r="C103" s="420"/>
      <c r="D103" s="422"/>
      <c r="E103" s="424"/>
      <c r="F103" s="426"/>
      <c r="G103" s="422"/>
      <c r="H103" s="422"/>
      <c r="I103" s="414"/>
      <c r="J103" s="412"/>
      <c r="K103" s="408"/>
      <c r="L103" s="174"/>
      <c r="M103" s="175"/>
      <c r="N103" s="175"/>
      <c r="O103" s="175"/>
      <c r="P103" s="175"/>
      <c r="Q103" s="176"/>
      <c r="R103" s="177"/>
      <c r="S103" s="440"/>
      <c r="T103" s="440"/>
    </row>
    <row r="104" spans="1:21" s="161" customFormat="1" ht="26.25" customHeight="1" x14ac:dyDescent="0.2">
      <c r="A104" s="413" t="s">
        <v>1154</v>
      </c>
      <c r="B104" s="417" t="s">
        <v>1095</v>
      </c>
      <c r="C104" s="419" t="s">
        <v>451</v>
      </c>
      <c r="D104" s="421" t="s">
        <v>341</v>
      </c>
      <c r="E104" s="423" t="s">
        <v>345</v>
      </c>
      <c r="F104" s="425">
        <v>15</v>
      </c>
      <c r="G104" s="421" t="s">
        <v>34</v>
      </c>
      <c r="H104" s="421" t="s">
        <v>34</v>
      </c>
      <c r="I104" s="413" t="s">
        <v>1154</v>
      </c>
      <c r="J104" s="411" t="s">
        <v>17</v>
      </c>
      <c r="K104" s="407" t="s">
        <v>101</v>
      </c>
      <c r="L104" s="171"/>
      <c r="M104" s="172" t="s">
        <v>44</v>
      </c>
      <c r="N104" s="172" t="s">
        <v>17</v>
      </c>
      <c r="O104" s="173" t="s">
        <v>17</v>
      </c>
      <c r="P104" s="172" t="s">
        <v>1082</v>
      </c>
      <c r="Q104" s="409" t="s">
        <v>101</v>
      </c>
      <c r="R104" s="410"/>
      <c r="S104" s="440">
        <v>22500</v>
      </c>
      <c r="T104" s="440" t="s">
        <v>1184</v>
      </c>
    </row>
    <row r="105" spans="1:21" s="161" customFormat="1" ht="26.25" customHeight="1" x14ac:dyDescent="0.2">
      <c r="A105" s="414"/>
      <c r="B105" s="418"/>
      <c r="C105" s="420"/>
      <c r="D105" s="422"/>
      <c r="E105" s="424"/>
      <c r="F105" s="426"/>
      <c r="G105" s="422"/>
      <c r="H105" s="422"/>
      <c r="I105" s="414"/>
      <c r="J105" s="412"/>
      <c r="K105" s="408"/>
      <c r="L105" s="174"/>
      <c r="M105" s="175"/>
      <c r="N105" s="175"/>
      <c r="O105" s="175"/>
      <c r="P105" s="175"/>
      <c r="Q105" s="176"/>
      <c r="R105" s="177"/>
      <c r="S105" s="440"/>
      <c r="T105" s="440"/>
    </row>
    <row r="106" spans="1:21" s="161" customFormat="1" ht="26.25" customHeight="1" x14ac:dyDescent="0.2">
      <c r="A106" s="413" t="s">
        <v>1155</v>
      </c>
      <c r="B106" s="417" t="s">
        <v>1095</v>
      </c>
      <c r="C106" s="419" t="s">
        <v>529</v>
      </c>
      <c r="D106" s="421" t="s">
        <v>341</v>
      </c>
      <c r="E106" s="423" t="s">
        <v>345</v>
      </c>
      <c r="F106" s="425">
        <v>30</v>
      </c>
      <c r="G106" s="421" t="s">
        <v>34</v>
      </c>
      <c r="H106" s="421" t="s">
        <v>34</v>
      </c>
      <c r="I106" s="413" t="s">
        <v>1155</v>
      </c>
      <c r="J106" s="411" t="s">
        <v>17</v>
      </c>
      <c r="K106" s="407" t="s">
        <v>101</v>
      </c>
      <c r="L106" s="171"/>
      <c r="M106" s="172" t="s">
        <v>44</v>
      </c>
      <c r="N106" s="172" t="s">
        <v>17</v>
      </c>
      <c r="O106" s="173" t="s">
        <v>17</v>
      </c>
      <c r="P106" s="172" t="s">
        <v>1082</v>
      </c>
      <c r="Q106" s="409" t="s">
        <v>101</v>
      </c>
      <c r="R106" s="410"/>
      <c r="S106" s="440">
        <v>45000</v>
      </c>
      <c r="T106" s="440" t="s">
        <v>1184</v>
      </c>
    </row>
    <row r="107" spans="1:21" s="161" customFormat="1" ht="26.25" customHeight="1" x14ac:dyDescent="0.2">
      <c r="A107" s="414"/>
      <c r="B107" s="418"/>
      <c r="C107" s="420"/>
      <c r="D107" s="422"/>
      <c r="E107" s="424"/>
      <c r="F107" s="426"/>
      <c r="G107" s="422"/>
      <c r="H107" s="422"/>
      <c r="I107" s="414"/>
      <c r="J107" s="412"/>
      <c r="K107" s="408"/>
      <c r="L107" s="174"/>
      <c r="M107" s="175"/>
      <c r="N107" s="175"/>
      <c r="O107" s="175"/>
      <c r="P107" s="175"/>
      <c r="Q107" s="176"/>
      <c r="R107" s="177"/>
      <c r="S107" s="440"/>
      <c r="T107" s="440"/>
    </row>
    <row r="108" spans="1:21" s="161" customFormat="1" ht="26.25" customHeight="1" x14ac:dyDescent="0.2">
      <c r="A108" s="413" t="s">
        <v>1156</v>
      </c>
      <c r="B108" s="417" t="s">
        <v>1095</v>
      </c>
      <c r="C108" s="419" t="s">
        <v>1097</v>
      </c>
      <c r="D108" s="421" t="s">
        <v>341</v>
      </c>
      <c r="E108" s="423" t="s">
        <v>345</v>
      </c>
      <c r="F108" s="425">
        <v>15</v>
      </c>
      <c r="G108" s="421" t="s">
        <v>34</v>
      </c>
      <c r="H108" s="421" t="s">
        <v>34</v>
      </c>
      <c r="I108" s="413" t="s">
        <v>1156</v>
      </c>
      <c r="J108" s="411" t="s">
        <v>17</v>
      </c>
      <c r="K108" s="407" t="s">
        <v>101</v>
      </c>
      <c r="L108" s="171"/>
      <c r="M108" s="172" t="s">
        <v>44</v>
      </c>
      <c r="N108" s="172" t="s">
        <v>17</v>
      </c>
      <c r="O108" s="173" t="s">
        <v>17</v>
      </c>
      <c r="P108" s="172" t="s">
        <v>1082</v>
      </c>
      <c r="Q108" s="409" t="s">
        <v>101</v>
      </c>
      <c r="R108" s="410"/>
      <c r="S108" s="440">
        <v>22500</v>
      </c>
      <c r="T108" s="440" t="s">
        <v>1184</v>
      </c>
    </row>
    <row r="109" spans="1:21" s="161" customFormat="1" ht="26.25" customHeight="1" x14ac:dyDescent="0.2">
      <c r="A109" s="414"/>
      <c r="B109" s="418"/>
      <c r="C109" s="420"/>
      <c r="D109" s="422"/>
      <c r="E109" s="424"/>
      <c r="F109" s="426"/>
      <c r="G109" s="422"/>
      <c r="H109" s="422"/>
      <c r="I109" s="414"/>
      <c r="J109" s="412"/>
      <c r="K109" s="408"/>
      <c r="L109" s="174"/>
      <c r="M109" s="175"/>
      <c r="N109" s="175"/>
      <c r="O109" s="175"/>
      <c r="P109" s="175"/>
      <c r="Q109" s="176"/>
      <c r="R109" s="177"/>
      <c r="S109" s="440"/>
      <c r="T109" s="440"/>
    </row>
    <row r="110" spans="1:21" s="161" customFormat="1" ht="26.25" customHeight="1" x14ac:dyDescent="0.2">
      <c r="A110" s="413" t="s">
        <v>198</v>
      </c>
      <c r="B110" s="417" t="s">
        <v>1095</v>
      </c>
      <c r="C110" s="419" t="s">
        <v>1039</v>
      </c>
      <c r="D110" s="421" t="s">
        <v>341</v>
      </c>
      <c r="E110" s="423" t="s">
        <v>345</v>
      </c>
      <c r="F110" s="425">
        <v>15</v>
      </c>
      <c r="G110" s="421" t="s">
        <v>34</v>
      </c>
      <c r="H110" s="421" t="s">
        <v>34</v>
      </c>
      <c r="I110" s="413" t="s">
        <v>198</v>
      </c>
      <c r="J110" s="411" t="s">
        <v>17</v>
      </c>
      <c r="K110" s="407" t="s">
        <v>101</v>
      </c>
      <c r="L110" s="171"/>
      <c r="M110" s="172" t="s">
        <v>44</v>
      </c>
      <c r="N110" s="172" t="s">
        <v>17</v>
      </c>
      <c r="O110" s="173" t="s">
        <v>17</v>
      </c>
      <c r="P110" s="172" t="s">
        <v>1082</v>
      </c>
      <c r="Q110" s="409" t="s">
        <v>101</v>
      </c>
      <c r="R110" s="410"/>
      <c r="S110" s="440">
        <v>22500</v>
      </c>
      <c r="T110" s="440" t="s">
        <v>1184</v>
      </c>
    </row>
    <row r="111" spans="1:21" s="161" customFormat="1" ht="26.25" customHeight="1" x14ac:dyDescent="0.2">
      <c r="A111" s="414"/>
      <c r="B111" s="418"/>
      <c r="C111" s="420"/>
      <c r="D111" s="422"/>
      <c r="E111" s="424"/>
      <c r="F111" s="426"/>
      <c r="G111" s="422"/>
      <c r="H111" s="422"/>
      <c r="I111" s="414"/>
      <c r="J111" s="412"/>
      <c r="K111" s="408"/>
      <c r="L111" s="174"/>
      <c r="M111" s="175"/>
      <c r="N111" s="175"/>
      <c r="O111" s="175"/>
      <c r="P111" s="175"/>
      <c r="Q111" s="176"/>
      <c r="R111" s="177"/>
      <c r="S111" s="440"/>
      <c r="T111" s="440"/>
    </row>
    <row r="112" spans="1:21" s="161" customFormat="1" ht="26.25" customHeight="1" x14ac:dyDescent="0.2">
      <c r="A112" s="413" t="s">
        <v>199</v>
      </c>
      <c r="B112" s="417" t="s">
        <v>1095</v>
      </c>
      <c r="C112" s="419" t="s">
        <v>1098</v>
      </c>
      <c r="D112" s="421" t="s">
        <v>341</v>
      </c>
      <c r="E112" s="423" t="s">
        <v>345</v>
      </c>
      <c r="F112" s="425">
        <v>15</v>
      </c>
      <c r="G112" s="421" t="s">
        <v>34</v>
      </c>
      <c r="H112" s="421" t="s">
        <v>34</v>
      </c>
      <c r="I112" s="413" t="s">
        <v>199</v>
      </c>
      <c r="J112" s="411" t="s">
        <v>17</v>
      </c>
      <c r="K112" s="407" t="s">
        <v>101</v>
      </c>
      <c r="L112" s="171"/>
      <c r="M112" s="172" t="s">
        <v>44</v>
      </c>
      <c r="N112" s="172" t="s">
        <v>17</v>
      </c>
      <c r="O112" s="173" t="s">
        <v>17</v>
      </c>
      <c r="P112" s="172" t="s">
        <v>1082</v>
      </c>
      <c r="Q112" s="409"/>
      <c r="R112" s="410"/>
      <c r="S112" s="440">
        <v>22500</v>
      </c>
      <c r="T112" s="440" t="s">
        <v>1184</v>
      </c>
    </row>
    <row r="113" spans="1:20" s="161" customFormat="1" ht="26.25" customHeight="1" x14ac:dyDescent="0.2">
      <c r="A113" s="414"/>
      <c r="B113" s="418"/>
      <c r="C113" s="420"/>
      <c r="D113" s="422"/>
      <c r="E113" s="424"/>
      <c r="F113" s="426"/>
      <c r="G113" s="422"/>
      <c r="H113" s="422"/>
      <c r="I113" s="414"/>
      <c r="J113" s="412"/>
      <c r="K113" s="408"/>
      <c r="L113" s="174"/>
      <c r="M113" s="175"/>
      <c r="N113" s="175"/>
      <c r="O113" s="175"/>
      <c r="P113" s="175"/>
      <c r="Q113" s="176"/>
      <c r="R113" s="177"/>
      <c r="S113" s="440"/>
      <c r="T113" s="440"/>
    </row>
    <row r="114" spans="1:20" s="161" customFormat="1" ht="26.25" customHeight="1" x14ac:dyDescent="0.2">
      <c r="A114" s="413" t="s">
        <v>200</v>
      </c>
      <c r="B114" s="417" t="s">
        <v>1095</v>
      </c>
      <c r="C114" s="419" t="s">
        <v>1099</v>
      </c>
      <c r="D114" s="421" t="s">
        <v>341</v>
      </c>
      <c r="E114" s="423" t="s">
        <v>345</v>
      </c>
      <c r="F114" s="425">
        <v>30</v>
      </c>
      <c r="G114" s="421" t="s">
        <v>34</v>
      </c>
      <c r="H114" s="421" t="s">
        <v>34</v>
      </c>
      <c r="I114" s="413" t="s">
        <v>200</v>
      </c>
      <c r="J114" s="411" t="s">
        <v>17</v>
      </c>
      <c r="K114" s="407" t="s">
        <v>101</v>
      </c>
      <c r="L114" s="171"/>
      <c r="M114" s="172" t="s">
        <v>44</v>
      </c>
      <c r="N114" s="172" t="s">
        <v>17</v>
      </c>
      <c r="O114" s="173" t="s">
        <v>17</v>
      </c>
      <c r="P114" s="172" t="s">
        <v>1082</v>
      </c>
      <c r="Q114" s="409" t="s">
        <v>101</v>
      </c>
      <c r="R114" s="410"/>
      <c r="S114" s="440">
        <v>45000</v>
      </c>
      <c r="T114" s="440" t="s">
        <v>1184</v>
      </c>
    </row>
    <row r="115" spans="1:20" s="161" customFormat="1" ht="26.25" customHeight="1" x14ac:dyDescent="0.2">
      <c r="A115" s="414"/>
      <c r="B115" s="418"/>
      <c r="C115" s="420"/>
      <c r="D115" s="422"/>
      <c r="E115" s="424"/>
      <c r="F115" s="426"/>
      <c r="G115" s="422"/>
      <c r="H115" s="422"/>
      <c r="I115" s="414"/>
      <c r="J115" s="412"/>
      <c r="K115" s="408"/>
      <c r="L115" s="174"/>
      <c r="M115" s="175"/>
      <c r="N115" s="175"/>
      <c r="O115" s="175"/>
      <c r="P115" s="175"/>
      <c r="Q115" s="176"/>
      <c r="R115" s="177"/>
      <c r="S115" s="440"/>
      <c r="T115" s="440"/>
    </row>
    <row r="116" spans="1:20" s="161" customFormat="1" ht="26.25" customHeight="1" x14ac:dyDescent="0.2">
      <c r="A116" s="413" t="s">
        <v>201</v>
      </c>
      <c r="B116" s="417" t="s">
        <v>1095</v>
      </c>
      <c r="C116" s="419" t="s">
        <v>1100</v>
      </c>
      <c r="D116" s="421" t="s">
        <v>341</v>
      </c>
      <c r="E116" s="423" t="s">
        <v>345</v>
      </c>
      <c r="F116" s="425">
        <v>15</v>
      </c>
      <c r="G116" s="421" t="s">
        <v>34</v>
      </c>
      <c r="H116" s="421" t="s">
        <v>34</v>
      </c>
      <c r="I116" s="413" t="s">
        <v>201</v>
      </c>
      <c r="J116" s="411" t="s">
        <v>17</v>
      </c>
      <c r="K116" s="407" t="s">
        <v>101</v>
      </c>
      <c r="L116" s="171"/>
      <c r="M116" s="172" t="s">
        <v>44</v>
      </c>
      <c r="N116" s="172" t="s">
        <v>17</v>
      </c>
      <c r="O116" s="173" t="s">
        <v>17</v>
      </c>
      <c r="P116" s="172" t="s">
        <v>1082</v>
      </c>
      <c r="Q116" s="409" t="s">
        <v>101</v>
      </c>
      <c r="R116" s="410"/>
      <c r="S116" s="440">
        <v>22500</v>
      </c>
      <c r="T116" s="440" t="s">
        <v>1184</v>
      </c>
    </row>
    <row r="117" spans="1:20" s="161" customFormat="1" ht="26.25" customHeight="1" x14ac:dyDescent="0.2">
      <c r="A117" s="414"/>
      <c r="B117" s="418"/>
      <c r="C117" s="420"/>
      <c r="D117" s="422"/>
      <c r="E117" s="424"/>
      <c r="F117" s="426"/>
      <c r="G117" s="422"/>
      <c r="H117" s="422"/>
      <c r="I117" s="414"/>
      <c r="J117" s="412"/>
      <c r="K117" s="408"/>
      <c r="L117" s="174"/>
      <c r="M117" s="175"/>
      <c r="N117" s="175"/>
      <c r="O117" s="175"/>
      <c r="P117" s="175"/>
      <c r="Q117" s="176"/>
      <c r="R117" s="177"/>
      <c r="S117" s="440"/>
      <c r="T117" s="440"/>
    </row>
    <row r="118" spans="1:20" s="161" customFormat="1" ht="26.25" customHeight="1" x14ac:dyDescent="0.2">
      <c r="A118" s="413" t="s">
        <v>202</v>
      </c>
      <c r="B118" s="417" t="s">
        <v>1095</v>
      </c>
      <c r="C118" s="419" t="s">
        <v>1101</v>
      </c>
      <c r="D118" s="421" t="s">
        <v>341</v>
      </c>
      <c r="E118" s="423" t="s">
        <v>345</v>
      </c>
      <c r="F118" s="425">
        <v>15</v>
      </c>
      <c r="G118" s="421" t="s">
        <v>34</v>
      </c>
      <c r="H118" s="421" t="s">
        <v>34</v>
      </c>
      <c r="I118" s="413" t="s">
        <v>202</v>
      </c>
      <c r="J118" s="411" t="s">
        <v>17</v>
      </c>
      <c r="K118" s="407" t="s">
        <v>101</v>
      </c>
      <c r="L118" s="171"/>
      <c r="M118" s="172" t="s">
        <v>44</v>
      </c>
      <c r="N118" s="172" t="s">
        <v>17</v>
      </c>
      <c r="O118" s="173" t="s">
        <v>17</v>
      </c>
      <c r="P118" s="172" t="s">
        <v>1082</v>
      </c>
      <c r="Q118" s="409" t="s">
        <v>101</v>
      </c>
      <c r="R118" s="410"/>
      <c r="S118" s="440">
        <v>22500</v>
      </c>
      <c r="T118" s="440" t="s">
        <v>1184</v>
      </c>
    </row>
    <row r="119" spans="1:20" s="161" customFormat="1" ht="26.25" customHeight="1" x14ac:dyDescent="0.2">
      <c r="A119" s="414"/>
      <c r="B119" s="418"/>
      <c r="C119" s="420"/>
      <c r="D119" s="422"/>
      <c r="E119" s="424"/>
      <c r="F119" s="426"/>
      <c r="G119" s="422"/>
      <c r="H119" s="422"/>
      <c r="I119" s="414"/>
      <c r="J119" s="412"/>
      <c r="K119" s="408"/>
      <c r="L119" s="174"/>
      <c r="M119" s="175"/>
      <c r="N119" s="175"/>
      <c r="O119" s="175"/>
      <c r="P119" s="175"/>
      <c r="Q119" s="176"/>
      <c r="R119" s="177"/>
      <c r="S119" s="440"/>
      <c r="T119" s="440"/>
    </row>
    <row r="120" spans="1:20" s="161" customFormat="1" ht="26.25" customHeight="1" x14ac:dyDescent="0.2">
      <c r="A120" s="413" t="s">
        <v>203</v>
      </c>
      <c r="B120" s="417" t="s">
        <v>1095</v>
      </c>
      <c r="C120" s="419" t="s">
        <v>1102</v>
      </c>
      <c r="D120" s="421" t="s">
        <v>341</v>
      </c>
      <c r="E120" s="423" t="s">
        <v>345</v>
      </c>
      <c r="F120" s="425">
        <v>15</v>
      </c>
      <c r="G120" s="421" t="s">
        <v>34</v>
      </c>
      <c r="H120" s="421" t="s">
        <v>34</v>
      </c>
      <c r="I120" s="413" t="s">
        <v>203</v>
      </c>
      <c r="J120" s="411" t="s">
        <v>17</v>
      </c>
      <c r="K120" s="407" t="s">
        <v>101</v>
      </c>
      <c r="L120" s="171"/>
      <c r="M120" s="172" t="s">
        <v>44</v>
      </c>
      <c r="N120" s="172" t="s">
        <v>17</v>
      </c>
      <c r="O120" s="173" t="s">
        <v>17</v>
      </c>
      <c r="P120" s="172" t="s">
        <v>1082</v>
      </c>
      <c r="Q120" s="409" t="s">
        <v>101</v>
      </c>
      <c r="R120" s="410"/>
      <c r="S120" s="440">
        <v>22500</v>
      </c>
      <c r="T120" s="440" t="s">
        <v>1184</v>
      </c>
    </row>
    <row r="121" spans="1:20" s="161" customFormat="1" ht="26.25" customHeight="1" x14ac:dyDescent="0.2">
      <c r="A121" s="414"/>
      <c r="B121" s="418"/>
      <c r="C121" s="420"/>
      <c r="D121" s="422"/>
      <c r="E121" s="424"/>
      <c r="F121" s="426"/>
      <c r="G121" s="422"/>
      <c r="H121" s="422"/>
      <c r="I121" s="414"/>
      <c r="J121" s="412"/>
      <c r="K121" s="408"/>
      <c r="L121" s="174"/>
      <c r="M121" s="175"/>
      <c r="N121" s="175"/>
      <c r="O121" s="175"/>
      <c r="P121" s="175"/>
      <c r="Q121" s="176"/>
      <c r="R121" s="177"/>
      <c r="S121" s="440"/>
      <c r="T121" s="440"/>
    </row>
    <row r="122" spans="1:20" s="161" customFormat="1" ht="26.25" customHeight="1" x14ac:dyDescent="0.2">
      <c r="A122" s="413" t="s">
        <v>204</v>
      </c>
      <c r="B122" s="417" t="s">
        <v>1095</v>
      </c>
      <c r="C122" s="419" t="s">
        <v>535</v>
      </c>
      <c r="D122" s="421" t="s">
        <v>341</v>
      </c>
      <c r="E122" s="423" t="s">
        <v>345</v>
      </c>
      <c r="F122" s="425">
        <v>15</v>
      </c>
      <c r="G122" s="421" t="s">
        <v>34</v>
      </c>
      <c r="H122" s="421" t="s">
        <v>34</v>
      </c>
      <c r="I122" s="413" t="s">
        <v>204</v>
      </c>
      <c r="J122" s="411" t="s">
        <v>17</v>
      </c>
      <c r="K122" s="407" t="s">
        <v>101</v>
      </c>
      <c r="L122" s="171"/>
      <c r="M122" s="172" t="s">
        <v>44</v>
      </c>
      <c r="N122" s="172" t="s">
        <v>17</v>
      </c>
      <c r="O122" s="173" t="s">
        <v>17</v>
      </c>
      <c r="P122" s="172" t="s">
        <v>1082</v>
      </c>
      <c r="Q122" s="409" t="s">
        <v>101</v>
      </c>
      <c r="R122" s="410"/>
      <c r="S122" s="440">
        <v>22500</v>
      </c>
      <c r="T122" s="440" t="s">
        <v>1184</v>
      </c>
    </row>
    <row r="123" spans="1:20" s="161" customFormat="1" ht="26.25" customHeight="1" x14ac:dyDescent="0.2">
      <c r="A123" s="414"/>
      <c r="B123" s="418"/>
      <c r="C123" s="420"/>
      <c r="D123" s="422"/>
      <c r="E123" s="424"/>
      <c r="F123" s="426"/>
      <c r="G123" s="422"/>
      <c r="H123" s="422"/>
      <c r="I123" s="414"/>
      <c r="J123" s="412"/>
      <c r="K123" s="408"/>
      <c r="L123" s="174"/>
      <c r="M123" s="175"/>
      <c r="N123" s="175"/>
      <c r="O123" s="175"/>
      <c r="P123" s="175"/>
      <c r="Q123" s="176"/>
      <c r="R123" s="177"/>
      <c r="S123" s="440"/>
      <c r="T123" s="440"/>
    </row>
    <row r="124" spans="1:20" s="161" customFormat="1" ht="26.25" customHeight="1" x14ac:dyDescent="0.2">
      <c r="A124" s="413" t="s">
        <v>205</v>
      </c>
      <c r="B124" s="417" t="s">
        <v>1095</v>
      </c>
      <c r="C124" s="419" t="s">
        <v>477</v>
      </c>
      <c r="D124" s="421" t="s">
        <v>341</v>
      </c>
      <c r="E124" s="423" t="s">
        <v>345</v>
      </c>
      <c r="F124" s="425">
        <v>60</v>
      </c>
      <c r="G124" s="421" t="s">
        <v>34</v>
      </c>
      <c r="H124" s="421" t="s">
        <v>34</v>
      </c>
      <c r="I124" s="413" t="s">
        <v>205</v>
      </c>
      <c r="J124" s="411" t="s">
        <v>17</v>
      </c>
      <c r="K124" s="407" t="s">
        <v>101</v>
      </c>
      <c r="L124" s="171"/>
      <c r="M124" s="172" t="s">
        <v>44</v>
      </c>
      <c r="N124" s="172" t="s">
        <v>17</v>
      </c>
      <c r="O124" s="173" t="s">
        <v>17</v>
      </c>
      <c r="P124" s="172" t="s">
        <v>1124</v>
      </c>
      <c r="Q124" s="409" t="s">
        <v>101</v>
      </c>
      <c r="R124" s="410"/>
      <c r="S124" s="440">
        <v>90000</v>
      </c>
      <c r="T124" s="440" t="s">
        <v>1184</v>
      </c>
    </row>
    <row r="125" spans="1:20" s="161" customFormat="1" ht="26.25" customHeight="1" x14ac:dyDescent="0.2">
      <c r="A125" s="414"/>
      <c r="B125" s="418"/>
      <c r="C125" s="420"/>
      <c r="D125" s="422"/>
      <c r="E125" s="424"/>
      <c r="F125" s="426"/>
      <c r="G125" s="422"/>
      <c r="H125" s="422"/>
      <c r="I125" s="414"/>
      <c r="J125" s="412"/>
      <c r="K125" s="408"/>
      <c r="L125" s="174"/>
      <c r="M125" s="175"/>
      <c r="N125" s="175"/>
      <c r="O125" s="175"/>
      <c r="P125" s="175"/>
      <c r="Q125" s="176"/>
      <c r="R125" s="177"/>
      <c r="S125" s="440"/>
      <c r="T125" s="440"/>
    </row>
    <row r="126" spans="1:20" s="161" customFormat="1" ht="26.25" customHeight="1" x14ac:dyDescent="0.2">
      <c r="A126" s="413" t="s">
        <v>221</v>
      </c>
      <c r="B126" s="417" t="s">
        <v>1095</v>
      </c>
      <c r="C126" s="419" t="s">
        <v>1103</v>
      </c>
      <c r="D126" s="421" t="s">
        <v>341</v>
      </c>
      <c r="E126" s="423">
        <v>2009</v>
      </c>
      <c r="F126" s="425">
        <v>90</v>
      </c>
      <c r="G126" s="421" t="s">
        <v>34</v>
      </c>
      <c r="H126" s="421" t="s">
        <v>34</v>
      </c>
      <c r="I126" s="413" t="s">
        <v>221</v>
      </c>
      <c r="J126" s="411" t="s">
        <v>17</v>
      </c>
      <c r="K126" s="407" t="s">
        <v>101</v>
      </c>
      <c r="L126" s="171"/>
      <c r="M126" s="172" t="s">
        <v>38</v>
      </c>
      <c r="N126" s="172" t="s">
        <v>17</v>
      </c>
      <c r="O126" s="173" t="s">
        <v>17</v>
      </c>
      <c r="P126" s="172" t="s">
        <v>1125</v>
      </c>
      <c r="Q126" s="409" t="s">
        <v>101</v>
      </c>
      <c r="R126" s="410"/>
      <c r="S126" s="440">
        <v>135000</v>
      </c>
      <c r="T126" s="440" t="s">
        <v>1184</v>
      </c>
    </row>
    <row r="127" spans="1:20" s="161" customFormat="1" ht="26.25" customHeight="1" x14ac:dyDescent="0.2">
      <c r="A127" s="414"/>
      <c r="B127" s="418"/>
      <c r="C127" s="420"/>
      <c r="D127" s="422"/>
      <c r="E127" s="424"/>
      <c r="F127" s="426"/>
      <c r="G127" s="422"/>
      <c r="H127" s="422"/>
      <c r="I127" s="414"/>
      <c r="J127" s="412"/>
      <c r="K127" s="408"/>
      <c r="L127" s="174"/>
      <c r="M127" s="175"/>
      <c r="N127" s="175"/>
      <c r="O127" s="175"/>
      <c r="P127" s="175"/>
      <c r="Q127" s="176"/>
      <c r="R127" s="177"/>
      <c r="S127" s="440"/>
      <c r="T127" s="440"/>
    </row>
    <row r="128" spans="1:20" s="161" customFormat="1" ht="26.25" customHeight="1" x14ac:dyDescent="0.2">
      <c r="A128" s="413" t="s">
        <v>222</v>
      </c>
      <c r="B128" s="417" t="s">
        <v>1105</v>
      </c>
      <c r="C128" s="419" t="s">
        <v>1104</v>
      </c>
      <c r="D128" s="421" t="s">
        <v>341</v>
      </c>
      <c r="E128" s="423" t="s">
        <v>345</v>
      </c>
      <c r="F128" s="425">
        <v>60</v>
      </c>
      <c r="G128" s="421" t="s">
        <v>34</v>
      </c>
      <c r="H128" s="421" t="s">
        <v>34</v>
      </c>
      <c r="I128" s="413" t="s">
        <v>222</v>
      </c>
      <c r="J128" s="411" t="s">
        <v>17</v>
      </c>
      <c r="K128" s="407" t="s">
        <v>101</v>
      </c>
      <c r="L128" s="171"/>
      <c r="M128" s="172" t="s">
        <v>44</v>
      </c>
      <c r="N128" s="172" t="s">
        <v>17</v>
      </c>
      <c r="O128" s="173" t="s">
        <v>17</v>
      </c>
      <c r="P128" s="172" t="s">
        <v>1082</v>
      </c>
      <c r="Q128" s="409" t="s">
        <v>101</v>
      </c>
      <c r="R128" s="410"/>
      <c r="S128" s="440">
        <v>90000</v>
      </c>
      <c r="T128" s="440" t="s">
        <v>1184</v>
      </c>
    </row>
    <row r="129" spans="1:20" s="161" customFormat="1" ht="26.25" customHeight="1" x14ac:dyDescent="0.2">
      <c r="A129" s="414"/>
      <c r="B129" s="418"/>
      <c r="C129" s="420"/>
      <c r="D129" s="422"/>
      <c r="E129" s="424"/>
      <c r="F129" s="426"/>
      <c r="G129" s="422"/>
      <c r="H129" s="422"/>
      <c r="I129" s="414"/>
      <c r="J129" s="412"/>
      <c r="K129" s="408"/>
      <c r="L129" s="174"/>
      <c r="M129" s="175"/>
      <c r="N129" s="175"/>
      <c r="O129" s="175"/>
      <c r="P129" s="175"/>
      <c r="Q129" s="176"/>
      <c r="R129" s="177"/>
      <c r="S129" s="440"/>
      <c r="T129" s="440"/>
    </row>
    <row r="130" spans="1:20" s="161" customFormat="1" ht="26.25" customHeight="1" x14ac:dyDescent="0.2">
      <c r="A130" s="413" t="s">
        <v>223</v>
      </c>
      <c r="B130" s="417" t="s">
        <v>1105</v>
      </c>
      <c r="C130" s="419" t="s">
        <v>1106</v>
      </c>
      <c r="D130" s="421" t="s">
        <v>341</v>
      </c>
      <c r="E130" s="423" t="s">
        <v>345</v>
      </c>
      <c r="F130" s="425">
        <v>40</v>
      </c>
      <c r="G130" s="421" t="s">
        <v>34</v>
      </c>
      <c r="H130" s="421" t="s">
        <v>34</v>
      </c>
      <c r="I130" s="413" t="s">
        <v>223</v>
      </c>
      <c r="J130" s="411" t="s">
        <v>17</v>
      </c>
      <c r="K130" s="407" t="s">
        <v>101</v>
      </c>
      <c r="L130" s="171"/>
      <c r="M130" s="172" t="s">
        <v>44</v>
      </c>
      <c r="N130" s="172" t="s">
        <v>17</v>
      </c>
      <c r="O130" s="173" t="s">
        <v>17</v>
      </c>
      <c r="P130" s="172" t="s">
        <v>1082</v>
      </c>
      <c r="Q130" s="409" t="s">
        <v>101</v>
      </c>
      <c r="R130" s="410"/>
      <c r="S130" s="440">
        <v>60000</v>
      </c>
      <c r="T130" s="440" t="s">
        <v>1184</v>
      </c>
    </row>
    <row r="131" spans="1:20" s="161" customFormat="1" ht="26.25" customHeight="1" x14ac:dyDescent="0.2">
      <c r="A131" s="414"/>
      <c r="B131" s="418"/>
      <c r="C131" s="420"/>
      <c r="D131" s="422"/>
      <c r="E131" s="424"/>
      <c r="F131" s="426"/>
      <c r="G131" s="422"/>
      <c r="H131" s="422"/>
      <c r="I131" s="414"/>
      <c r="J131" s="412"/>
      <c r="K131" s="408"/>
      <c r="L131" s="174"/>
      <c r="M131" s="175"/>
      <c r="N131" s="175"/>
      <c r="O131" s="175"/>
      <c r="P131" s="175"/>
      <c r="Q131" s="176"/>
      <c r="R131" s="177"/>
      <c r="S131" s="440"/>
      <c r="T131" s="440"/>
    </row>
    <row r="132" spans="1:20" s="161" customFormat="1" ht="26.25" customHeight="1" x14ac:dyDescent="0.2">
      <c r="A132" s="413" t="s">
        <v>226</v>
      </c>
      <c r="B132" s="417" t="s">
        <v>1105</v>
      </c>
      <c r="C132" s="419" t="s">
        <v>1107</v>
      </c>
      <c r="D132" s="421" t="s">
        <v>341</v>
      </c>
      <c r="E132" s="423" t="s">
        <v>345</v>
      </c>
      <c r="F132" s="425">
        <v>5</v>
      </c>
      <c r="G132" s="421" t="s">
        <v>34</v>
      </c>
      <c r="H132" s="421" t="s">
        <v>34</v>
      </c>
      <c r="I132" s="413" t="s">
        <v>226</v>
      </c>
      <c r="J132" s="411" t="s">
        <v>17</v>
      </c>
      <c r="K132" s="407" t="s">
        <v>101</v>
      </c>
      <c r="L132" s="171"/>
      <c r="M132" s="172" t="s">
        <v>44</v>
      </c>
      <c r="N132" s="172" t="s">
        <v>17</v>
      </c>
      <c r="O132" s="173" t="s">
        <v>17</v>
      </c>
      <c r="P132" s="172" t="s">
        <v>1082</v>
      </c>
      <c r="Q132" s="409" t="s">
        <v>101</v>
      </c>
      <c r="R132" s="410"/>
      <c r="S132" s="440">
        <v>7500</v>
      </c>
      <c r="T132" s="440" t="s">
        <v>1184</v>
      </c>
    </row>
    <row r="133" spans="1:20" s="161" customFormat="1" ht="26.25" customHeight="1" x14ac:dyDescent="0.2">
      <c r="A133" s="414"/>
      <c r="B133" s="418"/>
      <c r="C133" s="420"/>
      <c r="D133" s="422"/>
      <c r="E133" s="424"/>
      <c r="F133" s="426"/>
      <c r="G133" s="422"/>
      <c r="H133" s="422"/>
      <c r="I133" s="414"/>
      <c r="J133" s="412"/>
      <c r="K133" s="408"/>
      <c r="L133" s="174"/>
      <c r="M133" s="175"/>
      <c r="N133" s="175"/>
      <c r="O133" s="175"/>
      <c r="P133" s="175"/>
      <c r="Q133" s="176"/>
      <c r="R133" s="177"/>
      <c r="S133" s="440"/>
      <c r="T133" s="440"/>
    </row>
    <row r="134" spans="1:20" s="161" customFormat="1" ht="26.25" customHeight="1" x14ac:dyDescent="0.2">
      <c r="A134" s="413" t="s">
        <v>228</v>
      </c>
      <c r="B134" s="417" t="s">
        <v>1105</v>
      </c>
      <c r="C134" s="419" t="s">
        <v>1108</v>
      </c>
      <c r="D134" s="421" t="s">
        <v>341</v>
      </c>
      <c r="E134" s="423" t="s">
        <v>345</v>
      </c>
      <c r="F134" s="425">
        <v>15</v>
      </c>
      <c r="G134" s="421" t="s">
        <v>34</v>
      </c>
      <c r="H134" s="421" t="s">
        <v>34</v>
      </c>
      <c r="I134" s="413" t="s">
        <v>228</v>
      </c>
      <c r="J134" s="411" t="s">
        <v>17</v>
      </c>
      <c r="K134" s="407" t="s">
        <v>101</v>
      </c>
      <c r="L134" s="171"/>
      <c r="M134" s="172" t="s">
        <v>44</v>
      </c>
      <c r="N134" s="172" t="s">
        <v>17</v>
      </c>
      <c r="O134" s="173" t="s">
        <v>17</v>
      </c>
      <c r="P134" s="172" t="s">
        <v>1082</v>
      </c>
      <c r="Q134" s="409" t="s">
        <v>101</v>
      </c>
      <c r="R134" s="410"/>
      <c r="S134" s="440">
        <v>22500</v>
      </c>
      <c r="T134" s="440" t="s">
        <v>1184</v>
      </c>
    </row>
    <row r="135" spans="1:20" s="161" customFormat="1" ht="26.25" customHeight="1" x14ac:dyDescent="0.2">
      <c r="A135" s="414"/>
      <c r="B135" s="418"/>
      <c r="C135" s="420"/>
      <c r="D135" s="422"/>
      <c r="E135" s="424"/>
      <c r="F135" s="426"/>
      <c r="G135" s="422"/>
      <c r="H135" s="422"/>
      <c r="I135" s="414"/>
      <c r="J135" s="412"/>
      <c r="K135" s="408"/>
      <c r="L135" s="174"/>
      <c r="M135" s="175"/>
      <c r="N135" s="175"/>
      <c r="O135" s="175"/>
      <c r="P135" s="175"/>
      <c r="Q135" s="176"/>
      <c r="R135" s="177"/>
      <c r="S135" s="440"/>
      <c r="T135" s="440"/>
    </row>
    <row r="136" spans="1:20" s="161" customFormat="1" ht="26.25" customHeight="1" x14ac:dyDescent="0.2">
      <c r="A136" s="413" t="s">
        <v>229</v>
      </c>
      <c r="B136" s="417" t="s">
        <v>1114</v>
      </c>
      <c r="C136" s="419" t="s">
        <v>1109</v>
      </c>
      <c r="D136" s="421" t="s">
        <v>341</v>
      </c>
      <c r="E136" s="423" t="s">
        <v>345</v>
      </c>
      <c r="F136" s="425" t="s">
        <v>17</v>
      </c>
      <c r="G136" s="421" t="s">
        <v>34</v>
      </c>
      <c r="H136" s="421" t="s">
        <v>34</v>
      </c>
      <c r="I136" s="413" t="s">
        <v>229</v>
      </c>
      <c r="J136" s="411" t="s">
        <v>17</v>
      </c>
      <c r="K136" s="407" t="s">
        <v>101</v>
      </c>
      <c r="L136" s="171"/>
      <c r="M136" s="172" t="s">
        <v>44</v>
      </c>
      <c r="N136" s="172" t="s">
        <v>17</v>
      </c>
      <c r="O136" s="173" t="s">
        <v>17</v>
      </c>
      <c r="P136" s="172" t="s">
        <v>1082</v>
      </c>
      <c r="Q136" s="409" t="s">
        <v>101</v>
      </c>
      <c r="R136" s="410"/>
      <c r="S136" s="431">
        <v>15000</v>
      </c>
      <c r="T136" s="440" t="s">
        <v>1184</v>
      </c>
    </row>
    <row r="137" spans="1:20" s="161" customFormat="1" ht="26.25" customHeight="1" x14ac:dyDescent="0.2">
      <c r="A137" s="414"/>
      <c r="B137" s="418"/>
      <c r="C137" s="420"/>
      <c r="D137" s="422"/>
      <c r="E137" s="424"/>
      <c r="F137" s="426"/>
      <c r="G137" s="422"/>
      <c r="H137" s="422"/>
      <c r="I137" s="414"/>
      <c r="J137" s="412"/>
      <c r="K137" s="408"/>
      <c r="L137" s="174"/>
      <c r="M137" s="175"/>
      <c r="N137" s="175"/>
      <c r="O137" s="175"/>
      <c r="P137" s="175"/>
      <c r="Q137" s="176"/>
      <c r="R137" s="177"/>
      <c r="S137" s="431"/>
      <c r="T137" s="440"/>
    </row>
    <row r="138" spans="1:20" s="161" customFormat="1" ht="26.25" customHeight="1" x14ac:dyDescent="0.2">
      <c r="A138" s="413" t="s">
        <v>230</v>
      </c>
      <c r="B138" s="417" t="s">
        <v>1105</v>
      </c>
      <c r="C138" s="419" t="s">
        <v>1110</v>
      </c>
      <c r="D138" s="421" t="s">
        <v>341</v>
      </c>
      <c r="E138" s="423" t="s">
        <v>345</v>
      </c>
      <c r="F138" s="425" t="s">
        <v>17</v>
      </c>
      <c r="G138" s="421" t="s">
        <v>34</v>
      </c>
      <c r="H138" s="421" t="s">
        <v>34</v>
      </c>
      <c r="I138" s="413" t="s">
        <v>230</v>
      </c>
      <c r="J138" s="411" t="s">
        <v>17</v>
      </c>
      <c r="K138" s="407" t="s">
        <v>101</v>
      </c>
      <c r="L138" s="171"/>
      <c r="M138" s="172" t="s">
        <v>44</v>
      </c>
      <c r="N138" s="172" t="s">
        <v>17</v>
      </c>
      <c r="O138" s="173" t="s">
        <v>17</v>
      </c>
      <c r="P138" s="172" t="s">
        <v>1082</v>
      </c>
      <c r="Q138" s="409" t="s">
        <v>101</v>
      </c>
      <c r="R138" s="410"/>
      <c r="S138" s="431">
        <v>15000</v>
      </c>
      <c r="T138" s="440" t="s">
        <v>1184</v>
      </c>
    </row>
    <row r="139" spans="1:20" s="161" customFormat="1" ht="26.25" customHeight="1" x14ac:dyDescent="0.2">
      <c r="A139" s="414"/>
      <c r="B139" s="418"/>
      <c r="C139" s="420"/>
      <c r="D139" s="422"/>
      <c r="E139" s="424"/>
      <c r="F139" s="426"/>
      <c r="G139" s="422"/>
      <c r="H139" s="422"/>
      <c r="I139" s="414"/>
      <c r="J139" s="412"/>
      <c r="K139" s="408"/>
      <c r="L139" s="174"/>
      <c r="M139" s="175"/>
      <c r="N139" s="175"/>
      <c r="O139" s="175"/>
      <c r="P139" s="175"/>
      <c r="Q139" s="176"/>
      <c r="R139" s="177"/>
      <c r="S139" s="431"/>
      <c r="T139" s="440"/>
    </row>
    <row r="140" spans="1:20" s="161" customFormat="1" ht="26.25" customHeight="1" x14ac:dyDescent="0.2">
      <c r="A140" s="413" t="s">
        <v>231</v>
      </c>
      <c r="B140" s="417" t="s">
        <v>1105</v>
      </c>
      <c r="C140" s="419" t="s">
        <v>1111</v>
      </c>
      <c r="D140" s="421" t="s">
        <v>341</v>
      </c>
      <c r="E140" s="423" t="s">
        <v>345</v>
      </c>
      <c r="F140" s="425" t="s">
        <v>17</v>
      </c>
      <c r="G140" s="421" t="s">
        <v>34</v>
      </c>
      <c r="H140" s="421" t="s">
        <v>34</v>
      </c>
      <c r="I140" s="413" t="s">
        <v>231</v>
      </c>
      <c r="J140" s="411" t="s">
        <v>17</v>
      </c>
      <c r="K140" s="407" t="s">
        <v>101</v>
      </c>
      <c r="L140" s="171"/>
      <c r="M140" s="172" t="s">
        <v>44</v>
      </c>
      <c r="N140" s="172" t="s">
        <v>17</v>
      </c>
      <c r="O140" s="173" t="s">
        <v>17</v>
      </c>
      <c r="P140" s="172" t="s">
        <v>1082</v>
      </c>
      <c r="Q140" s="409" t="s">
        <v>101</v>
      </c>
      <c r="R140" s="410"/>
      <c r="S140" s="431">
        <v>15000</v>
      </c>
      <c r="T140" s="440" t="s">
        <v>1184</v>
      </c>
    </row>
    <row r="141" spans="1:20" s="161" customFormat="1" ht="26.25" customHeight="1" x14ac:dyDescent="0.2">
      <c r="A141" s="414"/>
      <c r="B141" s="418"/>
      <c r="C141" s="420"/>
      <c r="D141" s="422"/>
      <c r="E141" s="424"/>
      <c r="F141" s="426"/>
      <c r="G141" s="422"/>
      <c r="H141" s="422"/>
      <c r="I141" s="414"/>
      <c r="J141" s="412"/>
      <c r="K141" s="408"/>
      <c r="L141" s="174"/>
      <c r="M141" s="175"/>
      <c r="N141" s="175"/>
      <c r="O141" s="175"/>
      <c r="P141" s="175"/>
      <c r="Q141" s="176"/>
      <c r="R141" s="177"/>
      <c r="S141" s="431"/>
      <c r="T141" s="440"/>
    </row>
    <row r="142" spans="1:20" s="161" customFormat="1" ht="26.25" customHeight="1" x14ac:dyDescent="0.2">
      <c r="A142" s="413" t="s">
        <v>232</v>
      </c>
      <c r="B142" s="417" t="s">
        <v>1105</v>
      </c>
      <c r="C142" s="419" t="s">
        <v>1112</v>
      </c>
      <c r="D142" s="421" t="s">
        <v>341</v>
      </c>
      <c r="E142" s="423">
        <v>1910</v>
      </c>
      <c r="F142" s="425" t="s">
        <v>17</v>
      </c>
      <c r="G142" s="421" t="s">
        <v>34</v>
      </c>
      <c r="H142" s="421" t="s">
        <v>34</v>
      </c>
      <c r="I142" s="413" t="s">
        <v>232</v>
      </c>
      <c r="J142" s="411" t="s">
        <v>17</v>
      </c>
      <c r="K142" s="407" t="s">
        <v>101</v>
      </c>
      <c r="L142" s="171"/>
      <c r="M142" s="172" t="s">
        <v>44</v>
      </c>
      <c r="N142" s="172" t="s">
        <v>17</v>
      </c>
      <c r="O142" s="173" t="s">
        <v>17</v>
      </c>
      <c r="P142" s="172" t="s">
        <v>1082</v>
      </c>
      <c r="Q142" s="409" t="s">
        <v>101</v>
      </c>
      <c r="R142" s="410"/>
      <c r="S142" s="431">
        <v>15000</v>
      </c>
      <c r="T142" s="440" t="s">
        <v>1184</v>
      </c>
    </row>
    <row r="143" spans="1:20" s="161" customFormat="1" ht="26.25" customHeight="1" x14ac:dyDescent="0.2">
      <c r="A143" s="414"/>
      <c r="B143" s="418"/>
      <c r="C143" s="420"/>
      <c r="D143" s="422"/>
      <c r="E143" s="424"/>
      <c r="F143" s="426"/>
      <c r="G143" s="422"/>
      <c r="H143" s="422"/>
      <c r="I143" s="414"/>
      <c r="J143" s="412"/>
      <c r="K143" s="408"/>
      <c r="L143" s="174"/>
      <c r="M143" s="175"/>
      <c r="N143" s="175"/>
      <c r="O143" s="175"/>
      <c r="P143" s="175"/>
      <c r="Q143" s="176"/>
      <c r="R143" s="177"/>
      <c r="S143" s="431"/>
      <c r="T143" s="440"/>
    </row>
    <row r="144" spans="1:20" s="161" customFormat="1" ht="26.25" customHeight="1" x14ac:dyDescent="0.2">
      <c r="A144" s="413" t="s">
        <v>233</v>
      </c>
      <c r="B144" s="417" t="s">
        <v>1105</v>
      </c>
      <c r="C144" s="419" t="s">
        <v>1113</v>
      </c>
      <c r="D144" s="421" t="s">
        <v>341</v>
      </c>
      <c r="E144" s="423" t="s">
        <v>345</v>
      </c>
      <c r="F144" s="425" t="s">
        <v>17</v>
      </c>
      <c r="G144" s="421" t="s">
        <v>34</v>
      </c>
      <c r="H144" s="421" t="s">
        <v>34</v>
      </c>
      <c r="I144" s="413" t="s">
        <v>233</v>
      </c>
      <c r="J144" s="411" t="s">
        <v>17</v>
      </c>
      <c r="K144" s="407" t="s">
        <v>101</v>
      </c>
      <c r="L144" s="171"/>
      <c r="M144" s="172" t="s">
        <v>44</v>
      </c>
      <c r="N144" s="172" t="s">
        <v>17</v>
      </c>
      <c r="O144" s="173" t="s">
        <v>17</v>
      </c>
      <c r="P144" s="172" t="s">
        <v>1082</v>
      </c>
      <c r="Q144" s="409" t="s">
        <v>101</v>
      </c>
      <c r="R144" s="410"/>
      <c r="S144" s="431">
        <v>15000</v>
      </c>
      <c r="T144" s="440" t="s">
        <v>1184</v>
      </c>
    </row>
    <row r="145" spans="1:20" s="161" customFormat="1" ht="26.25" customHeight="1" x14ac:dyDescent="0.2">
      <c r="A145" s="414"/>
      <c r="B145" s="418"/>
      <c r="C145" s="420"/>
      <c r="D145" s="422"/>
      <c r="E145" s="424"/>
      <c r="F145" s="426"/>
      <c r="G145" s="422"/>
      <c r="H145" s="422"/>
      <c r="I145" s="414"/>
      <c r="J145" s="412"/>
      <c r="K145" s="408"/>
      <c r="L145" s="174"/>
      <c r="M145" s="175"/>
      <c r="N145" s="175"/>
      <c r="O145" s="175"/>
      <c r="P145" s="175"/>
      <c r="Q145" s="176"/>
      <c r="R145" s="177"/>
      <c r="S145" s="431"/>
      <c r="T145" s="440"/>
    </row>
    <row r="146" spans="1:20" s="161" customFormat="1" ht="26.25" customHeight="1" x14ac:dyDescent="0.2">
      <c r="A146" s="413" t="s">
        <v>234</v>
      </c>
      <c r="B146" s="417" t="s">
        <v>1105</v>
      </c>
      <c r="C146" s="419" t="s">
        <v>1115</v>
      </c>
      <c r="D146" s="421" t="s">
        <v>341</v>
      </c>
      <c r="E146" s="423" t="s">
        <v>345</v>
      </c>
      <c r="F146" s="425" t="s">
        <v>17</v>
      </c>
      <c r="G146" s="421" t="s">
        <v>34</v>
      </c>
      <c r="H146" s="421" t="s">
        <v>34</v>
      </c>
      <c r="I146" s="413" t="s">
        <v>234</v>
      </c>
      <c r="J146" s="411" t="s">
        <v>17</v>
      </c>
      <c r="K146" s="407" t="s">
        <v>101</v>
      </c>
      <c r="L146" s="171"/>
      <c r="M146" s="172" t="s">
        <v>44</v>
      </c>
      <c r="N146" s="172" t="s">
        <v>17</v>
      </c>
      <c r="O146" s="173" t="s">
        <v>17</v>
      </c>
      <c r="P146" s="172" t="s">
        <v>1082</v>
      </c>
      <c r="Q146" s="409" t="s">
        <v>101</v>
      </c>
      <c r="R146" s="410"/>
      <c r="S146" s="431">
        <v>15000</v>
      </c>
      <c r="T146" s="440" t="s">
        <v>1184</v>
      </c>
    </row>
    <row r="147" spans="1:20" s="161" customFormat="1" ht="26.25" customHeight="1" x14ac:dyDescent="0.2">
      <c r="A147" s="414"/>
      <c r="B147" s="418"/>
      <c r="C147" s="420"/>
      <c r="D147" s="422"/>
      <c r="E147" s="424"/>
      <c r="F147" s="426"/>
      <c r="G147" s="422"/>
      <c r="H147" s="422"/>
      <c r="I147" s="414"/>
      <c r="J147" s="412"/>
      <c r="K147" s="408"/>
      <c r="L147" s="174"/>
      <c r="M147" s="175"/>
      <c r="N147" s="175"/>
      <c r="O147" s="175"/>
      <c r="P147" s="175"/>
      <c r="Q147" s="176"/>
      <c r="R147" s="177"/>
      <c r="S147" s="431"/>
      <c r="T147" s="440"/>
    </row>
    <row r="148" spans="1:20" s="161" customFormat="1" ht="26.25" customHeight="1" x14ac:dyDescent="0.2">
      <c r="A148" s="413" t="s">
        <v>235</v>
      </c>
      <c r="B148" s="417" t="s">
        <v>1105</v>
      </c>
      <c r="C148" s="419" t="s">
        <v>1097</v>
      </c>
      <c r="D148" s="421" t="s">
        <v>341</v>
      </c>
      <c r="E148" s="423" t="s">
        <v>345</v>
      </c>
      <c r="F148" s="425" t="s">
        <v>17</v>
      </c>
      <c r="G148" s="421" t="s">
        <v>34</v>
      </c>
      <c r="H148" s="421" t="s">
        <v>34</v>
      </c>
      <c r="I148" s="413" t="s">
        <v>235</v>
      </c>
      <c r="J148" s="411" t="s">
        <v>17</v>
      </c>
      <c r="K148" s="407" t="s">
        <v>101</v>
      </c>
      <c r="L148" s="171"/>
      <c r="M148" s="172" t="s">
        <v>44</v>
      </c>
      <c r="N148" s="172" t="s">
        <v>17</v>
      </c>
      <c r="O148" s="173" t="s">
        <v>17</v>
      </c>
      <c r="P148" s="172" t="s">
        <v>1082</v>
      </c>
      <c r="Q148" s="409" t="s">
        <v>101</v>
      </c>
      <c r="R148" s="410"/>
      <c r="S148" s="431">
        <v>15000</v>
      </c>
      <c r="T148" s="440" t="s">
        <v>1184</v>
      </c>
    </row>
    <row r="149" spans="1:20" s="161" customFormat="1" ht="26.25" customHeight="1" x14ac:dyDescent="0.2">
      <c r="A149" s="414"/>
      <c r="B149" s="418"/>
      <c r="C149" s="420"/>
      <c r="D149" s="422"/>
      <c r="E149" s="424"/>
      <c r="F149" s="426"/>
      <c r="G149" s="422"/>
      <c r="H149" s="422"/>
      <c r="I149" s="414"/>
      <c r="J149" s="412"/>
      <c r="K149" s="408"/>
      <c r="L149" s="174"/>
      <c r="M149" s="175"/>
      <c r="N149" s="175"/>
      <c r="O149" s="175"/>
      <c r="P149" s="175"/>
      <c r="Q149" s="176"/>
      <c r="R149" s="177"/>
      <c r="S149" s="431"/>
      <c r="T149" s="440"/>
    </row>
    <row r="150" spans="1:20" s="161" customFormat="1" ht="26.25" customHeight="1" x14ac:dyDescent="0.2">
      <c r="A150" s="413" t="s">
        <v>236</v>
      </c>
      <c r="B150" s="417" t="s">
        <v>1105</v>
      </c>
      <c r="C150" s="419" t="s">
        <v>1116</v>
      </c>
      <c r="D150" s="421" t="s">
        <v>341</v>
      </c>
      <c r="E150" s="423" t="s">
        <v>345</v>
      </c>
      <c r="F150" s="425" t="s">
        <v>17</v>
      </c>
      <c r="G150" s="421" t="s">
        <v>34</v>
      </c>
      <c r="H150" s="421" t="s">
        <v>34</v>
      </c>
      <c r="I150" s="413" t="s">
        <v>236</v>
      </c>
      <c r="J150" s="411" t="s">
        <v>17</v>
      </c>
      <c r="K150" s="407" t="s">
        <v>101</v>
      </c>
      <c r="L150" s="171"/>
      <c r="M150" s="172" t="s">
        <v>44</v>
      </c>
      <c r="N150" s="172" t="s">
        <v>17</v>
      </c>
      <c r="O150" s="173" t="s">
        <v>17</v>
      </c>
      <c r="P150" s="172" t="s">
        <v>1082</v>
      </c>
      <c r="Q150" s="409" t="s">
        <v>101</v>
      </c>
      <c r="R150" s="410"/>
      <c r="S150" s="431">
        <v>15000</v>
      </c>
      <c r="T150" s="440" t="s">
        <v>1184</v>
      </c>
    </row>
    <row r="151" spans="1:20" s="161" customFormat="1" ht="26.25" customHeight="1" x14ac:dyDescent="0.2">
      <c r="A151" s="414"/>
      <c r="B151" s="418"/>
      <c r="C151" s="420"/>
      <c r="D151" s="422"/>
      <c r="E151" s="424"/>
      <c r="F151" s="426"/>
      <c r="G151" s="422"/>
      <c r="H151" s="422"/>
      <c r="I151" s="414"/>
      <c r="J151" s="412"/>
      <c r="K151" s="408"/>
      <c r="L151" s="174"/>
      <c r="M151" s="175"/>
      <c r="N151" s="175"/>
      <c r="O151" s="175"/>
      <c r="P151" s="175"/>
      <c r="Q151" s="176"/>
      <c r="R151" s="177"/>
      <c r="S151" s="431"/>
      <c r="T151" s="440"/>
    </row>
    <row r="152" spans="1:20" s="161" customFormat="1" ht="26.25" customHeight="1" x14ac:dyDescent="0.2">
      <c r="A152" s="413" t="s">
        <v>237</v>
      </c>
      <c r="B152" s="417" t="s">
        <v>1105</v>
      </c>
      <c r="C152" s="419" t="s">
        <v>1117</v>
      </c>
      <c r="D152" s="421" t="s">
        <v>341</v>
      </c>
      <c r="E152" s="423" t="s">
        <v>345</v>
      </c>
      <c r="F152" s="425" t="s">
        <v>17</v>
      </c>
      <c r="G152" s="421" t="s">
        <v>34</v>
      </c>
      <c r="H152" s="421" t="s">
        <v>34</v>
      </c>
      <c r="I152" s="413" t="s">
        <v>237</v>
      </c>
      <c r="J152" s="411" t="s">
        <v>17</v>
      </c>
      <c r="K152" s="407" t="s">
        <v>101</v>
      </c>
      <c r="L152" s="171"/>
      <c r="M152" s="172" t="s">
        <v>44</v>
      </c>
      <c r="N152" s="172" t="s">
        <v>17</v>
      </c>
      <c r="O152" s="173" t="s">
        <v>17</v>
      </c>
      <c r="P152" s="172" t="s">
        <v>1082</v>
      </c>
      <c r="Q152" s="409" t="s">
        <v>101</v>
      </c>
      <c r="R152" s="410"/>
      <c r="S152" s="431">
        <v>15000</v>
      </c>
      <c r="T152" s="440" t="s">
        <v>1184</v>
      </c>
    </row>
    <row r="153" spans="1:20" s="161" customFormat="1" ht="26.25" customHeight="1" x14ac:dyDescent="0.2">
      <c r="A153" s="414"/>
      <c r="B153" s="418"/>
      <c r="C153" s="420"/>
      <c r="D153" s="422"/>
      <c r="E153" s="424"/>
      <c r="F153" s="426"/>
      <c r="G153" s="422"/>
      <c r="H153" s="422"/>
      <c r="I153" s="414"/>
      <c r="J153" s="412"/>
      <c r="K153" s="408"/>
      <c r="L153" s="174"/>
      <c r="M153" s="175"/>
      <c r="N153" s="175"/>
      <c r="O153" s="175"/>
      <c r="P153" s="175"/>
      <c r="Q153" s="176"/>
      <c r="R153" s="177"/>
      <c r="S153" s="431"/>
      <c r="T153" s="440"/>
    </row>
    <row r="154" spans="1:20" s="161" customFormat="1" ht="26.25" customHeight="1" x14ac:dyDescent="0.2">
      <c r="A154" s="413" t="s">
        <v>238</v>
      </c>
      <c r="B154" s="417" t="s">
        <v>1105</v>
      </c>
      <c r="C154" s="419" t="s">
        <v>1029</v>
      </c>
      <c r="D154" s="421" t="s">
        <v>341</v>
      </c>
      <c r="E154" s="423" t="s">
        <v>345</v>
      </c>
      <c r="F154" s="425" t="s">
        <v>17</v>
      </c>
      <c r="G154" s="421" t="s">
        <v>34</v>
      </c>
      <c r="H154" s="421" t="s">
        <v>34</v>
      </c>
      <c r="I154" s="413" t="s">
        <v>238</v>
      </c>
      <c r="J154" s="411" t="s">
        <v>17</v>
      </c>
      <c r="K154" s="407" t="s">
        <v>101</v>
      </c>
      <c r="L154" s="171"/>
      <c r="M154" s="172" t="s">
        <v>44</v>
      </c>
      <c r="N154" s="172" t="s">
        <v>17</v>
      </c>
      <c r="O154" s="173" t="s">
        <v>17</v>
      </c>
      <c r="P154" s="172" t="s">
        <v>1082</v>
      </c>
      <c r="Q154" s="409" t="s">
        <v>101</v>
      </c>
      <c r="R154" s="410"/>
      <c r="S154" s="431">
        <v>15000</v>
      </c>
      <c r="T154" s="440" t="s">
        <v>1184</v>
      </c>
    </row>
    <row r="155" spans="1:20" s="161" customFormat="1" ht="26.25" customHeight="1" x14ac:dyDescent="0.2">
      <c r="A155" s="414"/>
      <c r="B155" s="418"/>
      <c r="C155" s="420"/>
      <c r="D155" s="422"/>
      <c r="E155" s="424"/>
      <c r="F155" s="426"/>
      <c r="G155" s="422"/>
      <c r="H155" s="422"/>
      <c r="I155" s="414"/>
      <c r="J155" s="412"/>
      <c r="K155" s="408"/>
      <c r="L155" s="174"/>
      <c r="M155" s="175"/>
      <c r="N155" s="175"/>
      <c r="O155" s="175"/>
      <c r="P155" s="175"/>
      <c r="Q155" s="176"/>
      <c r="R155" s="177"/>
      <c r="S155" s="431"/>
      <c r="T155" s="440"/>
    </row>
    <row r="156" spans="1:20" s="161" customFormat="1" ht="26.25" customHeight="1" x14ac:dyDescent="0.2">
      <c r="A156" s="413" t="s">
        <v>239</v>
      </c>
      <c r="B156" s="417" t="s">
        <v>1105</v>
      </c>
      <c r="C156" s="419" t="s">
        <v>1030</v>
      </c>
      <c r="D156" s="421" t="s">
        <v>341</v>
      </c>
      <c r="E156" s="423" t="s">
        <v>345</v>
      </c>
      <c r="F156" s="425" t="s">
        <v>17</v>
      </c>
      <c r="G156" s="421" t="s">
        <v>34</v>
      </c>
      <c r="H156" s="421" t="s">
        <v>34</v>
      </c>
      <c r="I156" s="413" t="s">
        <v>239</v>
      </c>
      <c r="J156" s="411" t="s">
        <v>17</v>
      </c>
      <c r="K156" s="407" t="s">
        <v>101</v>
      </c>
      <c r="L156" s="171"/>
      <c r="M156" s="172" t="s">
        <v>44</v>
      </c>
      <c r="N156" s="172" t="s">
        <v>17</v>
      </c>
      <c r="O156" s="173" t="s">
        <v>17</v>
      </c>
      <c r="P156" s="172" t="s">
        <v>1082</v>
      </c>
      <c r="Q156" s="409" t="s">
        <v>101</v>
      </c>
      <c r="R156" s="410"/>
      <c r="S156" s="431">
        <v>15000</v>
      </c>
      <c r="T156" s="440" t="s">
        <v>1184</v>
      </c>
    </row>
    <row r="157" spans="1:20" s="161" customFormat="1" ht="26.25" customHeight="1" x14ac:dyDescent="0.2">
      <c r="A157" s="414"/>
      <c r="B157" s="418"/>
      <c r="C157" s="420"/>
      <c r="D157" s="422"/>
      <c r="E157" s="424"/>
      <c r="F157" s="426"/>
      <c r="G157" s="422"/>
      <c r="H157" s="422"/>
      <c r="I157" s="414"/>
      <c r="J157" s="412"/>
      <c r="K157" s="408"/>
      <c r="L157" s="174"/>
      <c r="M157" s="175"/>
      <c r="N157" s="175"/>
      <c r="O157" s="175"/>
      <c r="P157" s="175"/>
      <c r="Q157" s="176"/>
      <c r="R157" s="177"/>
      <c r="S157" s="431"/>
      <c r="T157" s="440"/>
    </row>
    <row r="158" spans="1:20" s="161" customFormat="1" ht="26.25" customHeight="1" x14ac:dyDescent="0.2">
      <c r="A158" s="413" t="s">
        <v>240</v>
      </c>
      <c r="B158" s="417" t="s">
        <v>1105</v>
      </c>
      <c r="C158" s="419" t="s">
        <v>1176</v>
      </c>
      <c r="D158" s="421" t="s">
        <v>341</v>
      </c>
      <c r="E158" s="423" t="s">
        <v>345</v>
      </c>
      <c r="F158" s="425" t="s">
        <v>17</v>
      </c>
      <c r="G158" s="421" t="s">
        <v>34</v>
      </c>
      <c r="H158" s="421" t="s">
        <v>34</v>
      </c>
      <c r="I158" s="413" t="s">
        <v>240</v>
      </c>
      <c r="J158" s="411" t="s">
        <v>17</v>
      </c>
      <c r="K158" s="407" t="s">
        <v>101</v>
      </c>
      <c r="L158" s="171"/>
      <c r="M158" s="172" t="s">
        <v>44</v>
      </c>
      <c r="N158" s="172" t="s">
        <v>17</v>
      </c>
      <c r="O158" s="173" t="s">
        <v>17</v>
      </c>
      <c r="P158" s="172" t="s">
        <v>1082</v>
      </c>
      <c r="Q158" s="409" t="s">
        <v>101</v>
      </c>
      <c r="R158" s="410"/>
      <c r="S158" s="431">
        <v>15000</v>
      </c>
      <c r="T158" s="440" t="s">
        <v>1184</v>
      </c>
    </row>
    <row r="159" spans="1:20" s="161" customFormat="1" ht="26.25" customHeight="1" x14ac:dyDescent="0.2">
      <c r="A159" s="414"/>
      <c r="B159" s="418"/>
      <c r="C159" s="420"/>
      <c r="D159" s="422"/>
      <c r="E159" s="424"/>
      <c r="F159" s="426"/>
      <c r="G159" s="422"/>
      <c r="H159" s="422"/>
      <c r="I159" s="414"/>
      <c r="J159" s="412"/>
      <c r="K159" s="408"/>
      <c r="L159" s="174"/>
      <c r="M159" s="175"/>
      <c r="N159" s="175"/>
      <c r="O159" s="175"/>
      <c r="P159" s="175"/>
      <c r="Q159" s="176"/>
      <c r="R159" s="177"/>
      <c r="S159" s="431"/>
      <c r="T159" s="440"/>
    </row>
    <row r="160" spans="1:20" s="161" customFormat="1" ht="26.25" customHeight="1" x14ac:dyDescent="0.2">
      <c r="A160" s="413" t="s">
        <v>1157</v>
      </c>
      <c r="B160" s="417" t="s">
        <v>1105</v>
      </c>
      <c r="C160" s="419" t="s">
        <v>1072</v>
      </c>
      <c r="D160" s="421" t="s">
        <v>341</v>
      </c>
      <c r="E160" s="423" t="s">
        <v>345</v>
      </c>
      <c r="F160" s="425" t="s">
        <v>17</v>
      </c>
      <c r="G160" s="421" t="s">
        <v>34</v>
      </c>
      <c r="H160" s="421" t="s">
        <v>34</v>
      </c>
      <c r="I160" s="413" t="s">
        <v>1157</v>
      </c>
      <c r="J160" s="411" t="s">
        <v>17</v>
      </c>
      <c r="K160" s="407" t="s">
        <v>101</v>
      </c>
      <c r="L160" s="171"/>
      <c r="M160" s="172" t="s">
        <v>44</v>
      </c>
      <c r="N160" s="172" t="s">
        <v>17</v>
      </c>
      <c r="O160" s="173" t="s">
        <v>17</v>
      </c>
      <c r="P160" s="172" t="s">
        <v>1082</v>
      </c>
      <c r="Q160" s="409" t="s">
        <v>101</v>
      </c>
      <c r="R160" s="410"/>
      <c r="S160" s="431">
        <v>15000</v>
      </c>
      <c r="T160" s="440" t="s">
        <v>1184</v>
      </c>
    </row>
    <row r="161" spans="1:20" s="161" customFormat="1" ht="26.25" customHeight="1" x14ac:dyDescent="0.2">
      <c r="A161" s="414"/>
      <c r="B161" s="418"/>
      <c r="C161" s="420"/>
      <c r="D161" s="422"/>
      <c r="E161" s="424"/>
      <c r="F161" s="426"/>
      <c r="G161" s="422"/>
      <c r="H161" s="422"/>
      <c r="I161" s="414"/>
      <c r="J161" s="412"/>
      <c r="K161" s="408"/>
      <c r="L161" s="174"/>
      <c r="M161" s="175"/>
      <c r="N161" s="175"/>
      <c r="O161" s="175"/>
      <c r="P161" s="175"/>
      <c r="Q161" s="176"/>
      <c r="R161" s="177"/>
      <c r="S161" s="431"/>
      <c r="T161" s="440"/>
    </row>
    <row r="162" spans="1:20" s="161" customFormat="1" ht="26.25" customHeight="1" x14ac:dyDescent="0.2">
      <c r="A162" s="413" t="s">
        <v>1158</v>
      </c>
      <c r="B162" s="417" t="s">
        <v>1105</v>
      </c>
      <c r="C162" s="419" t="s">
        <v>1118</v>
      </c>
      <c r="D162" s="421" t="s">
        <v>341</v>
      </c>
      <c r="E162" s="423" t="s">
        <v>345</v>
      </c>
      <c r="F162" s="425" t="s">
        <v>17</v>
      </c>
      <c r="G162" s="421" t="s">
        <v>34</v>
      </c>
      <c r="H162" s="421" t="s">
        <v>34</v>
      </c>
      <c r="I162" s="413" t="s">
        <v>1158</v>
      </c>
      <c r="J162" s="411" t="s">
        <v>17</v>
      </c>
      <c r="K162" s="407" t="s">
        <v>101</v>
      </c>
      <c r="L162" s="171"/>
      <c r="M162" s="172" t="s">
        <v>44</v>
      </c>
      <c r="N162" s="172" t="s">
        <v>17</v>
      </c>
      <c r="O162" s="173" t="s">
        <v>17</v>
      </c>
      <c r="P162" s="172" t="s">
        <v>1082</v>
      </c>
      <c r="Q162" s="409" t="s">
        <v>101</v>
      </c>
      <c r="R162" s="410"/>
      <c r="S162" s="431">
        <v>15000</v>
      </c>
      <c r="T162" s="440" t="s">
        <v>1184</v>
      </c>
    </row>
    <row r="163" spans="1:20" s="161" customFormat="1" ht="26.25" customHeight="1" x14ac:dyDescent="0.2">
      <c r="A163" s="414"/>
      <c r="B163" s="418"/>
      <c r="C163" s="420"/>
      <c r="D163" s="422"/>
      <c r="E163" s="424"/>
      <c r="F163" s="426"/>
      <c r="G163" s="422"/>
      <c r="H163" s="422"/>
      <c r="I163" s="414"/>
      <c r="J163" s="412"/>
      <c r="K163" s="408"/>
      <c r="L163" s="174"/>
      <c r="M163" s="175"/>
      <c r="N163" s="175"/>
      <c r="O163" s="175"/>
      <c r="P163" s="175"/>
      <c r="Q163" s="176"/>
      <c r="R163" s="177"/>
      <c r="S163" s="431"/>
      <c r="T163" s="440"/>
    </row>
    <row r="164" spans="1:20" s="161" customFormat="1" ht="26.25" customHeight="1" x14ac:dyDescent="0.2">
      <c r="A164" s="413" t="s">
        <v>1159</v>
      </c>
      <c r="B164" s="417" t="s">
        <v>1105</v>
      </c>
      <c r="C164" s="419" t="s">
        <v>1119</v>
      </c>
      <c r="D164" s="421" t="s">
        <v>341</v>
      </c>
      <c r="E164" s="423" t="s">
        <v>345</v>
      </c>
      <c r="F164" s="425" t="s">
        <v>17</v>
      </c>
      <c r="G164" s="421" t="s">
        <v>34</v>
      </c>
      <c r="H164" s="421" t="s">
        <v>34</v>
      </c>
      <c r="I164" s="413" t="s">
        <v>1159</v>
      </c>
      <c r="J164" s="411" t="s">
        <v>17</v>
      </c>
      <c r="K164" s="407" t="s">
        <v>101</v>
      </c>
      <c r="L164" s="171"/>
      <c r="M164" s="172" t="s">
        <v>44</v>
      </c>
      <c r="N164" s="172" t="s">
        <v>17</v>
      </c>
      <c r="O164" s="173" t="s">
        <v>17</v>
      </c>
      <c r="P164" s="172" t="s">
        <v>1082</v>
      </c>
      <c r="Q164" s="409" t="s">
        <v>101</v>
      </c>
      <c r="R164" s="410"/>
      <c r="S164" s="431">
        <v>15000</v>
      </c>
      <c r="T164" s="440" t="s">
        <v>1184</v>
      </c>
    </row>
    <row r="165" spans="1:20" s="161" customFormat="1" ht="26.25" customHeight="1" x14ac:dyDescent="0.2">
      <c r="A165" s="414"/>
      <c r="B165" s="418"/>
      <c r="C165" s="420"/>
      <c r="D165" s="422"/>
      <c r="E165" s="424"/>
      <c r="F165" s="426"/>
      <c r="G165" s="422"/>
      <c r="H165" s="422"/>
      <c r="I165" s="414"/>
      <c r="J165" s="412"/>
      <c r="K165" s="408"/>
      <c r="L165" s="174"/>
      <c r="M165" s="175"/>
      <c r="N165" s="175"/>
      <c r="O165" s="175"/>
      <c r="P165" s="175"/>
      <c r="Q165" s="176"/>
      <c r="R165" s="177"/>
      <c r="S165" s="431"/>
      <c r="T165" s="440"/>
    </row>
    <row r="166" spans="1:20" s="161" customFormat="1" ht="26.25" customHeight="1" x14ac:dyDescent="0.2">
      <c r="A166" s="413" t="s">
        <v>1160</v>
      </c>
      <c r="B166" s="417" t="s">
        <v>1105</v>
      </c>
      <c r="C166" s="419" t="s">
        <v>1025</v>
      </c>
      <c r="D166" s="421" t="s">
        <v>341</v>
      </c>
      <c r="E166" s="423" t="s">
        <v>345</v>
      </c>
      <c r="F166" s="425" t="s">
        <v>17</v>
      </c>
      <c r="G166" s="421" t="s">
        <v>34</v>
      </c>
      <c r="H166" s="421" t="s">
        <v>34</v>
      </c>
      <c r="I166" s="413" t="s">
        <v>1160</v>
      </c>
      <c r="J166" s="411" t="s">
        <v>17</v>
      </c>
      <c r="K166" s="407" t="s">
        <v>101</v>
      </c>
      <c r="L166" s="171"/>
      <c r="M166" s="172" t="s">
        <v>44</v>
      </c>
      <c r="N166" s="172" t="s">
        <v>17</v>
      </c>
      <c r="O166" s="173" t="s">
        <v>17</v>
      </c>
      <c r="P166" s="172" t="s">
        <v>1082</v>
      </c>
      <c r="Q166" s="409" t="s">
        <v>101</v>
      </c>
      <c r="R166" s="410"/>
      <c r="S166" s="431">
        <v>15000</v>
      </c>
      <c r="T166" s="440" t="s">
        <v>1184</v>
      </c>
    </row>
    <row r="167" spans="1:20" s="161" customFormat="1" ht="26.25" customHeight="1" x14ac:dyDescent="0.2">
      <c r="A167" s="414"/>
      <c r="B167" s="418"/>
      <c r="C167" s="420"/>
      <c r="D167" s="422"/>
      <c r="E167" s="424"/>
      <c r="F167" s="426"/>
      <c r="G167" s="422"/>
      <c r="H167" s="422"/>
      <c r="I167" s="414"/>
      <c r="J167" s="412"/>
      <c r="K167" s="408"/>
      <c r="L167" s="174"/>
      <c r="M167" s="175"/>
      <c r="N167" s="175"/>
      <c r="O167" s="175"/>
      <c r="P167" s="175"/>
      <c r="Q167" s="176"/>
      <c r="R167" s="177"/>
      <c r="S167" s="431"/>
      <c r="T167" s="440"/>
    </row>
    <row r="168" spans="1:20" s="161" customFormat="1" ht="26.25" customHeight="1" x14ac:dyDescent="0.2">
      <c r="A168" s="413" t="s">
        <v>1161</v>
      </c>
      <c r="B168" s="417" t="s">
        <v>1105</v>
      </c>
      <c r="C168" s="419" t="s">
        <v>1029</v>
      </c>
      <c r="D168" s="421" t="s">
        <v>341</v>
      </c>
      <c r="E168" s="423" t="s">
        <v>345</v>
      </c>
      <c r="F168" s="425" t="s">
        <v>17</v>
      </c>
      <c r="G168" s="421" t="s">
        <v>34</v>
      </c>
      <c r="H168" s="421" t="s">
        <v>34</v>
      </c>
      <c r="I168" s="413" t="s">
        <v>1161</v>
      </c>
      <c r="J168" s="411" t="s">
        <v>17</v>
      </c>
      <c r="K168" s="407" t="s">
        <v>101</v>
      </c>
      <c r="L168" s="171"/>
      <c r="M168" s="172" t="s">
        <v>44</v>
      </c>
      <c r="N168" s="172" t="s">
        <v>17</v>
      </c>
      <c r="O168" s="173" t="s">
        <v>17</v>
      </c>
      <c r="P168" s="172" t="s">
        <v>1082</v>
      </c>
      <c r="Q168" s="409" t="s">
        <v>101</v>
      </c>
      <c r="R168" s="410"/>
      <c r="S168" s="431">
        <v>15000</v>
      </c>
      <c r="T168" s="440" t="s">
        <v>1184</v>
      </c>
    </row>
    <row r="169" spans="1:20" s="161" customFormat="1" ht="26.25" customHeight="1" x14ac:dyDescent="0.2">
      <c r="A169" s="414"/>
      <c r="B169" s="418"/>
      <c r="C169" s="420"/>
      <c r="D169" s="422"/>
      <c r="E169" s="424"/>
      <c r="F169" s="426"/>
      <c r="G169" s="422"/>
      <c r="H169" s="422"/>
      <c r="I169" s="414"/>
      <c r="J169" s="412"/>
      <c r="K169" s="408"/>
      <c r="L169" s="174"/>
      <c r="M169" s="175"/>
      <c r="N169" s="175"/>
      <c r="O169" s="175"/>
      <c r="P169" s="175"/>
      <c r="Q169" s="176"/>
      <c r="R169" s="177"/>
      <c r="S169" s="431"/>
      <c r="T169" s="440"/>
    </row>
    <row r="170" spans="1:20" s="161" customFormat="1" ht="26.25" customHeight="1" x14ac:dyDescent="0.2">
      <c r="A170" s="413" t="s">
        <v>1162</v>
      </c>
      <c r="B170" s="417" t="s">
        <v>1105</v>
      </c>
      <c r="C170" s="419" t="s">
        <v>1039</v>
      </c>
      <c r="D170" s="421" t="s">
        <v>341</v>
      </c>
      <c r="E170" s="423" t="s">
        <v>345</v>
      </c>
      <c r="F170" s="425" t="s">
        <v>17</v>
      </c>
      <c r="G170" s="421" t="s">
        <v>34</v>
      </c>
      <c r="H170" s="421" t="s">
        <v>34</v>
      </c>
      <c r="I170" s="413" t="s">
        <v>1162</v>
      </c>
      <c r="J170" s="411" t="s">
        <v>17</v>
      </c>
      <c r="K170" s="407" t="s">
        <v>101</v>
      </c>
      <c r="L170" s="171"/>
      <c r="M170" s="172" t="s">
        <v>44</v>
      </c>
      <c r="N170" s="172" t="s">
        <v>17</v>
      </c>
      <c r="O170" s="173" t="s">
        <v>17</v>
      </c>
      <c r="P170" s="172" t="s">
        <v>1082</v>
      </c>
      <c r="Q170" s="409" t="s">
        <v>101</v>
      </c>
      <c r="R170" s="410"/>
      <c r="S170" s="431">
        <v>15000</v>
      </c>
      <c r="T170" s="440" t="s">
        <v>1184</v>
      </c>
    </row>
    <row r="171" spans="1:20" s="161" customFormat="1" ht="26.25" customHeight="1" x14ac:dyDescent="0.2">
      <c r="A171" s="414"/>
      <c r="B171" s="418"/>
      <c r="C171" s="420"/>
      <c r="D171" s="422"/>
      <c r="E171" s="424"/>
      <c r="F171" s="426"/>
      <c r="G171" s="422"/>
      <c r="H171" s="422"/>
      <c r="I171" s="414"/>
      <c r="J171" s="412"/>
      <c r="K171" s="408"/>
      <c r="L171" s="174"/>
      <c r="M171" s="175"/>
      <c r="N171" s="175"/>
      <c r="O171" s="175"/>
      <c r="P171" s="175"/>
      <c r="Q171" s="176"/>
      <c r="R171" s="177"/>
      <c r="S171" s="431"/>
      <c r="T171" s="440"/>
    </row>
    <row r="172" spans="1:20" s="161" customFormat="1" ht="26.25" customHeight="1" x14ac:dyDescent="0.2">
      <c r="A172" s="413" t="s">
        <v>1163</v>
      </c>
      <c r="B172" s="417" t="s">
        <v>1105</v>
      </c>
      <c r="C172" s="419" t="s">
        <v>1073</v>
      </c>
      <c r="D172" s="421" t="s">
        <v>341</v>
      </c>
      <c r="E172" s="423" t="s">
        <v>345</v>
      </c>
      <c r="F172" s="425" t="s">
        <v>17</v>
      </c>
      <c r="G172" s="421" t="s">
        <v>34</v>
      </c>
      <c r="H172" s="421" t="s">
        <v>34</v>
      </c>
      <c r="I172" s="413" t="s">
        <v>1163</v>
      </c>
      <c r="J172" s="411" t="s">
        <v>17</v>
      </c>
      <c r="K172" s="407" t="s">
        <v>101</v>
      </c>
      <c r="L172" s="171"/>
      <c r="M172" s="172" t="s">
        <v>44</v>
      </c>
      <c r="N172" s="172" t="s">
        <v>17</v>
      </c>
      <c r="O172" s="173" t="s">
        <v>17</v>
      </c>
      <c r="P172" s="172" t="s">
        <v>1082</v>
      </c>
      <c r="Q172" s="409" t="s">
        <v>101</v>
      </c>
      <c r="R172" s="410"/>
      <c r="S172" s="431">
        <v>15000</v>
      </c>
      <c r="T172" s="440" t="s">
        <v>1184</v>
      </c>
    </row>
    <row r="173" spans="1:20" s="161" customFormat="1" ht="26.25" customHeight="1" x14ac:dyDescent="0.2">
      <c r="A173" s="414"/>
      <c r="B173" s="418"/>
      <c r="C173" s="420"/>
      <c r="D173" s="422"/>
      <c r="E173" s="424"/>
      <c r="F173" s="426"/>
      <c r="G173" s="422"/>
      <c r="H173" s="422"/>
      <c r="I173" s="414"/>
      <c r="J173" s="412"/>
      <c r="K173" s="408"/>
      <c r="L173" s="174"/>
      <c r="M173" s="175"/>
      <c r="N173" s="175"/>
      <c r="O173" s="175"/>
      <c r="P173" s="175"/>
      <c r="Q173" s="176"/>
      <c r="R173" s="177"/>
      <c r="S173" s="431"/>
      <c r="T173" s="440"/>
    </row>
    <row r="174" spans="1:20" s="161" customFormat="1" ht="26.25" customHeight="1" x14ac:dyDescent="0.2">
      <c r="A174" s="413" t="s">
        <v>1164</v>
      </c>
      <c r="B174" s="417" t="s">
        <v>1105</v>
      </c>
      <c r="C174" s="419" t="s">
        <v>1121</v>
      </c>
      <c r="D174" s="421" t="s">
        <v>341</v>
      </c>
      <c r="E174" s="423" t="s">
        <v>345</v>
      </c>
      <c r="F174" s="425"/>
      <c r="G174" s="421" t="s">
        <v>341</v>
      </c>
      <c r="H174" s="421" t="s">
        <v>34</v>
      </c>
      <c r="I174" s="413" t="s">
        <v>1164</v>
      </c>
      <c r="J174" s="411" t="s">
        <v>17</v>
      </c>
      <c r="K174" s="407" t="s">
        <v>101</v>
      </c>
      <c r="L174" s="171"/>
      <c r="M174" s="172" t="s">
        <v>1035</v>
      </c>
      <c r="N174" s="172" t="s">
        <v>17</v>
      </c>
      <c r="O174" s="173" t="s">
        <v>17</v>
      </c>
      <c r="P174" s="172" t="s">
        <v>1082</v>
      </c>
      <c r="Q174" s="409" t="s">
        <v>101</v>
      </c>
      <c r="R174" s="410"/>
      <c r="S174" s="431">
        <v>15000</v>
      </c>
      <c r="T174" s="440" t="s">
        <v>1184</v>
      </c>
    </row>
    <row r="175" spans="1:20" s="161" customFormat="1" ht="26.25" customHeight="1" x14ac:dyDescent="0.2">
      <c r="A175" s="414"/>
      <c r="B175" s="418"/>
      <c r="C175" s="420"/>
      <c r="D175" s="422"/>
      <c r="E175" s="424"/>
      <c r="F175" s="426"/>
      <c r="G175" s="422"/>
      <c r="H175" s="422"/>
      <c r="I175" s="414"/>
      <c r="J175" s="412"/>
      <c r="K175" s="408"/>
      <c r="L175" s="174"/>
      <c r="M175" s="175"/>
      <c r="N175" s="175"/>
      <c r="O175" s="175"/>
      <c r="P175" s="175"/>
      <c r="Q175" s="176"/>
      <c r="R175" s="177"/>
      <c r="S175" s="431"/>
      <c r="T175" s="440"/>
    </row>
    <row r="176" spans="1:20" s="161" customFormat="1" ht="26.25" customHeight="1" x14ac:dyDescent="0.2">
      <c r="A176" s="413" t="s">
        <v>1165</v>
      </c>
      <c r="B176" s="417" t="s">
        <v>1105</v>
      </c>
      <c r="C176" s="419" t="s">
        <v>1128</v>
      </c>
      <c r="D176" s="421" t="s">
        <v>341</v>
      </c>
      <c r="E176" s="423" t="s">
        <v>345</v>
      </c>
      <c r="F176" s="425"/>
      <c r="G176" s="421" t="s">
        <v>341</v>
      </c>
      <c r="H176" s="421" t="s">
        <v>34</v>
      </c>
      <c r="I176" s="413" t="s">
        <v>1165</v>
      </c>
      <c r="J176" s="411" t="s">
        <v>1129</v>
      </c>
      <c r="K176" s="407" t="s">
        <v>101</v>
      </c>
      <c r="L176" s="171"/>
      <c r="M176" s="172"/>
      <c r="N176" s="172"/>
      <c r="O176" s="173"/>
      <c r="P176" s="172" t="s">
        <v>1082</v>
      </c>
      <c r="Q176" s="409" t="s">
        <v>101</v>
      </c>
      <c r="R176" s="410"/>
      <c r="S176" s="431">
        <v>15000</v>
      </c>
      <c r="T176" s="440" t="s">
        <v>1184</v>
      </c>
    </row>
    <row r="177" spans="1:21" s="161" customFormat="1" ht="26.25" customHeight="1" x14ac:dyDescent="0.2">
      <c r="A177" s="414"/>
      <c r="B177" s="418"/>
      <c r="C177" s="420"/>
      <c r="D177" s="422"/>
      <c r="E177" s="424"/>
      <c r="F177" s="426"/>
      <c r="G177" s="422"/>
      <c r="H177" s="422"/>
      <c r="I177" s="414"/>
      <c r="J177" s="412"/>
      <c r="K177" s="408"/>
      <c r="L177" s="174"/>
      <c r="M177" s="175"/>
      <c r="N177" s="175"/>
      <c r="O177" s="175"/>
      <c r="P177" s="175"/>
      <c r="Q177" s="176"/>
      <c r="R177" s="177"/>
      <c r="S177" s="431"/>
      <c r="T177" s="440"/>
    </row>
    <row r="178" spans="1:21" s="161" customFormat="1" ht="26.25" customHeight="1" x14ac:dyDescent="0.2">
      <c r="A178" s="413" t="s">
        <v>1166</v>
      </c>
      <c r="B178" s="417" t="s">
        <v>1122</v>
      </c>
      <c r="C178" s="419" t="s">
        <v>416</v>
      </c>
      <c r="D178" s="421" t="s">
        <v>341</v>
      </c>
      <c r="E178" s="423" t="s">
        <v>345</v>
      </c>
      <c r="F178" s="432">
        <v>11.66</v>
      </c>
      <c r="G178" s="421"/>
      <c r="H178" s="421" t="s">
        <v>17</v>
      </c>
      <c r="I178" s="413" t="s">
        <v>1166</v>
      </c>
      <c r="J178" s="411" t="s">
        <v>17</v>
      </c>
      <c r="K178" s="407" t="s">
        <v>101</v>
      </c>
      <c r="L178" s="171"/>
      <c r="M178" s="172"/>
      <c r="N178" s="172" t="s">
        <v>17</v>
      </c>
      <c r="O178" s="173" t="s">
        <v>17</v>
      </c>
      <c r="P178" s="172"/>
      <c r="Q178" s="409" t="s">
        <v>101</v>
      </c>
      <c r="R178" s="410"/>
      <c r="S178" s="431">
        <v>17490</v>
      </c>
      <c r="T178" s="440" t="s">
        <v>1184</v>
      </c>
    </row>
    <row r="179" spans="1:21" s="161" customFormat="1" ht="26.25" customHeight="1" x14ac:dyDescent="0.2">
      <c r="A179" s="414"/>
      <c r="B179" s="418"/>
      <c r="C179" s="420"/>
      <c r="D179" s="422"/>
      <c r="E179" s="424"/>
      <c r="F179" s="433"/>
      <c r="G179" s="422"/>
      <c r="H179" s="422"/>
      <c r="I179" s="414"/>
      <c r="J179" s="412"/>
      <c r="K179" s="408"/>
      <c r="L179" s="174"/>
      <c r="M179" s="175"/>
      <c r="N179" s="175"/>
      <c r="O179" s="175"/>
      <c r="P179" s="175"/>
      <c r="Q179" s="176"/>
      <c r="R179" s="177"/>
      <c r="S179" s="431"/>
      <c r="T179" s="440"/>
    </row>
    <row r="180" spans="1:21" s="161" customFormat="1" ht="26.25" customHeight="1" x14ac:dyDescent="0.2">
      <c r="A180" s="413" t="s">
        <v>1131</v>
      </c>
      <c r="B180" s="417" t="s">
        <v>1122</v>
      </c>
      <c r="C180" s="419" t="s">
        <v>593</v>
      </c>
      <c r="D180" s="421" t="s">
        <v>341</v>
      </c>
      <c r="E180" s="423" t="s">
        <v>345</v>
      </c>
      <c r="F180" s="425"/>
      <c r="G180" s="421"/>
      <c r="H180" s="421" t="s">
        <v>17</v>
      </c>
      <c r="I180" s="413" t="s">
        <v>1131</v>
      </c>
      <c r="J180" s="411" t="s">
        <v>17</v>
      </c>
      <c r="K180" s="407" t="s">
        <v>101</v>
      </c>
      <c r="L180" s="171"/>
      <c r="M180" s="172"/>
      <c r="N180" s="172" t="s">
        <v>17</v>
      </c>
      <c r="O180" s="173" t="s">
        <v>17</v>
      </c>
      <c r="P180" s="172"/>
      <c r="Q180" s="409" t="s">
        <v>101</v>
      </c>
      <c r="R180" s="410"/>
      <c r="S180" s="440">
        <v>93569.24</v>
      </c>
      <c r="T180" s="440" t="s">
        <v>778</v>
      </c>
    </row>
    <row r="181" spans="1:21" s="161" customFormat="1" ht="26.25" customHeight="1" x14ac:dyDescent="0.2">
      <c r="A181" s="414"/>
      <c r="B181" s="418"/>
      <c r="C181" s="420"/>
      <c r="D181" s="422"/>
      <c r="E181" s="424"/>
      <c r="F181" s="426"/>
      <c r="G181" s="422"/>
      <c r="H181" s="422"/>
      <c r="I181" s="414"/>
      <c r="J181" s="412"/>
      <c r="K181" s="408"/>
      <c r="L181" s="174"/>
      <c r="M181" s="175"/>
      <c r="N181" s="175"/>
      <c r="O181" s="175"/>
      <c r="P181" s="175"/>
      <c r="Q181" s="176"/>
      <c r="R181" s="177"/>
      <c r="S181" s="440"/>
      <c r="T181" s="440"/>
    </row>
    <row r="182" spans="1:21" s="161" customFormat="1" ht="26.25" customHeight="1" x14ac:dyDescent="0.2">
      <c r="A182" s="413" t="s">
        <v>1132</v>
      </c>
      <c r="B182" s="417" t="s">
        <v>1122</v>
      </c>
      <c r="C182" s="419" t="s">
        <v>525</v>
      </c>
      <c r="D182" s="421" t="s">
        <v>341</v>
      </c>
      <c r="E182" s="423">
        <v>1978</v>
      </c>
      <c r="F182" s="425">
        <v>6</v>
      </c>
      <c r="G182" s="421" t="s">
        <v>34</v>
      </c>
      <c r="H182" s="421" t="s">
        <v>17</v>
      </c>
      <c r="I182" s="413" t="s">
        <v>1132</v>
      </c>
      <c r="J182" s="411" t="s">
        <v>17</v>
      </c>
      <c r="K182" s="407" t="s">
        <v>101</v>
      </c>
      <c r="L182" s="171"/>
      <c r="M182" s="172" t="s">
        <v>44</v>
      </c>
      <c r="N182" s="172" t="s">
        <v>17</v>
      </c>
      <c r="O182" s="173" t="s">
        <v>17</v>
      </c>
      <c r="P182" s="172" t="s">
        <v>1082</v>
      </c>
      <c r="Q182" s="409" t="s">
        <v>101</v>
      </c>
      <c r="R182" s="410"/>
      <c r="S182" s="440">
        <v>9000</v>
      </c>
      <c r="T182" s="440" t="s">
        <v>1184</v>
      </c>
    </row>
    <row r="183" spans="1:21" s="161" customFormat="1" ht="26.25" customHeight="1" x14ac:dyDescent="0.2">
      <c r="A183" s="414"/>
      <c r="B183" s="418"/>
      <c r="C183" s="420"/>
      <c r="D183" s="422"/>
      <c r="E183" s="424"/>
      <c r="F183" s="426"/>
      <c r="G183" s="422"/>
      <c r="H183" s="422"/>
      <c r="I183" s="414"/>
      <c r="J183" s="412"/>
      <c r="K183" s="408"/>
      <c r="L183" s="174"/>
      <c r="M183" s="175"/>
      <c r="N183" s="175"/>
      <c r="O183" s="175"/>
      <c r="P183" s="175"/>
      <c r="Q183" s="176"/>
      <c r="R183" s="177"/>
      <c r="S183" s="440"/>
      <c r="T183" s="440"/>
    </row>
    <row r="184" spans="1:21" s="161" customFormat="1" ht="26.25" customHeight="1" x14ac:dyDescent="0.2">
      <c r="A184" s="413" t="s">
        <v>1133</v>
      </c>
      <c r="B184" s="417" t="s">
        <v>862</v>
      </c>
      <c r="C184" s="419" t="s">
        <v>863</v>
      </c>
      <c r="D184" s="421" t="s">
        <v>341</v>
      </c>
      <c r="E184" s="423">
        <v>2011</v>
      </c>
      <c r="F184" s="425">
        <v>101.44</v>
      </c>
      <c r="G184" s="421" t="s">
        <v>341</v>
      </c>
      <c r="H184" s="421" t="s">
        <v>341</v>
      </c>
      <c r="I184" s="413" t="s">
        <v>1133</v>
      </c>
      <c r="J184" s="411"/>
      <c r="K184" s="407" t="s">
        <v>101</v>
      </c>
      <c r="L184" s="171" t="s">
        <v>1126</v>
      </c>
      <c r="M184" s="172" t="s">
        <v>117</v>
      </c>
      <c r="N184" s="172" t="s">
        <v>118</v>
      </c>
      <c r="O184" s="173" t="s">
        <v>17</v>
      </c>
      <c r="P184" s="172" t="s">
        <v>1127</v>
      </c>
      <c r="Q184" s="409" t="s">
        <v>101</v>
      </c>
      <c r="R184" s="410"/>
      <c r="S184" s="440">
        <v>456480</v>
      </c>
      <c r="T184" s="440" t="s">
        <v>1184</v>
      </c>
    </row>
    <row r="185" spans="1:21" s="161" customFormat="1" ht="26.25" customHeight="1" x14ac:dyDescent="0.2">
      <c r="A185" s="414"/>
      <c r="B185" s="418"/>
      <c r="C185" s="420"/>
      <c r="D185" s="422"/>
      <c r="E185" s="424"/>
      <c r="F185" s="426"/>
      <c r="G185" s="422"/>
      <c r="H185" s="422"/>
      <c r="I185" s="414"/>
      <c r="J185" s="412"/>
      <c r="K185" s="408"/>
      <c r="L185" s="174"/>
      <c r="M185" s="175"/>
      <c r="N185" s="175"/>
      <c r="O185" s="175"/>
      <c r="P185" s="175"/>
      <c r="Q185" s="176"/>
      <c r="R185" s="177"/>
      <c r="S185" s="440"/>
      <c r="T185" s="440"/>
    </row>
    <row r="186" spans="1:21" s="161" customFormat="1" ht="26.25" customHeight="1" x14ac:dyDescent="0.2">
      <c r="A186" s="413" t="s">
        <v>864</v>
      </c>
      <c r="B186" s="417" t="s">
        <v>1136</v>
      </c>
      <c r="C186" s="419" t="s">
        <v>1137</v>
      </c>
      <c r="D186" s="421" t="s">
        <v>104</v>
      </c>
      <c r="E186" s="423">
        <v>2018</v>
      </c>
      <c r="F186" s="425">
        <v>8.4</v>
      </c>
      <c r="G186" s="429" t="s">
        <v>1138</v>
      </c>
      <c r="H186" s="421" t="s">
        <v>101</v>
      </c>
      <c r="I186" s="413" t="s">
        <v>864</v>
      </c>
      <c r="J186" s="411" t="s">
        <v>362</v>
      </c>
      <c r="K186" s="407" t="s">
        <v>101</v>
      </c>
      <c r="L186" s="171"/>
      <c r="M186" s="172"/>
      <c r="N186" s="172"/>
      <c r="O186" s="173"/>
      <c r="P186" s="172"/>
      <c r="Q186" s="351"/>
      <c r="R186" s="352"/>
      <c r="S186" s="427">
        <v>25000</v>
      </c>
      <c r="T186" s="440" t="s">
        <v>778</v>
      </c>
    </row>
    <row r="187" spans="1:21" s="161" customFormat="1" ht="26.25" customHeight="1" x14ac:dyDescent="0.2">
      <c r="A187" s="414"/>
      <c r="B187" s="418"/>
      <c r="C187" s="420"/>
      <c r="D187" s="422"/>
      <c r="E187" s="424"/>
      <c r="F187" s="426"/>
      <c r="G187" s="430"/>
      <c r="H187" s="422"/>
      <c r="I187" s="414"/>
      <c r="J187" s="412"/>
      <c r="K187" s="408"/>
      <c r="L187" s="174" t="s">
        <v>1139</v>
      </c>
      <c r="M187" s="175" t="s">
        <v>1140</v>
      </c>
      <c r="N187" s="175" t="s">
        <v>1141</v>
      </c>
      <c r="O187" s="175" t="s">
        <v>1142</v>
      </c>
      <c r="P187" s="175" t="s">
        <v>1143</v>
      </c>
      <c r="Q187" s="176" t="s">
        <v>1144</v>
      </c>
      <c r="R187" s="177"/>
      <c r="S187" s="428"/>
      <c r="T187" s="440"/>
    </row>
    <row r="188" spans="1:21" s="161" customFormat="1" ht="26.25" customHeight="1" x14ac:dyDescent="0.2">
      <c r="A188" s="413" t="s">
        <v>859</v>
      </c>
      <c r="B188" s="417" t="s">
        <v>1145</v>
      </c>
      <c r="C188" s="419" t="s">
        <v>1137</v>
      </c>
      <c r="D188" s="421" t="s">
        <v>104</v>
      </c>
      <c r="E188" s="423">
        <v>2018</v>
      </c>
      <c r="F188" s="425">
        <v>13.8</v>
      </c>
      <c r="G188" s="421" t="s">
        <v>1138</v>
      </c>
      <c r="H188" s="421" t="s">
        <v>101</v>
      </c>
      <c r="I188" s="413" t="s">
        <v>859</v>
      </c>
      <c r="J188" s="411" t="s">
        <v>362</v>
      </c>
      <c r="K188" s="407" t="s">
        <v>101</v>
      </c>
      <c r="L188" s="171"/>
      <c r="M188" s="172"/>
      <c r="N188" s="172"/>
      <c r="O188" s="173"/>
      <c r="P188" s="172"/>
      <c r="Q188" s="409"/>
      <c r="R188" s="410"/>
      <c r="S188" s="415">
        <v>73710</v>
      </c>
      <c r="T188" s="431" t="s">
        <v>778</v>
      </c>
    </row>
    <row r="189" spans="1:21" s="161" customFormat="1" ht="26.25" customHeight="1" x14ac:dyDescent="0.2">
      <c r="A189" s="414"/>
      <c r="B189" s="418"/>
      <c r="C189" s="420"/>
      <c r="D189" s="422"/>
      <c r="E189" s="424"/>
      <c r="F189" s="426"/>
      <c r="G189" s="422"/>
      <c r="H189" s="422"/>
      <c r="I189" s="414"/>
      <c r="J189" s="412"/>
      <c r="K189" s="408"/>
      <c r="L189" s="174" t="s">
        <v>1139</v>
      </c>
      <c r="M189" s="175" t="s">
        <v>1140</v>
      </c>
      <c r="N189" s="175" t="s">
        <v>1140</v>
      </c>
      <c r="O189" s="175" t="s">
        <v>1140</v>
      </c>
      <c r="P189" s="175" t="s">
        <v>1143</v>
      </c>
      <c r="Q189" s="176" t="s">
        <v>1146</v>
      </c>
      <c r="R189" s="177"/>
      <c r="S189" s="416"/>
      <c r="T189" s="431"/>
      <c r="U189" s="268"/>
    </row>
    <row r="190" spans="1:21" s="161" customFormat="1" ht="26.25" customHeight="1" x14ac:dyDescent="0.2">
      <c r="A190" s="413" t="s">
        <v>860</v>
      </c>
      <c r="B190" s="417" t="s">
        <v>1147</v>
      </c>
      <c r="C190" s="419" t="s">
        <v>1148</v>
      </c>
      <c r="D190" s="421" t="s">
        <v>104</v>
      </c>
      <c r="E190" s="423">
        <v>2020</v>
      </c>
      <c r="F190" s="425">
        <v>35.130000000000003</v>
      </c>
      <c r="G190" s="421" t="s">
        <v>1138</v>
      </c>
      <c r="H190" s="421" t="s">
        <v>104</v>
      </c>
      <c r="I190" s="413" t="s">
        <v>860</v>
      </c>
      <c r="J190" s="411" t="s">
        <v>362</v>
      </c>
      <c r="K190" s="407" t="s">
        <v>101</v>
      </c>
      <c r="L190" s="171"/>
      <c r="M190" s="172"/>
      <c r="N190" s="172"/>
      <c r="O190" s="173"/>
      <c r="P190" s="172"/>
      <c r="Q190" s="409"/>
      <c r="R190" s="410"/>
      <c r="S190" s="415">
        <v>220266</v>
      </c>
      <c r="T190" s="431" t="s">
        <v>778</v>
      </c>
    </row>
    <row r="191" spans="1:21" s="161" customFormat="1" ht="26.25" customHeight="1" x14ac:dyDescent="0.2">
      <c r="A191" s="414"/>
      <c r="B191" s="418"/>
      <c r="C191" s="420"/>
      <c r="D191" s="422"/>
      <c r="E191" s="424"/>
      <c r="F191" s="426"/>
      <c r="G191" s="422"/>
      <c r="H191" s="422"/>
      <c r="I191" s="414"/>
      <c r="J191" s="412"/>
      <c r="K191" s="408"/>
      <c r="L191" s="174" t="s">
        <v>1139</v>
      </c>
      <c r="M191" s="175" t="s">
        <v>1140</v>
      </c>
      <c r="N191" s="175" t="s">
        <v>1140</v>
      </c>
      <c r="O191" s="175" t="s">
        <v>1149</v>
      </c>
      <c r="P191" s="175" t="s">
        <v>1143</v>
      </c>
      <c r="Q191" s="176" t="s">
        <v>839</v>
      </c>
      <c r="R191" s="177"/>
      <c r="S191" s="416"/>
      <c r="T191" s="431"/>
      <c r="U191" s="268"/>
    </row>
    <row r="192" spans="1:21" s="161" customFormat="1" ht="26.25" customHeight="1" x14ac:dyDescent="0.2">
      <c r="A192" s="413" t="s">
        <v>861</v>
      </c>
      <c r="B192" s="417" t="s">
        <v>1028</v>
      </c>
      <c r="C192" s="434" t="s">
        <v>1029</v>
      </c>
      <c r="D192" s="436" t="s">
        <v>34</v>
      </c>
      <c r="E192" s="423">
        <v>1895</v>
      </c>
      <c r="F192" s="425">
        <v>385.22</v>
      </c>
      <c r="G192" s="421" t="s">
        <v>341</v>
      </c>
      <c r="H192" s="421" t="s">
        <v>34</v>
      </c>
      <c r="I192" s="413" t="s">
        <v>861</v>
      </c>
      <c r="J192" s="411"/>
      <c r="K192" s="407" t="s">
        <v>101</v>
      </c>
      <c r="L192" s="171" t="s">
        <v>1033</v>
      </c>
      <c r="M192" s="172" t="s">
        <v>1036</v>
      </c>
      <c r="N192" s="172" t="s">
        <v>107</v>
      </c>
      <c r="O192" s="173" t="s">
        <v>17</v>
      </c>
      <c r="P192" s="172" t="s">
        <v>1016</v>
      </c>
      <c r="Q192" s="409" t="s">
        <v>101</v>
      </c>
      <c r="R192" s="410"/>
      <c r="S192" s="457">
        <v>100000</v>
      </c>
      <c r="T192" s="440" t="s">
        <v>1184</v>
      </c>
    </row>
    <row r="193" spans="1:20" s="161" customFormat="1" ht="26.25" customHeight="1" x14ac:dyDescent="0.2">
      <c r="A193" s="414"/>
      <c r="B193" s="418"/>
      <c r="C193" s="435"/>
      <c r="D193" s="437"/>
      <c r="E193" s="424"/>
      <c r="F193" s="426"/>
      <c r="G193" s="422"/>
      <c r="H193" s="422"/>
      <c r="I193" s="414"/>
      <c r="J193" s="412"/>
      <c r="K193" s="408"/>
      <c r="L193" s="174"/>
      <c r="M193" s="175"/>
      <c r="N193" s="175"/>
      <c r="O193" s="175"/>
      <c r="P193" s="175"/>
      <c r="Q193" s="176"/>
      <c r="R193" s="177"/>
      <c r="S193" s="457"/>
      <c r="T193" s="440"/>
    </row>
    <row r="194" spans="1:20" s="161" customFormat="1" ht="26.25" customHeight="1" x14ac:dyDescent="0.2">
      <c r="A194" s="413" t="s">
        <v>1134</v>
      </c>
      <c r="B194" s="417" t="s">
        <v>1031</v>
      </c>
      <c r="C194" s="419" t="s">
        <v>1065</v>
      </c>
      <c r="D194" s="436" t="s">
        <v>34</v>
      </c>
      <c r="E194" s="423" t="s">
        <v>345</v>
      </c>
      <c r="F194" s="425">
        <v>130</v>
      </c>
      <c r="G194" s="421" t="s">
        <v>34</v>
      </c>
      <c r="H194" s="421" t="s">
        <v>34</v>
      </c>
      <c r="I194" s="413" t="s">
        <v>1134</v>
      </c>
      <c r="J194" s="411" t="s">
        <v>17</v>
      </c>
      <c r="K194" s="407" t="s">
        <v>101</v>
      </c>
      <c r="L194" s="171" t="s">
        <v>17</v>
      </c>
      <c r="M194" s="172" t="s">
        <v>109</v>
      </c>
      <c r="N194" s="172" t="s">
        <v>1052</v>
      </c>
      <c r="O194" s="173" t="s">
        <v>43</v>
      </c>
      <c r="P194" s="172" t="s">
        <v>17</v>
      </c>
      <c r="Q194" s="409" t="s">
        <v>101</v>
      </c>
      <c r="R194" s="410"/>
      <c r="S194" s="457">
        <v>300000</v>
      </c>
      <c r="T194" s="440" t="s">
        <v>1184</v>
      </c>
    </row>
    <row r="195" spans="1:20" s="161" customFormat="1" ht="26.25" customHeight="1" x14ac:dyDescent="0.2">
      <c r="A195" s="414"/>
      <c r="B195" s="418"/>
      <c r="C195" s="420"/>
      <c r="D195" s="437"/>
      <c r="E195" s="424"/>
      <c r="F195" s="426"/>
      <c r="G195" s="422"/>
      <c r="H195" s="422"/>
      <c r="I195" s="414"/>
      <c r="J195" s="412"/>
      <c r="K195" s="408"/>
      <c r="L195" s="174"/>
      <c r="M195" s="175"/>
      <c r="N195" s="175"/>
      <c r="O195" s="175"/>
      <c r="P195" s="175"/>
      <c r="Q195" s="176"/>
      <c r="R195" s="177"/>
      <c r="S195" s="457"/>
      <c r="T195" s="440"/>
    </row>
    <row r="196" spans="1:20" s="161" customFormat="1" ht="26.25" customHeight="1" x14ac:dyDescent="0.2">
      <c r="A196" s="413" t="s">
        <v>1135</v>
      </c>
      <c r="B196" s="417" t="s">
        <v>1123</v>
      </c>
      <c r="C196" s="419" t="s">
        <v>1120</v>
      </c>
      <c r="D196" s="436" t="s">
        <v>34</v>
      </c>
      <c r="E196" s="423" t="s">
        <v>345</v>
      </c>
      <c r="F196" s="425">
        <v>31.11</v>
      </c>
      <c r="G196" s="421"/>
      <c r="H196" s="421"/>
      <c r="I196" s="413" t="s">
        <v>1135</v>
      </c>
      <c r="J196" s="411"/>
      <c r="K196" s="407"/>
      <c r="L196" s="171"/>
      <c r="M196" s="172"/>
      <c r="N196" s="172"/>
      <c r="O196" s="173"/>
      <c r="P196" s="172"/>
      <c r="Q196" s="409"/>
      <c r="R196" s="410"/>
      <c r="S196" s="457">
        <v>124440</v>
      </c>
      <c r="T196" s="440" t="s">
        <v>1184</v>
      </c>
    </row>
    <row r="197" spans="1:20" s="161" customFormat="1" ht="26.25" customHeight="1" x14ac:dyDescent="0.2">
      <c r="A197" s="414"/>
      <c r="B197" s="418"/>
      <c r="C197" s="420"/>
      <c r="D197" s="437"/>
      <c r="E197" s="424"/>
      <c r="F197" s="426"/>
      <c r="G197" s="422"/>
      <c r="H197" s="422"/>
      <c r="I197" s="414"/>
      <c r="J197" s="412"/>
      <c r="K197" s="408"/>
      <c r="L197" s="174"/>
      <c r="M197" s="175"/>
      <c r="N197" s="175"/>
      <c r="O197" s="175"/>
      <c r="P197" s="175"/>
      <c r="Q197" s="176"/>
      <c r="R197" s="177"/>
      <c r="S197" s="457"/>
      <c r="T197" s="440"/>
    </row>
    <row r="198" spans="1:20" s="161" customFormat="1" ht="26.25" customHeight="1" x14ac:dyDescent="0.2">
      <c r="A198" s="307" t="s">
        <v>4</v>
      </c>
      <c r="B198" s="163" t="str">
        <f>'Zakładka nr 1 - wykaz podmiotów'!B5</f>
        <v xml:space="preserve">Miejski Ośrodek Pomocy Społecznej </v>
      </c>
      <c r="C198" s="137"/>
      <c r="D198" s="137"/>
      <c r="E198" s="137"/>
      <c r="F198" s="137"/>
      <c r="G198" s="138"/>
      <c r="H198" s="137"/>
      <c r="I198" s="137"/>
      <c r="J198" s="138"/>
      <c r="K198" s="137"/>
      <c r="L198" s="137"/>
      <c r="M198" s="137"/>
      <c r="N198" s="137"/>
      <c r="O198" s="137"/>
      <c r="P198" s="137"/>
      <c r="Q198" s="138"/>
      <c r="R198" s="138"/>
      <c r="S198" s="139"/>
      <c r="T198" s="139"/>
    </row>
    <row r="199" spans="1:20" s="161" customFormat="1" ht="26.25" customHeight="1" x14ac:dyDescent="0.2">
      <c r="A199" s="307" t="s">
        <v>5</v>
      </c>
      <c r="B199" s="163" t="str">
        <f>'Zakładka nr 1 - wykaz podmiotów'!B6</f>
        <v>Rypiński Dom Kultury</v>
      </c>
      <c r="C199" s="137"/>
      <c r="D199" s="137"/>
      <c r="E199" s="137"/>
      <c r="F199" s="137"/>
      <c r="G199" s="138"/>
      <c r="H199" s="137"/>
      <c r="I199" s="137"/>
      <c r="J199" s="138"/>
      <c r="K199" s="137"/>
      <c r="L199" s="137"/>
      <c r="M199" s="137"/>
      <c r="N199" s="137"/>
      <c r="O199" s="137"/>
      <c r="P199" s="137"/>
      <c r="Q199" s="138"/>
      <c r="R199" s="138"/>
      <c r="S199" s="137"/>
      <c r="T199" s="137"/>
    </row>
    <row r="200" spans="1:20" s="161" customFormat="1" ht="26.25" customHeight="1" x14ac:dyDescent="0.2">
      <c r="A200" s="450" t="s">
        <v>3</v>
      </c>
      <c r="B200" s="423" t="s">
        <v>788</v>
      </c>
      <c r="C200" s="434" t="s">
        <v>566</v>
      </c>
      <c r="D200" s="421" t="s">
        <v>104</v>
      </c>
      <c r="E200" s="423">
        <v>1927</v>
      </c>
      <c r="F200" s="425">
        <v>1113</v>
      </c>
      <c r="G200" s="421" t="s">
        <v>105</v>
      </c>
      <c r="H200" s="421" t="s">
        <v>104</v>
      </c>
      <c r="I200" s="413"/>
      <c r="J200" s="411"/>
      <c r="K200" s="407" t="s">
        <v>101</v>
      </c>
      <c r="L200" s="171" t="s">
        <v>128</v>
      </c>
      <c r="M200" s="172" t="s">
        <v>44</v>
      </c>
      <c r="N200" s="172" t="s">
        <v>110</v>
      </c>
      <c r="O200" s="173" t="s">
        <v>107</v>
      </c>
      <c r="P200" s="172" t="s">
        <v>43</v>
      </c>
      <c r="Q200" s="409" t="s">
        <v>101</v>
      </c>
      <c r="R200" s="410"/>
      <c r="S200" s="440">
        <v>5008500</v>
      </c>
      <c r="T200" s="440" t="s">
        <v>1184</v>
      </c>
    </row>
    <row r="201" spans="1:20" s="161" customFormat="1" ht="26.25" customHeight="1" x14ac:dyDescent="0.2">
      <c r="A201" s="451"/>
      <c r="B201" s="424"/>
      <c r="C201" s="435"/>
      <c r="D201" s="422"/>
      <c r="E201" s="424"/>
      <c r="F201" s="426"/>
      <c r="G201" s="422"/>
      <c r="H201" s="422"/>
      <c r="I201" s="414"/>
      <c r="J201" s="412"/>
      <c r="K201" s="408"/>
      <c r="L201" s="174"/>
      <c r="M201" s="175"/>
      <c r="N201" s="175"/>
      <c r="O201" s="175"/>
      <c r="P201" s="175"/>
      <c r="Q201" s="176"/>
      <c r="R201" s="177"/>
      <c r="S201" s="440"/>
      <c r="T201" s="440"/>
    </row>
    <row r="202" spans="1:20" s="161" customFormat="1" ht="26.25" customHeight="1" x14ac:dyDescent="0.2">
      <c r="A202" s="307" t="s">
        <v>31</v>
      </c>
      <c r="B202" s="163" t="str">
        <f>'Zakładka nr 1 - wykaz podmiotów'!B7</f>
        <v>Muzeum Ziemi Dobrzyńskiej</v>
      </c>
      <c r="C202" s="137"/>
      <c r="D202" s="137"/>
      <c r="E202" s="137"/>
      <c r="F202" s="137"/>
      <c r="G202" s="138"/>
      <c r="H202" s="137"/>
      <c r="I202" s="137"/>
      <c r="J202" s="138"/>
      <c r="K202" s="137"/>
      <c r="L202" s="137"/>
      <c r="M202" s="137"/>
      <c r="N202" s="137"/>
      <c r="O202" s="137"/>
      <c r="P202" s="137"/>
      <c r="Q202" s="138"/>
      <c r="R202" s="138"/>
      <c r="S202" s="139"/>
      <c r="T202" s="139"/>
    </row>
    <row r="203" spans="1:20" ht="26.25" customHeight="1" x14ac:dyDescent="0.2">
      <c r="A203" s="307" t="s">
        <v>32</v>
      </c>
      <c r="B203" s="163" t="str">
        <f>'Zakładka nr 1 - wykaz podmiotów'!B8</f>
        <v>Miejski Ośrodek Sportu i Rekreacji</v>
      </c>
      <c r="C203" s="137"/>
      <c r="D203" s="137"/>
      <c r="E203" s="137"/>
      <c r="F203" s="137"/>
      <c r="G203" s="138"/>
      <c r="H203" s="137"/>
      <c r="I203" s="137"/>
      <c r="J203" s="138"/>
      <c r="K203" s="137"/>
      <c r="L203" s="137"/>
      <c r="M203" s="137"/>
      <c r="N203" s="137"/>
      <c r="O203" s="137"/>
      <c r="P203" s="137"/>
      <c r="Q203" s="138"/>
      <c r="R203" s="138"/>
      <c r="S203" s="137"/>
      <c r="T203" s="137"/>
    </row>
    <row r="204" spans="1:20" ht="26.25" customHeight="1" x14ac:dyDescent="0.2">
      <c r="A204" s="450" t="s">
        <v>3</v>
      </c>
      <c r="B204" s="423" t="s">
        <v>793</v>
      </c>
      <c r="C204" s="423" t="s">
        <v>551</v>
      </c>
      <c r="D204" s="421" t="s">
        <v>104</v>
      </c>
      <c r="E204" s="423">
        <v>1972</v>
      </c>
      <c r="F204" s="425">
        <v>250</v>
      </c>
      <c r="G204" s="421" t="s">
        <v>105</v>
      </c>
      <c r="H204" s="421" t="s">
        <v>104</v>
      </c>
      <c r="I204" s="413"/>
      <c r="J204" s="423" t="s">
        <v>794</v>
      </c>
      <c r="K204" s="407" t="s">
        <v>101</v>
      </c>
      <c r="L204" s="171" t="s">
        <v>128</v>
      </c>
      <c r="M204" s="172" t="s">
        <v>117</v>
      </c>
      <c r="N204" s="172" t="s">
        <v>125</v>
      </c>
      <c r="O204" s="173" t="s">
        <v>118</v>
      </c>
      <c r="P204" s="172" t="s">
        <v>43</v>
      </c>
      <c r="Q204" s="409" t="s">
        <v>101</v>
      </c>
      <c r="R204" s="410"/>
      <c r="S204" s="440">
        <v>1125000</v>
      </c>
      <c r="T204" s="440" t="s">
        <v>1184</v>
      </c>
    </row>
    <row r="205" spans="1:20" ht="26.25" customHeight="1" x14ac:dyDescent="0.2">
      <c r="A205" s="451"/>
      <c r="B205" s="424"/>
      <c r="C205" s="424"/>
      <c r="D205" s="422"/>
      <c r="E205" s="424"/>
      <c r="F205" s="426"/>
      <c r="G205" s="422"/>
      <c r="H205" s="422"/>
      <c r="I205" s="414"/>
      <c r="J205" s="424"/>
      <c r="K205" s="408"/>
      <c r="L205" s="174"/>
      <c r="M205" s="175"/>
      <c r="N205" s="175"/>
      <c r="O205" s="175"/>
      <c r="P205" s="175"/>
      <c r="Q205" s="176"/>
      <c r="R205" s="177"/>
      <c r="S205" s="440"/>
      <c r="T205" s="440"/>
    </row>
    <row r="206" spans="1:20" s="140" customFormat="1" ht="26.25" customHeight="1" x14ac:dyDescent="0.2">
      <c r="A206" s="307" t="s">
        <v>47</v>
      </c>
      <c r="B206" s="163" t="str">
        <f>'Zakładka nr 1 - wykaz podmiotów'!B9</f>
        <v>Środowiskowy Dom Samopomocy</v>
      </c>
      <c r="C206" s="137"/>
      <c r="D206" s="137"/>
      <c r="E206" s="137"/>
      <c r="F206" s="137"/>
      <c r="G206" s="138"/>
      <c r="H206" s="137"/>
      <c r="I206" s="137"/>
      <c r="J206" s="138"/>
      <c r="K206" s="137"/>
      <c r="L206" s="137"/>
      <c r="M206" s="137"/>
      <c r="N206" s="137"/>
      <c r="O206" s="137"/>
      <c r="P206" s="137"/>
      <c r="Q206" s="138"/>
      <c r="R206" s="138"/>
      <c r="S206" s="139"/>
      <c r="T206" s="139"/>
    </row>
    <row r="207" spans="1:20" ht="26.25" customHeight="1" x14ac:dyDescent="0.2">
      <c r="A207" s="441" t="s">
        <v>3</v>
      </c>
      <c r="B207" s="449" t="s">
        <v>809</v>
      </c>
      <c r="C207" s="423" t="s">
        <v>810</v>
      </c>
      <c r="D207" s="444" t="s">
        <v>104</v>
      </c>
      <c r="E207" s="449">
        <v>1981</v>
      </c>
      <c r="F207" s="442">
        <v>841</v>
      </c>
      <c r="G207" s="444" t="s">
        <v>105</v>
      </c>
      <c r="H207" s="444" t="s">
        <v>104</v>
      </c>
      <c r="I207" s="446"/>
      <c r="J207" s="449" t="s">
        <v>811</v>
      </c>
      <c r="K207" s="439" t="s">
        <v>101</v>
      </c>
      <c r="L207" s="171" t="s">
        <v>106</v>
      </c>
      <c r="M207" s="172"/>
      <c r="N207" s="172" t="s">
        <v>110</v>
      </c>
      <c r="O207" s="173" t="s">
        <v>107</v>
      </c>
      <c r="P207" s="172" t="s">
        <v>43</v>
      </c>
      <c r="Q207" s="439" t="s">
        <v>101</v>
      </c>
      <c r="R207" s="439"/>
      <c r="S207" s="440">
        <v>3784950</v>
      </c>
      <c r="T207" s="440" t="s">
        <v>1184</v>
      </c>
    </row>
    <row r="208" spans="1:20" ht="26.25" customHeight="1" x14ac:dyDescent="0.2">
      <c r="A208" s="441"/>
      <c r="B208" s="449"/>
      <c r="C208" s="424"/>
      <c r="D208" s="444"/>
      <c r="E208" s="449"/>
      <c r="F208" s="442"/>
      <c r="G208" s="444"/>
      <c r="H208" s="444"/>
      <c r="I208" s="446"/>
      <c r="J208" s="449"/>
      <c r="K208" s="439"/>
      <c r="L208" s="174"/>
      <c r="M208" s="175" t="s">
        <v>812</v>
      </c>
      <c r="N208" s="175"/>
      <c r="O208" s="175"/>
      <c r="P208" s="175"/>
      <c r="Q208" s="176"/>
      <c r="R208" s="177"/>
      <c r="S208" s="440"/>
      <c r="T208" s="440"/>
    </row>
    <row r="209" spans="1:20" ht="26.25" customHeight="1" x14ac:dyDescent="0.2">
      <c r="A209" s="307" t="s">
        <v>48</v>
      </c>
      <c r="B209" s="163" t="str">
        <f>'Zakładka nr 1 - wykaz podmiotów'!B10</f>
        <v>Miejsko-Powiatowa Biblioteka Publiczna</v>
      </c>
      <c r="C209" s="137"/>
      <c r="D209" s="137"/>
      <c r="E209" s="137"/>
      <c r="F209" s="137"/>
      <c r="G209" s="138"/>
      <c r="H209" s="137"/>
      <c r="I209" s="137"/>
      <c r="J209" s="138"/>
      <c r="K209" s="137"/>
      <c r="L209" s="137"/>
      <c r="M209" s="137"/>
      <c r="N209" s="137"/>
      <c r="O209" s="137"/>
      <c r="P209" s="137"/>
      <c r="Q209" s="138"/>
      <c r="R209" s="138"/>
      <c r="S209" s="137"/>
      <c r="T209" s="137"/>
    </row>
    <row r="210" spans="1:20" s="161" customFormat="1" ht="26.25" customHeight="1" x14ac:dyDescent="0.2">
      <c r="A210" s="307" t="s">
        <v>49</v>
      </c>
      <c r="B210" s="163" t="str">
        <f>'Zakładka nr 1 - wykaz podmiotów'!B11</f>
        <v>Miejski Zespół Obsługi Oświaty</v>
      </c>
      <c r="C210" s="137"/>
      <c r="D210" s="137"/>
      <c r="E210" s="137"/>
      <c r="F210" s="137"/>
      <c r="G210" s="138"/>
      <c r="H210" s="137"/>
      <c r="I210" s="137"/>
      <c r="J210" s="138"/>
      <c r="K210" s="137"/>
      <c r="L210" s="137"/>
      <c r="M210" s="137"/>
      <c r="N210" s="137"/>
      <c r="O210" s="137"/>
      <c r="P210" s="137"/>
      <c r="Q210" s="138"/>
      <c r="R210" s="138"/>
      <c r="S210" s="139"/>
      <c r="T210" s="139"/>
    </row>
    <row r="211" spans="1:20" s="161" customFormat="1" ht="26.25" customHeight="1" x14ac:dyDescent="0.2">
      <c r="A211" s="307" t="s">
        <v>50</v>
      </c>
      <c r="B211" s="163" t="str">
        <f>'Zakładka nr 1 - wykaz podmiotów'!B13</f>
        <v xml:space="preserve">Zespół Szkolno-Przedszkolny Nr 1, Szkoła Podstawowa Nr 1 im. mjr. Henryka Sucharskiego w Rypinie </v>
      </c>
      <c r="C211" s="137"/>
      <c r="D211" s="137"/>
      <c r="E211" s="137"/>
      <c r="F211" s="137"/>
      <c r="G211" s="138"/>
      <c r="H211" s="137"/>
      <c r="I211" s="137"/>
      <c r="J211" s="138"/>
      <c r="K211" s="137"/>
      <c r="L211" s="137"/>
      <c r="M211" s="137"/>
      <c r="N211" s="137"/>
      <c r="O211" s="137"/>
      <c r="P211" s="137"/>
      <c r="Q211" s="138"/>
      <c r="R211" s="138"/>
      <c r="S211" s="139"/>
      <c r="T211" s="139"/>
    </row>
    <row r="212" spans="1:20" s="161" customFormat="1" ht="26.25" customHeight="1" x14ac:dyDescent="0.2">
      <c r="A212" s="441" t="s">
        <v>3</v>
      </c>
      <c r="B212" s="449" t="s">
        <v>111</v>
      </c>
      <c r="C212" s="449" t="s">
        <v>822</v>
      </c>
      <c r="D212" s="444" t="s">
        <v>104</v>
      </c>
      <c r="E212" s="449" t="s">
        <v>360</v>
      </c>
      <c r="F212" s="456">
        <v>4167</v>
      </c>
      <c r="G212" s="444" t="s">
        <v>105</v>
      </c>
      <c r="H212" s="444" t="s">
        <v>104</v>
      </c>
      <c r="I212" s="446" t="str">
        <f>A212</f>
        <v>1.</v>
      </c>
      <c r="J212" s="445"/>
      <c r="K212" s="439" t="s">
        <v>101</v>
      </c>
      <c r="L212" s="171" t="s">
        <v>128</v>
      </c>
      <c r="M212" s="172" t="s">
        <v>44</v>
      </c>
      <c r="N212" s="172"/>
      <c r="O212" s="173"/>
      <c r="P212" s="172"/>
      <c r="Q212" s="439"/>
      <c r="R212" s="439"/>
      <c r="S212" s="440">
        <v>18751500</v>
      </c>
      <c r="T212" s="440" t="s">
        <v>1184</v>
      </c>
    </row>
    <row r="213" spans="1:20" s="161" customFormat="1" ht="26.25" customHeight="1" x14ac:dyDescent="0.2">
      <c r="A213" s="441"/>
      <c r="B213" s="449"/>
      <c r="C213" s="449"/>
      <c r="D213" s="444"/>
      <c r="E213" s="449"/>
      <c r="F213" s="456"/>
      <c r="G213" s="444"/>
      <c r="H213" s="444"/>
      <c r="I213" s="446"/>
      <c r="J213" s="445"/>
      <c r="K213" s="439"/>
      <c r="L213" s="174" t="s">
        <v>102</v>
      </c>
      <c r="M213" s="175" t="s">
        <v>736</v>
      </c>
      <c r="N213" s="175" t="s">
        <v>824</v>
      </c>
      <c r="O213" s="175" t="s">
        <v>825</v>
      </c>
      <c r="P213" s="175" t="s">
        <v>826</v>
      </c>
      <c r="Q213" s="176" t="s">
        <v>357</v>
      </c>
      <c r="R213" s="177" t="s">
        <v>827</v>
      </c>
      <c r="S213" s="440"/>
      <c r="T213" s="440"/>
    </row>
    <row r="214" spans="1:20" s="161" customFormat="1" ht="26.25" customHeight="1" x14ac:dyDescent="0.2">
      <c r="A214" s="441" t="s">
        <v>4</v>
      </c>
      <c r="B214" s="449" t="s">
        <v>61</v>
      </c>
      <c r="C214" s="449" t="s">
        <v>823</v>
      </c>
      <c r="D214" s="444" t="s">
        <v>104</v>
      </c>
      <c r="E214" s="449"/>
      <c r="F214" s="442">
        <v>77</v>
      </c>
      <c r="G214" s="444" t="s">
        <v>358</v>
      </c>
      <c r="H214" s="444" t="s">
        <v>101</v>
      </c>
      <c r="I214" s="446" t="str">
        <f>A214</f>
        <v>2.</v>
      </c>
      <c r="J214" s="445"/>
      <c r="K214" s="439" t="s">
        <v>101</v>
      </c>
      <c r="L214" s="171"/>
      <c r="M214" s="172"/>
      <c r="N214" s="172" t="s">
        <v>113</v>
      </c>
      <c r="O214" s="173" t="s">
        <v>116</v>
      </c>
      <c r="P214" s="172" t="s">
        <v>43</v>
      </c>
      <c r="Q214" s="439" t="s">
        <v>101</v>
      </c>
      <c r="R214" s="439"/>
      <c r="S214" s="440">
        <v>115500</v>
      </c>
      <c r="T214" s="440" t="s">
        <v>1184</v>
      </c>
    </row>
    <row r="215" spans="1:20" s="161" customFormat="1" ht="26.25" customHeight="1" x14ac:dyDescent="0.2">
      <c r="A215" s="441"/>
      <c r="B215" s="449"/>
      <c r="C215" s="449"/>
      <c r="D215" s="444"/>
      <c r="E215" s="449"/>
      <c r="F215" s="442"/>
      <c r="G215" s="444"/>
      <c r="H215" s="444"/>
      <c r="I215" s="446"/>
      <c r="J215" s="445"/>
      <c r="K215" s="439"/>
      <c r="L215" s="174" t="s">
        <v>102</v>
      </c>
      <c r="M215" s="175" t="s">
        <v>828</v>
      </c>
      <c r="N215" s="175" t="s">
        <v>736</v>
      </c>
      <c r="O215" s="175" t="s">
        <v>736</v>
      </c>
      <c r="P215" s="175" t="s">
        <v>736</v>
      </c>
      <c r="Q215" s="176" t="s">
        <v>357</v>
      </c>
      <c r="R215" s="177"/>
      <c r="S215" s="440"/>
      <c r="T215" s="440"/>
    </row>
    <row r="216" spans="1:20" s="161" customFormat="1" ht="26.25" customHeight="1" x14ac:dyDescent="0.2">
      <c r="A216" s="307" t="s">
        <v>51</v>
      </c>
      <c r="B216" s="163" t="str">
        <f>'Zakładka nr 1 - wykaz podmiotów'!B14</f>
        <v>Zespół Szkolno-Przedszkolny Nr 1, Przedszkole Miejskie Nr 2  w Rypnie</v>
      </c>
      <c r="C216" s="137"/>
      <c r="D216" s="137"/>
      <c r="E216" s="137"/>
      <c r="F216" s="137"/>
      <c r="G216" s="138"/>
      <c r="H216" s="137"/>
      <c r="I216" s="137"/>
      <c r="J216" s="138"/>
      <c r="K216" s="137"/>
      <c r="L216" s="137"/>
      <c r="M216" s="137"/>
      <c r="N216" s="137"/>
      <c r="O216" s="137"/>
      <c r="P216" s="137"/>
      <c r="Q216" s="138"/>
      <c r="R216" s="138"/>
      <c r="S216" s="139"/>
      <c r="T216" s="139"/>
    </row>
    <row r="217" spans="1:20" s="161" customFormat="1" ht="26.25" customHeight="1" x14ac:dyDescent="0.2">
      <c r="A217" s="441" t="s">
        <v>3</v>
      </c>
      <c r="B217" s="449" t="s">
        <v>835</v>
      </c>
      <c r="C217" s="449" t="s">
        <v>836</v>
      </c>
      <c r="D217" s="444"/>
      <c r="E217" s="449">
        <v>1987</v>
      </c>
      <c r="F217" s="442">
        <v>1930.47</v>
      </c>
      <c r="G217" s="444" t="s">
        <v>105</v>
      </c>
      <c r="H217" s="444" t="s">
        <v>104</v>
      </c>
      <c r="I217" s="446" t="str">
        <f>A217</f>
        <v>1.</v>
      </c>
      <c r="J217" s="449" t="s">
        <v>837</v>
      </c>
      <c r="K217" s="439" t="s">
        <v>101</v>
      </c>
      <c r="L217" s="171"/>
      <c r="M217" s="172"/>
      <c r="N217" s="172"/>
      <c r="O217" s="173"/>
      <c r="P217" s="172"/>
      <c r="Q217" s="439"/>
      <c r="R217" s="439"/>
      <c r="S217" s="440">
        <v>4214913.13</v>
      </c>
      <c r="T217" s="440" t="s">
        <v>1184</v>
      </c>
    </row>
    <row r="218" spans="1:20" s="161" customFormat="1" ht="26.25" customHeight="1" x14ac:dyDescent="0.2">
      <c r="A218" s="441"/>
      <c r="B218" s="449"/>
      <c r="C218" s="449"/>
      <c r="D218" s="444"/>
      <c r="E218" s="449"/>
      <c r="F218" s="442"/>
      <c r="G218" s="444"/>
      <c r="H218" s="444"/>
      <c r="I218" s="446"/>
      <c r="J218" s="449"/>
      <c r="K218" s="439"/>
      <c r="L218" s="174" t="s">
        <v>128</v>
      </c>
      <c r="M218" s="175" t="s">
        <v>354</v>
      </c>
      <c r="N218" s="175" t="s">
        <v>354</v>
      </c>
      <c r="O218" s="175" t="s">
        <v>838</v>
      </c>
      <c r="P218" s="175" t="s">
        <v>43</v>
      </c>
      <c r="Q218" s="176" t="s">
        <v>839</v>
      </c>
      <c r="R218" s="177"/>
      <c r="S218" s="440"/>
      <c r="T218" s="440"/>
    </row>
    <row r="219" spans="1:20" s="161" customFormat="1" ht="26.25" customHeight="1" x14ac:dyDescent="0.2">
      <c r="A219" s="307" t="s">
        <v>52</v>
      </c>
      <c r="B219" s="163" t="str">
        <f>'Zakładka nr 1 - wykaz podmiotów'!B15</f>
        <v>Zespół Szkolno-Przedszkolny Nr 1, Liceum Sztuk Plastycznych w Rypinie</v>
      </c>
      <c r="C219" s="137"/>
      <c r="D219" s="137"/>
      <c r="E219" s="137"/>
      <c r="F219" s="137"/>
      <c r="G219" s="138"/>
      <c r="H219" s="137"/>
      <c r="I219" s="137"/>
      <c r="J219" s="138"/>
      <c r="K219" s="137"/>
      <c r="L219" s="137"/>
      <c r="M219" s="137"/>
      <c r="N219" s="137"/>
      <c r="O219" s="137"/>
      <c r="P219" s="137"/>
      <c r="Q219" s="138"/>
      <c r="R219" s="138"/>
      <c r="S219" s="139"/>
      <c r="T219" s="139"/>
    </row>
    <row r="220" spans="1:20" s="161" customFormat="1" ht="26.25" customHeight="1" x14ac:dyDescent="0.2">
      <c r="A220" s="441" t="s">
        <v>3</v>
      </c>
      <c r="B220" s="449" t="s">
        <v>843</v>
      </c>
      <c r="C220" s="449" t="s">
        <v>844</v>
      </c>
      <c r="D220" s="444" t="s">
        <v>104</v>
      </c>
      <c r="E220" s="449">
        <v>1960</v>
      </c>
      <c r="F220" s="442">
        <v>5378</v>
      </c>
      <c r="G220" s="444" t="s">
        <v>105</v>
      </c>
      <c r="H220" s="444" t="s">
        <v>104</v>
      </c>
      <c r="I220" s="446" t="str">
        <f>A220</f>
        <v>1.</v>
      </c>
      <c r="J220" s="445"/>
      <c r="K220" s="439" t="s">
        <v>101</v>
      </c>
      <c r="L220" s="171"/>
      <c r="M220" s="172"/>
      <c r="N220" s="172"/>
      <c r="O220" s="173"/>
      <c r="P220" s="172"/>
      <c r="Q220" s="439"/>
      <c r="R220" s="439"/>
      <c r="S220" s="440">
        <v>24201000</v>
      </c>
      <c r="T220" s="440" t="s">
        <v>1184</v>
      </c>
    </row>
    <row r="221" spans="1:20" s="161" customFormat="1" ht="26.25" customHeight="1" x14ac:dyDescent="0.2">
      <c r="A221" s="441"/>
      <c r="B221" s="449"/>
      <c r="C221" s="449"/>
      <c r="D221" s="444"/>
      <c r="E221" s="449"/>
      <c r="F221" s="442"/>
      <c r="G221" s="444"/>
      <c r="H221" s="444"/>
      <c r="I221" s="446"/>
      <c r="J221" s="445"/>
      <c r="K221" s="439"/>
      <c r="L221" s="174" t="s">
        <v>128</v>
      </c>
      <c r="M221" s="175" t="s">
        <v>845</v>
      </c>
      <c r="N221" s="175" t="s">
        <v>846</v>
      </c>
      <c r="O221" s="175" t="s">
        <v>361</v>
      </c>
      <c r="P221" s="175" t="s">
        <v>43</v>
      </c>
      <c r="Q221" s="176" t="s">
        <v>357</v>
      </c>
      <c r="R221" s="177"/>
      <c r="S221" s="440"/>
      <c r="T221" s="440"/>
    </row>
    <row r="222" spans="1:20" s="161" customFormat="1" ht="26.25" customHeight="1" x14ac:dyDescent="0.2">
      <c r="A222" s="441" t="s">
        <v>4</v>
      </c>
      <c r="B222" s="449" t="s">
        <v>61</v>
      </c>
      <c r="C222" s="449" t="s">
        <v>844</v>
      </c>
      <c r="D222" s="444" t="s">
        <v>104</v>
      </c>
      <c r="E222" s="449">
        <v>1960</v>
      </c>
      <c r="F222" s="442">
        <v>75</v>
      </c>
      <c r="G222" s="444" t="s">
        <v>101</v>
      </c>
      <c r="H222" s="444" t="s">
        <v>101</v>
      </c>
      <c r="I222" s="446" t="str">
        <f>A222</f>
        <v>2.</v>
      </c>
      <c r="J222" s="445"/>
      <c r="K222" s="439" t="s">
        <v>101</v>
      </c>
      <c r="L222" s="171"/>
      <c r="M222" s="172"/>
      <c r="N222" s="172"/>
      <c r="O222" s="173"/>
      <c r="P222" s="172"/>
      <c r="Q222" s="439"/>
      <c r="R222" s="439"/>
      <c r="S222" s="440">
        <v>112500</v>
      </c>
      <c r="T222" s="440" t="s">
        <v>1184</v>
      </c>
    </row>
    <row r="223" spans="1:20" s="161" customFormat="1" ht="26.25" customHeight="1" x14ac:dyDescent="0.2">
      <c r="A223" s="441"/>
      <c r="B223" s="449"/>
      <c r="C223" s="449"/>
      <c r="D223" s="444"/>
      <c r="E223" s="449"/>
      <c r="F223" s="442"/>
      <c r="G223" s="444"/>
      <c r="H223" s="444"/>
      <c r="I223" s="446"/>
      <c r="J223" s="445"/>
      <c r="K223" s="439"/>
      <c r="L223" s="174" t="s">
        <v>847</v>
      </c>
      <c r="M223" s="175" t="s">
        <v>44</v>
      </c>
      <c r="N223" s="175"/>
      <c r="O223" s="175" t="s">
        <v>848</v>
      </c>
      <c r="P223" s="175" t="s">
        <v>43</v>
      </c>
      <c r="Q223" s="176" t="s">
        <v>357</v>
      </c>
      <c r="R223" s="177"/>
      <c r="S223" s="440"/>
      <c r="T223" s="440"/>
    </row>
    <row r="224" spans="1:20" s="161" customFormat="1" ht="26.25" customHeight="1" x14ac:dyDescent="0.2">
      <c r="A224" s="307">
        <f>'Zakładka nr 1 - wykaz podmiotów'!A17</f>
        <v>12</v>
      </c>
      <c r="B224" s="167" t="str">
        <f>'Zakładka nr 1 - wykaz podmiotów'!B17</f>
        <v xml:space="preserve">Zespół Szkolno-Przedszkolny Nr 2, Szkoła Podstawowa Nr 3  im. Jana Pawła II  w Rypinie </v>
      </c>
      <c r="C224" s="137"/>
      <c r="D224" s="137"/>
      <c r="E224" s="137"/>
      <c r="F224" s="137"/>
      <c r="G224" s="138"/>
      <c r="H224" s="137"/>
      <c r="I224" s="137"/>
      <c r="J224" s="138"/>
      <c r="K224" s="137"/>
      <c r="L224" s="137"/>
      <c r="M224" s="137"/>
      <c r="N224" s="137"/>
      <c r="O224" s="137"/>
      <c r="P224" s="137"/>
      <c r="Q224" s="138"/>
      <c r="R224" s="138"/>
      <c r="S224" s="139"/>
      <c r="T224" s="139"/>
    </row>
    <row r="225" spans="1:20" s="161" customFormat="1" ht="26.25" customHeight="1" x14ac:dyDescent="0.2">
      <c r="A225" s="441" t="s">
        <v>3</v>
      </c>
      <c r="B225" s="438" t="s">
        <v>777</v>
      </c>
      <c r="C225" s="438" t="s">
        <v>580</v>
      </c>
      <c r="D225" s="443" t="s">
        <v>104</v>
      </c>
      <c r="E225" s="438">
        <v>1986</v>
      </c>
      <c r="F225" s="458">
        <v>8444</v>
      </c>
      <c r="G225" s="443" t="s">
        <v>105</v>
      </c>
      <c r="H225" s="443" t="s">
        <v>104</v>
      </c>
      <c r="I225" s="446" t="str">
        <f>A225</f>
        <v>1.</v>
      </c>
      <c r="J225" s="438" t="s">
        <v>779</v>
      </c>
      <c r="K225" s="439" t="s">
        <v>101</v>
      </c>
      <c r="L225" s="171" t="s">
        <v>128</v>
      </c>
      <c r="M225" s="172" t="s">
        <v>354</v>
      </c>
      <c r="N225" s="172" t="s">
        <v>113</v>
      </c>
      <c r="O225" s="173" t="s">
        <v>118</v>
      </c>
      <c r="P225" s="172" t="s">
        <v>43</v>
      </c>
      <c r="Q225" s="439" t="s">
        <v>101</v>
      </c>
      <c r="R225" s="439"/>
      <c r="S225" s="440">
        <v>37998000</v>
      </c>
      <c r="T225" s="440" t="s">
        <v>1184</v>
      </c>
    </row>
    <row r="226" spans="1:20" s="161" customFormat="1" ht="26.25" customHeight="1" x14ac:dyDescent="0.2">
      <c r="A226" s="441"/>
      <c r="B226" s="438"/>
      <c r="C226" s="438"/>
      <c r="D226" s="443"/>
      <c r="E226" s="438"/>
      <c r="F226" s="458"/>
      <c r="G226" s="443"/>
      <c r="H226" s="443"/>
      <c r="I226" s="446"/>
      <c r="J226" s="438"/>
      <c r="K226" s="439"/>
      <c r="L226" s="174" t="s">
        <v>102</v>
      </c>
      <c r="M226" s="257" t="s">
        <v>736</v>
      </c>
      <c r="N226" s="257" t="s">
        <v>736</v>
      </c>
      <c r="O226" s="257" t="s">
        <v>736</v>
      </c>
      <c r="P226" s="257" t="s">
        <v>736</v>
      </c>
      <c r="Q226" s="176" t="s">
        <v>357</v>
      </c>
      <c r="R226" s="177"/>
      <c r="S226" s="440"/>
      <c r="T226" s="440"/>
    </row>
    <row r="227" spans="1:20" s="161" customFormat="1" ht="26.25" customHeight="1" x14ac:dyDescent="0.2">
      <c r="A227" s="308">
        <f>'Zakładka nr 1 - wykaz podmiotów'!A18</f>
        <v>13</v>
      </c>
      <c r="B227" s="255" t="str">
        <f>'Zakładka nr 1 - wykaz podmiotów'!B18</f>
        <v xml:space="preserve">Zespół Szkolno-Przedszkolny Nr 2, Przedszkole Miejskie Nr 1 z Oddziałami Integracyjnymi  w Rypnie </v>
      </c>
      <c r="C227" s="254"/>
      <c r="D227" s="254"/>
      <c r="E227" s="254"/>
      <c r="F227" s="254"/>
      <c r="G227" s="256"/>
      <c r="H227" s="254"/>
      <c r="I227" s="254"/>
      <c r="J227" s="256"/>
      <c r="K227" s="254"/>
      <c r="L227" s="254"/>
      <c r="M227" s="254"/>
      <c r="N227" s="254"/>
      <c r="O227" s="254"/>
      <c r="P227" s="254"/>
      <c r="Q227" s="256"/>
      <c r="R227" s="256"/>
      <c r="S227" s="139"/>
      <c r="T227" s="139"/>
    </row>
    <row r="228" spans="1:20" ht="26.25" customHeight="1" x14ac:dyDescent="0.2">
      <c r="A228" s="441" t="s">
        <v>3</v>
      </c>
      <c r="B228" s="438" t="s">
        <v>762</v>
      </c>
      <c r="C228" s="438" t="s">
        <v>763</v>
      </c>
      <c r="D228" s="443" t="s">
        <v>104</v>
      </c>
      <c r="E228" s="438">
        <v>1971</v>
      </c>
      <c r="F228" s="460">
        <v>733.5</v>
      </c>
      <c r="G228" s="443" t="s">
        <v>105</v>
      </c>
      <c r="H228" s="443" t="s">
        <v>104</v>
      </c>
      <c r="I228" s="446" t="str">
        <f>A228</f>
        <v>1.</v>
      </c>
      <c r="J228" s="438" t="s">
        <v>764</v>
      </c>
      <c r="K228" s="439" t="s">
        <v>101</v>
      </c>
      <c r="L228" s="171"/>
      <c r="M228" s="172"/>
      <c r="N228" s="172"/>
      <c r="O228" s="173"/>
      <c r="P228" s="172"/>
      <c r="Q228" s="439"/>
      <c r="R228" s="439"/>
      <c r="S228" s="440">
        <v>3300750</v>
      </c>
      <c r="T228" s="440" t="s">
        <v>1184</v>
      </c>
    </row>
    <row r="229" spans="1:20" s="161" customFormat="1" ht="26.25" customHeight="1" x14ac:dyDescent="0.2">
      <c r="A229" s="441"/>
      <c r="B229" s="438"/>
      <c r="C229" s="438"/>
      <c r="D229" s="443"/>
      <c r="E229" s="438"/>
      <c r="F229" s="460"/>
      <c r="G229" s="443"/>
      <c r="H229" s="443"/>
      <c r="I229" s="446"/>
      <c r="J229" s="438"/>
      <c r="K229" s="439"/>
      <c r="L229" s="174" t="s">
        <v>765</v>
      </c>
      <c r="M229" s="257" t="s">
        <v>766</v>
      </c>
      <c r="N229" s="257" t="s">
        <v>359</v>
      </c>
      <c r="O229" s="257" t="s">
        <v>767</v>
      </c>
      <c r="P229" s="257" t="s">
        <v>768</v>
      </c>
      <c r="Q229" s="176" t="s">
        <v>34</v>
      </c>
      <c r="R229" s="177"/>
      <c r="S229" s="440"/>
      <c r="T229" s="440"/>
    </row>
    <row r="230" spans="1:20" s="161" customFormat="1" ht="26.25" customHeight="1" x14ac:dyDescent="0.2">
      <c r="A230" s="309" t="s">
        <v>55</v>
      </c>
      <c r="B230" s="259" t="str">
        <f>'Zakładka nr 1 - wykaz podmiotów'!B19</f>
        <v xml:space="preserve">Zespół Szkolno-Przedszkolny Nr 2, Przedszkole Miejskie Nr 3 „Niezapominajka”  w Rypnie </v>
      </c>
      <c r="C230" s="258"/>
      <c r="D230" s="258"/>
      <c r="E230" s="258"/>
      <c r="F230" s="258"/>
      <c r="G230" s="260"/>
      <c r="H230" s="258"/>
      <c r="I230" s="258"/>
      <c r="J230" s="260"/>
      <c r="K230" s="258"/>
      <c r="L230" s="258"/>
      <c r="M230" s="258"/>
      <c r="N230" s="258"/>
      <c r="O230" s="258"/>
      <c r="P230" s="258"/>
      <c r="Q230" s="260"/>
      <c r="R230" s="260"/>
      <c r="S230" s="137"/>
      <c r="T230" s="137"/>
    </row>
    <row r="231" spans="1:20" s="161" customFormat="1" ht="34.5" customHeight="1" x14ac:dyDescent="0.2">
      <c r="A231" s="441" t="s">
        <v>3</v>
      </c>
      <c r="B231" s="449" t="s">
        <v>733</v>
      </c>
      <c r="C231" s="449" t="s">
        <v>556</v>
      </c>
      <c r="D231" s="444" t="s">
        <v>104</v>
      </c>
      <c r="E231" s="449">
        <v>1980</v>
      </c>
      <c r="F231" s="442">
        <v>733.5</v>
      </c>
      <c r="G231" s="444" t="s">
        <v>105</v>
      </c>
      <c r="H231" s="444" t="s">
        <v>104</v>
      </c>
      <c r="I231" s="446" t="str">
        <f>A231</f>
        <v>1.</v>
      </c>
      <c r="J231" s="449" t="s">
        <v>734</v>
      </c>
      <c r="K231" s="439" t="s">
        <v>101</v>
      </c>
      <c r="L231" s="261" t="s">
        <v>128</v>
      </c>
      <c r="M231" s="240" t="s">
        <v>37</v>
      </c>
      <c r="N231" s="240" t="s">
        <v>113</v>
      </c>
      <c r="O231" s="241" t="s">
        <v>118</v>
      </c>
      <c r="P231" s="240" t="s">
        <v>43</v>
      </c>
      <c r="Q231" s="439" t="s">
        <v>101</v>
      </c>
      <c r="R231" s="439"/>
      <c r="S231" s="440">
        <v>3300750</v>
      </c>
      <c r="T231" s="440" t="s">
        <v>1184</v>
      </c>
    </row>
    <row r="232" spans="1:20" s="161" customFormat="1" ht="42" customHeight="1" x14ac:dyDescent="0.2">
      <c r="A232" s="441"/>
      <c r="B232" s="449"/>
      <c r="C232" s="449"/>
      <c r="D232" s="444"/>
      <c r="E232" s="449"/>
      <c r="F232" s="442"/>
      <c r="G232" s="444"/>
      <c r="H232" s="444"/>
      <c r="I232" s="446"/>
      <c r="J232" s="449"/>
      <c r="K232" s="439"/>
      <c r="L232" s="174" t="s">
        <v>735</v>
      </c>
      <c r="M232" s="175" t="s">
        <v>736</v>
      </c>
      <c r="N232" s="175" t="s">
        <v>736</v>
      </c>
      <c r="O232" s="175" t="s">
        <v>736</v>
      </c>
      <c r="P232" s="175" t="s">
        <v>736</v>
      </c>
      <c r="Q232" s="176" t="s">
        <v>357</v>
      </c>
      <c r="R232" s="177"/>
      <c r="S232" s="440"/>
      <c r="T232" s="440"/>
    </row>
    <row r="233" spans="1:20" x14ac:dyDescent="0.2">
      <c r="S233" s="38"/>
      <c r="T233" s="38"/>
    </row>
    <row r="234" spans="1:20" x14ac:dyDescent="0.2">
      <c r="S234" s="38"/>
      <c r="T234" s="38"/>
    </row>
    <row r="235" spans="1:20" x14ac:dyDescent="0.2">
      <c r="S235" s="392"/>
      <c r="T235" s="15"/>
    </row>
    <row r="236" spans="1:20" x14ac:dyDescent="0.2">
      <c r="S236" s="15"/>
      <c r="T236" s="15"/>
    </row>
    <row r="237" spans="1:20" x14ac:dyDescent="0.2">
      <c r="S237" s="15"/>
      <c r="T237" s="15"/>
    </row>
    <row r="238" spans="1:20" x14ac:dyDescent="0.2">
      <c r="S238" s="38"/>
      <c r="T238" s="38"/>
    </row>
  </sheetData>
  <mergeCells count="1525">
    <mergeCell ref="T222:T223"/>
    <mergeCell ref="T225:T226"/>
    <mergeCell ref="T228:T229"/>
    <mergeCell ref="T231:T232"/>
    <mergeCell ref="T178:T179"/>
    <mergeCell ref="T180:T181"/>
    <mergeCell ref="T182:T183"/>
    <mergeCell ref="T184:T185"/>
    <mergeCell ref="T186:T187"/>
    <mergeCell ref="T188:T189"/>
    <mergeCell ref="T190:T191"/>
    <mergeCell ref="T192:T193"/>
    <mergeCell ref="T194:T195"/>
    <mergeCell ref="T196:T197"/>
    <mergeCell ref="T200:T201"/>
    <mergeCell ref="T204:T205"/>
    <mergeCell ref="T207:T208"/>
    <mergeCell ref="T212:T213"/>
    <mergeCell ref="T214:T215"/>
    <mergeCell ref="T217:T218"/>
    <mergeCell ref="T220:T221"/>
    <mergeCell ref="T144:T145"/>
    <mergeCell ref="T146:T147"/>
    <mergeCell ref="T148:T149"/>
    <mergeCell ref="T150:T151"/>
    <mergeCell ref="T152:T153"/>
    <mergeCell ref="T154:T155"/>
    <mergeCell ref="T156:T157"/>
    <mergeCell ref="T158:T159"/>
    <mergeCell ref="T160:T161"/>
    <mergeCell ref="T162:T163"/>
    <mergeCell ref="T164:T165"/>
    <mergeCell ref="T166:T167"/>
    <mergeCell ref="T168:T169"/>
    <mergeCell ref="T170:T171"/>
    <mergeCell ref="T172:T173"/>
    <mergeCell ref="T174:T175"/>
    <mergeCell ref="T176:T177"/>
    <mergeCell ref="T110:T111"/>
    <mergeCell ref="T112:T113"/>
    <mergeCell ref="T114:T115"/>
    <mergeCell ref="T116:T117"/>
    <mergeCell ref="T118:T119"/>
    <mergeCell ref="T120:T121"/>
    <mergeCell ref="T122:T123"/>
    <mergeCell ref="T124:T125"/>
    <mergeCell ref="T126:T127"/>
    <mergeCell ref="T128:T129"/>
    <mergeCell ref="T130:T131"/>
    <mergeCell ref="T132:T133"/>
    <mergeCell ref="T134:T135"/>
    <mergeCell ref="T136:T137"/>
    <mergeCell ref="T138:T139"/>
    <mergeCell ref="T140:T141"/>
    <mergeCell ref="T142:T143"/>
    <mergeCell ref="T76:T77"/>
    <mergeCell ref="T78:T79"/>
    <mergeCell ref="T80:T81"/>
    <mergeCell ref="T82:T83"/>
    <mergeCell ref="T84:T85"/>
    <mergeCell ref="T86:T87"/>
    <mergeCell ref="T88:T89"/>
    <mergeCell ref="T90:T91"/>
    <mergeCell ref="T92:T93"/>
    <mergeCell ref="T94:T95"/>
    <mergeCell ref="T96:T97"/>
    <mergeCell ref="T98:T99"/>
    <mergeCell ref="T100:T101"/>
    <mergeCell ref="T102:T103"/>
    <mergeCell ref="T104:T105"/>
    <mergeCell ref="T106:T107"/>
    <mergeCell ref="T108:T109"/>
    <mergeCell ref="T42:T43"/>
    <mergeCell ref="T44:T45"/>
    <mergeCell ref="T46:T47"/>
    <mergeCell ref="T48:T49"/>
    <mergeCell ref="T50:T51"/>
    <mergeCell ref="T52:T53"/>
    <mergeCell ref="T54:T55"/>
    <mergeCell ref="T56:T57"/>
    <mergeCell ref="T58:T59"/>
    <mergeCell ref="T60:T61"/>
    <mergeCell ref="T62:T63"/>
    <mergeCell ref="T64:T65"/>
    <mergeCell ref="T66:T67"/>
    <mergeCell ref="T68:T69"/>
    <mergeCell ref="T70:T71"/>
    <mergeCell ref="T72:T73"/>
    <mergeCell ref="T74:T75"/>
    <mergeCell ref="K136:K137"/>
    <mergeCell ref="E128:E129"/>
    <mergeCell ref="S152:S153"/>
    <mergeCell ref="F62:F63"/>
    <mergeCell ref="E152:E153"/>
    <mergeCell ref="F152:F153"/>
    <mergeCell ref="S118:S119"/>
    <mergeCell ref="S130:S131"/>
    <mergeCell ref="Q120:R120"/>
    <mergeCell ref="S128:S129"/>
    <mergeCell ref="S120:S121"/>
    <mergeCell ref="S114:S115"/>
    <mergeCell ref="Q116:R116"/>
    <mergeCell ref="T4:T5"/>
    <mergeCell ref="T6:T7"/>
    <mergeCell ref="T8:T9"/>
    <mergeCell ref="T10: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A174:A175"/>
    <mergeCell ref="B174:B175"/>
    <mergeCell ref="D174:D175"/>
    <mergeCell ref="E174:E175"/>
    <mergeCell ref="Q110:R110"/>
    <mergeCell ref="Q114:R114"/>
    <mergeCell ref="D128:D129"/>
    <mergeCell ref="K130:K131"/>
    <mergeCell ref="J128:J129"/>
    <mergeCell ref="K128:K129"/>
    <mergeCell ref="B170:B171"/>
    <mergeCell ref="A150:A151"/>
    <mergeCell ref="B150:B151"/>
    <mergeCell ref="D150:D151"/>
    <mergeCell ref="E150:E151"/>
    <mergeCell ref="S136:S137"/>
    <mergeCell ref="Q136:R136"/>
    <mergeCell ref="G134:G135"/>
    <mergeCell ref="I134:I135"/>
    <mergeCell ref="J134:J135"/>
    <mergeCell ref="K134:K135"/>
    <mergeCell ref="J146:J147"/>
    <mergeCell ref="J148:J149"/>
    <mergeCell ref="J150:J151"/>
    <mergeCell ref="J152:J153"/>
    <mergeCell ref="K138:K139"/>
    <mergeCell ref="S148:S149"/>
    <mergeCell ref="H152:H153"/>
    <mergeCell ref="H130:H131"/>
    <mergeCell ref="G136:G137"/>
    <mergeCell ref="H136:H137"/>
    <mergeCell ref="G126:G127"/>
    <mergeCell ref="A172:A173"/>
    <mergeCell ref="B172:B173"/>
    <mergeCell ref="F174:F175"/>
    <mergeCell ref="G174:G175"/>
    <mergeCell ref="I174:I175"/>
    <mergeCell ref="G168:G169"/>
    <mergeCell ref="G158:G159"/>
    <mergeCell ref="H174:H175"/>
    <mergeCell ref="H154:H155"/>
    <mergeCell ref="H156:H157"/>
    <mergeCell ref="J96:J97"/>
    <mergeCell ref="K96:K97"/>
    <mergeCell ref="J98:J99"/>
    <mergeCell ref="K150:K151"/>
    <mergeCell ref="K106:K107"/>
    <mergeCell ref="J120:J121"/>
    <mergeCell ref="K120:K121"/>
    <mergeCell ref="J118:J119"/>
    <mergeCell ref="K118:K119"/>
    <mergeCell ref="D170:D171"/>
    <mergeCell ref="E170:E171"/>
    <mergeCell ref="G132:G133"/>
    <mergeCell ref="I132:I133"/>
    <mergeCell ref="H132:H133"/>
    <mergeCell ref="H134:H135"/>
    <mergeCell ref="F132:F133"/>
    <mergeCell ref="G104:G105"/>
    <mergeCell ref="H104:H105"/>
    <mergeCell ref="H106:H107"/>
    <mergeCell ref="G100:G101"/>
    <mergeCell ref="J104:J105"/>
    <mergeCell ref="F134:F135"/>
    <mergeCell ref="Q88:R88"/>
    <mergeCell ref="I194:I195"/>
    <mergeCell ref="S88:S89"/>
    <mergeCell ref="F84:F85"/>
    <mergeCell ref="G84:G85"/>
    <mergeCell ref="H84:H85"/>
    <mergeCell ref="S86:S87"/>
    <mergeCell ref="S84:S85"/>
    <mergeCell ref="Q194:R194"/>
    <mergeCell ref="I86:I87"/>
    <mergeCell ref="Q86:R86"/>
    <mergeCell ref="S92:S93"/>
    <mergeCell ref="F94:F95"/>
    <mergeCell ref="Q94:R94"/>
    <mergeCell ref="F182:F183"/>
    <mergeCell ref="G164:G165"/>
    <mergeCell ref="I138:I139"/>
    <mergeCell ref="S156:S157"/>
    <mergeCell ref="S100:S101"/>
    <mergeCell ref="Q102:R102"/>
    <mergeCell ref="S96:S97"/>
    <mergeCell ref="Q98:R98"/>
    <mergeCell ref="S98:S99"/>
    <mergeCell ref="S134:S135"/>
    <mergeCell ref="S124:S125"/>
    <mergeCell ref="Q134:R134"/>
    <mergeCell ref="S102:S103"/>
    <mergeCell ref="S106:S107"/>
    <mergeCell ref="S104:S105"/>
    <mergeCell ref="J106:J107"/>
    <mergeCell ref="S110:S111"/>
    <mergeCell ref="Q112:R112"/>
    <mergeCell ref="S80:S81"/>
    <mergeCell ref="S82:S83"/>
    <mergeCell ref="H80:H81"/>
    <mergeCell ref="Q80:R80"/>
    <mergeCell ref="Q82:R82"/>
    <mergeCell ref="J86:J87"/>
    <mergeCell ref="K84:K85"/>
    <mergeCell ref="I84:I85"/>
    <mergeCell ref="G66:G67"/>
    <mergeCell ref="G68:G69"/>
    <mergeCell ref="H66:H67"/>
    <mergeCell ref="H74:H75"/>
    <mergeCell ref="I74:I75"/>
    <mergeCell ref="I82:I83"/>
    <mergeCell ref="G78:G79"/>
    <mergeCell ref="J82:J83"/>
    <mergeCell ref="K80:K81"/>
    <mergeCell ref="J62:J63"/>
    <mergeCell ref="K62:K63"/>
    <mergeCell ref="I62:I63"/>
    <mergeCell ref="H58:H59"/>
    <mergeCell ref="J58:J59"/>
    <mergeCell ref="K58:K59"/>
    <mergeCell ref="S72:S73"/>
    <mergeCell ref="Q70:R70"/>
    <mergeCell ref="S70:S71"/>
    <mergeCell ref="S66:S67"/>
    <mergeCell ref="Q68:R68"/>
    <mergeCell ref="S68:S69"/>
    <mergeCell ref="Q66:R66"/>
    <mergeCell ref="J66:J67"/>
    <mergeCell ref="S78:S79"/>
    <mergeCell ref="Q76:R76"/>
    <mergeCell ref="S76:S77"/>
    <mergeCell ref="Q74:R74"/>
    <mergeCell ref="S74:S75"/>
    <mergeCell ref="S40:S41"/>
    <mergeCell ref="I46:I47"/>
    <mergeCell ref="Q46:R46"/>
    <mergeCell ref="H52:H53"/>
    <mergeCell ref="J52:J53"/>
    <mergeCell ref="K50:K51"/>
    <mergeCell ref="H50:H51"/>
    <mergeCell ref="I52:I53"/>
    <mergeCell ref="J48:J49"/>
    <mergeCell ref="J46:J47"/>
    <mergeCell ref="Q50:R50"/>
    <mergeCell ref="K52:K53"/>
    <mergeCell ref="J50:J51"/>
    <mergeCell ref="K48:K49"/>
    <mergeCell ref="S56:S57"/>
    <mergeCell ref="Q58:R58"/>
    <mergeCell ref="S58:S59"/>
    <mergeCell ref="Q56:R56"/>
    <mergeCell ref="S52:S53"/>
    <mergeCell ref="Q54:R54"/>
    <mergeCell ref="S54:S55"/>
    <mergeCell ref="Q30:R30"/>
    <mergeCell ref="S30:S31"/>
    <mergeCell ref="Q28:R28"/>
    <mergeCell ref="S34:S35"/>
    <mergeCell ref="S28:S29"/>
    <mergeCell ref="S192:S193"/>
    <mergeCell ref="I40:I41"/>
    <mergeCell ref="I42:I43"/>
    <mergeCell ref="Q40:R40"/>
    <mergeCell ref="G38:G39"/>
    <mergeCell ref="I34:I35"/>
    <mergeCell ref="H34:H35"/>
    <mergeCell ref="J34:J35"/>
    <mergeCell ref="H38:H39"/>
    <mergeCell ref="J38:J39"/>
    <mergeCell ref="K36:K37"/>
    <mergeCell ref="H36:H37"/>
    <mergeCell ref="J36:J37"/>
    <mergeCell ref="K38:K39"/>
    <mergeCell ref="I36:I37"/>
    <mergeCell ref="I38:I39"/>
    <mergeCell ref="Q34:R34"/>
    <mergeCell ref="S36:S37"/>
    <mergeCell ref="Q38:R38"/>
    <mergeCell ref="Q36:R36"/>
    <mergeCell ref="G36:G37"/>
    <mergeCell ref="Q44:R44"/>
    <mergeCell ref="S44:S45"/>
    <mergeCell ref="S48:S49"/>
    <mergeCell ref="H40:H41"/>
    <mergeCell ref="H42:H43"/>
    <mergeCell ref="K40:K41"/>
    <mergeCell ref="K6:K7"/>
    <mergeCell ref="G6:G7"/>
    <mergeCell ref="H6:H7"/>
    <mergeCell ref="J6:J7"/>
    <mergeCell ref="I6:I7"/>
    <mergeCell ref="F4:F5"/>
    <mergeCell ref="S12:S13"/>
    <mergeCell ref="Q14:R14"/>
    <mergeCell ref="S14:S15"/>
    <mergeCell ref="S6:S7"/>
    <mergeCell ref="Q4:R4"/>
    <mergeCell ref="K4:K5"/>
    <mergeCell ref="S8:S9"/>
    <mergeCell ref="Q10:R10"/>
    <mergeCell ref="S10:S11"/>
    <mergeCell ref="S38:S39"/>
    <mergeCell ref="I48:I49"/>
    <mergeCell ref="S24:S25"/>
    <mergeCell ref="Q26:R26"/>
    <mergeCell ref="S26:S27"/>
    <mergeCell ref="Q24:R24"/>
    <mergeCell ref="Q20:R20"/>
    <mergeCell ref="S20:S21"/>
    <mergeCell ref="Q22:R22"/>
    <mergeCell ref="S22:S23"/>
    <mergeCell ref="Q32:R32"/>
    <mergeCell ref="G40:G41"/>
    <mergeCell ref="S46:S47"/>
    <mergeCell ref="Q48:R48"/>
    <mergeCell ref="S32:S33"/>
    <mergeCell ref="K34:K35"/>
    <mergeCell ref="Q16:R16"/>
    <mergeCell ref="A231:A232"/>
    <mergeCell ref="I231:I232"/>
    <mergeCell ref="A225:A226"/>
    <mergeCell ref="E220:E221"/>
    <mergeCell ref="G212:G213"/>
    <mergeCell ref="A207:A208"/>
    <mergeCell ref="A204:A205"/>
    <mergeCell ref="J84:J85"/>
    <mergeCell ref="Q84:R84"/>
    <mergeCell ref="Q8:R8"/>
    <mergeCell ref="K10:K11"/>
    <mergeCell ref="H10:H11"/>
    <mergeCell ref="J10:J11"/>
    <mergeCell ref="G8:G9"/>
    <mergeCell ref="G10:G11"/>
    <mergeCell ref="S16:S17"/>
    <mergeCell ref="Q18:R18"/>
    <mergeCell ref="S18:S19"/>
    <mergeCell ref="Q12:R12"/>
    <mergeCell ref="H12:H13"/>
    <mergeCell ref="J12:J13"/>
    <mergeCell ref="G12:G13"/>
    <mergeCell ref="J18:J19"/>
    <mergeCell ref="G14:G15"/>
    <mergeCell ref="H16:H17"/>
    <mergeCell ref="J16:J17"/>
    <mergeCell ref="K14:K15"/>
    <mergeCell ref="H14:H15"/>
    <mergeCell ref="J14:J15"/>
    <mergeCell ref="K16:K17"/>
    <mergeCell ref="J192:J193"/>
    <mergeCell ref="G24:G25"/>
    <mergeCell ref="C204:C205"/>
    <mergeCell ref="D204:D205"/>
    <mergeCell ref="E204:E205"/>
    <mergeCell ref="G204:G205"/>
    <mergeCell ref="I204:I205"/>
    <mergeCell ref="J204:J205"/>
    <mergeCell ref="J207:J208"/>
    <mergeCell ref="S158:S159"/>
    <mergeCell ref="S160:S161"/>
    <mergeCell ref="J194:J195"/>
    <mergeCell ref="S194:S195"/>
    <mergeCell ref="C182:C183"/>
    <mergeCell ref="C166:C167"/>
    <mergeCell ref="C168:C169"/>
    <mergeCell ref="G182:G183"/>
    <mergeCell ref="I182:I183"/>
    <mergeCell ref="F170:F171"/>
    <mergeCell ref="G170:G171"/>
    <mergeCell ref="I170:I171"/>
    <mergeCell ref="F204:F205"/>
    <mergeCell ref="S231:S232"/>
    <mergeCell ref="B231:B232"/>
    <mergeCell ref="C231:C232"/>
    <mergeCell ref="D231:D232"/>
    <mergeCell ref="K231:K232"/>
    <mergeCell ref="Q231:R231"/>
    <mergeCell ref="Q228:R228"/>
    <mergeCell ref="F228:F229"/>
    <mergeCell ref="S222:S223"/>
    <mergeCell ref="E231:E232"/>
    <mergeCell ref="J231:J232"/>
    <mergeCell ref="G231:G232"/>
    <mergeCell ref="H231:H232"/>
    <mergeCell ref="S225:S226"/>
    <mergeCell ref="G228:G229"/>
    <mergeCell ref="H228:H229"/>
    <mergeCell ref="I228:I229"/>
    <mergeCell ref="J228:J229"/>
    <mergeCell ref="F231:F232"/>
    <mergeCell ref="K88:K89"/>
    <mergeCell ref="K64:K65"/>
    <mergeCell ref="J64:J65"/>
    <mergeCell ref="I60:I61"/>
    <mergeCell ref="G60:G61"/>
    <mergeCell ref="J60:J61"/>
    <mergeCell ref="H60:H61"/>
    <mergeCell ref="K60:K61"/>
    <mergeCell ref="K44:K45"/>
    <mergeCell ref="H44:H45"/>
    <mergeCell ref="J42:J43"/>
    <mergeCell ref="K46:K47"/>
    <mergeCell ref="Q42:R42"/>
    <mergeCell ref="I54:I55"/>
    <mergeCell ref="I164:I165"/>
    <mergeCell ref="I166:I167"/>
    <mergeCell ref="S50:S51"/>
    <mergeCell ref="Q52:R52"/>
    <mergeCell ref="J80:J81"/>
    <mergeCell ref="K82:K83"/>
    <mergeCell ref="S162:S163"/>
    <mergeCell ref="I140:I141"/>
    <mergeCell ref="G144:G145"/>
    <mergeCell ref="I144:I145"/>
    <mergeCell ref="G146:G147"/>
    <mergeCell ref="Q64:R64"/>
    <mergeCell ref="S42:S43"/>
    <mergeCell ref="S64:S65"/>
    <mergeCell ref="Q62:R62"/>
    <mergeCell ref="S62:S63"/>
    <mergeCell ref="Q60:R60"/>
    <mergeCell ref="S60:S61"/>
    <mergeCell ref="S196:S197"/>
    <mergeCell ref="G18:G19"/>
    <mergeCell ref="G20:G21"/>
    <mergeCell ref="G22:G23"/>
    <mergeCell ref="S4:S5"/>
    <mergeCell ref="Q6:R6"/>
    <mergeCell ref="G225:G226"/>
    <mergeCell ref="B204:B205"/>
    <mergeCell ref="H204:H205"/>
    <mergeCell ref="K204:K205"/>
    <mergeCell ref="Q204:R204"/>
    <mergeCell ref="J220:J221"/>
    <mergeCell ref="B222:B223"/>
    <mergeCell ref="F222:F223"/>
    <mergeCell ref="Q217:R217"/>
    <mergeCell ref="B225:B226"/>
    <mergeCell ref="C225:C226"/>
    <mergeCell ref="D225:D226"/>
    <mergeCell ref="E225:E226"/>
    <mergeCell ref="F225:F226"/>
    <mergeCell ref="K225:K226"/>
    <mergeCell ref="I225:I226"/>
    <mergeCell ref="J225:J226"/>
    <mergeCell ref="G52:G53"/>
    <mergeCell ref="J40:J41"/>
    <mergeCell ref="I58:I59"/>
    <mergeCell ref="Q72:R72"/>
    <mergeCell ref="Q78:R78"/>
    <mergeCell ref="Q92:R92"/>
    <mergeCell ref="Q100:R100"/>
    <mergeCell ref="Q104:R104"/>
    <mergeCell ref="Q124:R124"/>
    <mergeCell ref="B228:B229"/>
    <mergeCell ref="C228:C229"/>
    <mergeCell ref="S212:S213"/>
    <mergeCell ref="I214:I215"/>
    <mergeCell ref="S214:S215"/>
    <mergeCell ref="S217:S218"/>
    <mergeCell ref="S220:S221"/>
    <mergeCell ref="I217:I218"/>
    <mergeCell ref="I220:I221"/>
    <mergeCell ref="Q220:R220"/>
    <mergeCell ref="Q222:R222"/>
    <mergeCell ref="J217:J218"/>
    <mergeCell ref="K220:K221"/>
    <mergeCell ref="Q212:R212"/>
    <mergeCell ref="C220:C221"/>
    <mergeCell ref="D220:D221"/>
    <mergeCell ref="Q214:R214"/>
    <mergeCell ref="K214:K215"/>
    <mergeCell ref="D228:D229"/>
    <mergeCell ref="K212:K213"/>
    <mergeCell ref="B214:B215"/>
    <mergeCell ref="B207:B208"/>
    <mergeCell ref="C207:C208"/>
    <mergeCell ref="F212:F213"/>
    <mergeCell ref="J214:J215"/>
    <mergeCell ref="H214:H215"/>
    <mergeCell ref="B217:B218"/>
    <mergeCell ref="C217:C218"/>
    <mergeCell ref="D217:D218"/>
    <mergeCell ref="E217:E218"/>
    <mergeCell ref="K207:K208"/>
    <mergeCell ref="Q207:R207"/>
    <mergeCell ref="F214:F215"/>
    <mergeCell ref="D207:D208"/>
    <mergeCell ref="E207:E208"/>
    <mergeCell ref="H207:H208"/>
    <mergeCell ref="F207:F208"/>
    <mergeCell ref="G207:G208"/>
    <mergeCell ref="H212:H213"/>
    <mergeCell ref="G214:G215"/>
    <mergeCell ref="B212:B213"/>
    <mergeCell ref="C212:C213"/>
    <mergeCell ref="E212:E213"/>
    <mergeCell ref="G42:G43"/>
    <mergeCell ref="G44:G45"/>
    <mergeCell ref="A220:A221"/>
    <mergeCell ref="B220:B221"/>
    <mergeCell ref="K217:K218"/>
    <mergeCell ref="A217:A218"/>
    <mergeCell ref="E180:E181"/>
    <mergeCell ref="G180:G181"/>
    <mergeCell ref="I180:I181"/>
    <mergeCell ref="B180:B181"/>
    <mergeCell ref="D180:D181"/>
    <mergeCell ref="J88:J89"/>
    <mergeCell ref="H88:H89"/>
    <mergeCell ref="K86:K87"/>
    <mergeCell ref="G72:G73"/>
    <mergeCell ref="D172:D173"/>
    <mergeCell ref="E172:E173"/>
    <mergeCell ref="H82:H83"/>
    <mergeCell ref="G82:G83"/>
    <mergeCell ref="G108:G109"/>
    <mergeCell ref="G114:G115"/>
    <mergeCell ref="G112:G113"/>
    <mergeCell ref="I88:I89"/>
    <mergeCell ref="G90:G91"/>
    <mergeCell ref="H112:H113"/>
    <mergeCell ref="I102:I103"/>
    <mergeCell ref="G92:G93"/>
    <mergeCell ref="H92:H93"/>
    <mergeCell ref="J212:J213"/>
    <mergeCell ref="I212:I213"/>
    <mergeCell ref="A84:A85"/>
    <mergeCell ref="A86:A87"/>
    <mergeCell ref="I44:I45"/>
    <mergeCell ref="G96:G97"/>
    <mergeCell ref="G98:G99"/>
    <mergeCell ref="H48:H49"/>
    <mergeCell ref="I50:I51"/>
    <mergeCell ref="G70:G71"/>
    <mergeCell ref="I80:I81"/>
    <mergeCell ref="A110:A111"/>
    <mergeCell ref="B110:B111"/>
    <mergeCell ref="D110:D111"/>
    <mergeCell ref="E110:E111"/>
    <mergeCell ref="A108:A109"/>
    <mergeCell ref="B108:B109"/>
    <mergeCell ref="D108:D109"/>
    <mergeCell ref="B104:B105"/>
    <mergeCell ref="I64:I65"/>
    <mergeCell ref="A90:A91"/>
    <mergeCell ref="B88:B89"/>
    <mergeCell ref="G64:G65"/>
    <mergeCell ref="G58:G59"/>
    <mergeCell ref="G54:G55"/>
    <mergeCell ref="A100:A101"/>
    <mergeCell ref="A96:A97"/>
    <mergeCell ref="A94:A95"/>
    <mergeCell ref="G76:G77"/>
    <mergeCell ref="G80:G81"/>
    <mergeCell ref="F110:F111"/>
    <mergeCell ref="I150:I151"/>
    <mergeCell ref="I152:I153"/>
    <mergeCell ref="I136:I137"/>
    <mergeCell ref="J116:J117"/>
    <mergeCell ref="S90:S91"/>
    <mergeCell ref="S94:S95"/>
    <mergeCell ref="J92:J93"/>
    <mergeCell ref="S142:S143"/>
    <mergeCell ref="S144:S145"/>
    <mergeCell ref="H94:H95"/>
    <mergeCell ref="J94:J95"/>
    <mergeCell ref="K94:K95"/>
    <mergeCell ref="H118:H119"/>
    <mergeCell ref="H126:H127"/>
    <mergeCell ref="H128:H129"/>
    <mergeCell ref="S122:S123"/>
    <mergeCell ref="S126:S127"/>
    <mergeCell ref="Q130:R130"/>
    <mergeCell ref="Q122:R122"/>
    <mergeCell ref="Q96:R96"/>
    <mergeCell ref="I114:I115"/>
    <mergeCell ref="S112:S113"/>
    <mergeCell ref="S108:S109"/>
    <mergeCell ref="Q108:R108"/>
    <mergeCell ref="S116:S117"/>
    <mergeCell ref="J126:J127"/>
    <mergeCell ref="J130:J131"/>
    <mergeCell ref="K116:K117"/>
    <mergeCell ref="K110:K111"/>
    <mergeCell ref="Q118:R118"/>
    <mergeCell ref="K152:K153"/>
    <mergeCell ref="S132:S133"/>
    <mergeCell ref="S174:S175"/>
    <mergeCell ref="S140:S141"/>
    <mergeCell ref="A182:A183"/>
    <mergeCell ref="B182:B183"/>
    <mergeCell ref="D182:D183"/>
    <mergeCell ref="E182:E183"/>
    <mergeCell ref="S178:S179"/>
    <mergeCell ref="A140:A141"/>
    <mergeCell ref="A134:A135"/>
    <mergeCell ref="E122:E123"/>
    <mergeCell ref="A130:A131"/>
    <mergeCell ref="B130:B131"/>
    <mergeCell ref="A136:A137"/>
    <mergeCell ref="A154:A155"/>
    <mergeCell ref="B154:B155"/>
    <mergeCell ref="A158:A159"/>
    <mergeCell ref="B134:B135"/>
    <mergeCell ref="J136:J137"/>
    <mergeCell ref="B158:B159"/>
    <mergeCell ref="F158:F159"/>
    <mergeCell ref="H160:H161"/>
    <mergeCell ref="H162:H163"/>
    <mergeCell ref="I158:I159"/>
    <mergeCell ref="I154:I155"/>
    <mergeCell ref="I162:I163"/>
    <mergeCell ref="I160:I161"/>
    <mergeCell ref="F140:F141"/>
    <mergeCell ref="K122:K123"/>
    <mergeCell ref="J122:J123"/>
    <mergeCell ref="I122:I123"/>
    <mergeCell ref="H122:H123"/>
    <mergeCell ref="G124:G125"/>
    <mergeCell ref="G150:G151"/>
    <mergeCell ref="E130:E131"/>
    <mergeCell ref="C138:C139"/>
    <mergeCell ref="F120:F121"/>
    <mergeCell ref="D158:D159"/>
    <mergeCell ref="E158:E159"/>
    <mergeCell ref="C116:C117"/>
    <mergeCell ref="C118:C119"/>
    <mergeCell ref="C136:C137"/>
    <mergeCell ref="C170:C171"/>
    <mergeCell ref="E142:E143"/>
    <mergeCell ref="C110:C111"/>
    <mergeCell ref="C112:C113"/>
    <mergeCell ref="D112:D113"/>
    <mergeCell ref="A132:A133"/>
    <mergeCell ref="B132:B133"/>
    <mergeCell ref="A116:A117"/>
    <mergeCell ref="B116:B117"/>
    <mergeCell ref="D116:D117"/>
    <mergeCell ref="E116:E117"/>
    <mergeCell ref="A112:A113"/>
    <mergeCell ref="C128:C129"/>
    <mergeCell ref="C132:C133"/>
    <mergeCell ref="C134:C135"/>
    <mergeCell ref="E166:E167"/>
    <mergeCell ref="B112:B113"/>
    <mergeCell ref="D152:D153"/>
    <mergeCell ref="G140:G141"/>
    <mergeCell ref="A114:A115"/>
    <mergeCell ref="B114:B115"/>
    <mergeCell ref="D114:D115"/>
    <mergeCell ref="E114:E115"/>
    <mergeCell ref="B92:B93"/>
    <mergeCell ref="F100:F101"/>
    <mergeCell ref="Q126:R126"/>
    <mergeCell ref="S182:S183"/>
    <mergeCell ref="S180:S181"/>
    <mergeCell ref="I112:I113"/>
    <mergeCell ref="K100:K101"/>
    <mergeCell ref="J102:J103"/>
    <mergeCell ref="I106:I107"/>
    <mergeCell ref="I104:I105"/>
    <mergeCell ref="J112:J113"/>
    <mergeCell ref="A118:A119"/>
    <mergeCell ref="B118:B119"/>
    <mergeCell ref="B100:B101"/>
    <mergeCell ref="D100:D101"/>
    <mergeCell ref="D166:D167"/>
    <mergeCell ref="H96:H97"/>
    <mergeCell ref="G172:G173"/>
    <mergeCell ref="H172:H173"/>
    <mergeCell ref="K114:K115"/>
    <mergeCell ref="J114:J115"/>
    <mergeCell ref="K112:K113"/>
    <mergeCell ref="H182:H183"/>
    <mergeCell ref="C172:C173"/>
    <mergeCell ref="F172:F173"/>
    <mergeCell ref="I128:I129"/>
    <mergeCell ref="H164:H165"/>
    <mergeCell ref="H180:H181"/>
    <mergeCell ref="G110:G111"/>
    <mergeCell ref="F126:F127"/>
    <mergeCell ref="F124:F125"/>
    <mergeCell ref="H148:H149"/>
    <mergeCell ref="Q132:R132"/>
    <mergeCell ref="K108:K109"/>
    <mergeCell ref="G120:G121"/>
    <mergeCell ref="G122:G123"/>
    <mergeCell ref="J124:J125"/>
    <mergeCell ref="K124:K125"/>
    <mergeCell ref="I124:I125"/>
    <mergeCell ref="I108:I109"/>
    <mergeCell ref="K126:K127"/>
    <mergeCell ref="Q90:R90"/>
    <mergeCell ref="Q106:R106"/>
    <mergeCell ref="J132:J133"/>
    <mergeCell ref="K98:K99"/>
    <mergeCell ref="G116:G117"/>
    <mergeCell ref="I126:I127"/>
    <mergeCell ref="G118:G119"/>
    <mergeCell ref="K102:K103"/>
    <mergeCell ref="H90:H91"/>
    <mergeCell ref="G128:G129"/>
    <mergeCell ref="I130:I131"/>
    <mergeCell ref="J108:J109"/>
    <mergeCell ref="H124:H125"/>
    <mergeCell ref="J90:J91"/>
    <mergeCell ref="K90:K91"/>
    <mergeCell ref="J110:J111"/>
    <mergeCell ref="C88:C89"/>
    <mergeCell ref="A102:A103"/>
    <mergeCell ref="B102:B103"/>
    <mergeCell ref="D102:D103"/>
    <mergeCell ref="E102:E103"/>
    <mergeCell ref="B98:B99"/>
    <mergeCell ref="F114:F115"/>
    <mergeCell ref="F116:F117"/>
    <mergeCell ref="D118:D119"/>
    <mergeCell ref="E118:E119"/>
    <mergeCell ref="A152:A153"/>
    <mergeCell ref="B152:B153"/>
    <mergeCell ref="A170:A171"/>
    <mergeCell ref="A98:A99"/>
    <mergeCell ref="B140:B141"/>
    <mergeCell ref="D140:D141"/>
    <mergeCell ref="E140:E141"/>
    <mergeCell ref="C114:C115"/>
    <mergeCell ref="D104:D105"/>
    <mergeCell ref="E104:E105"/>
    <mergeCell ref="F104:F105"/>
    <mergeCell ref="A168:A169"/>
    <mergeCell ref="J100:J101"/>
    <mergeCell ref="K104:K105"/>
    <mergeCell ref="I110:I111"/>
    <mergeCell ref="H98:H99"/>
    <mergeCell ref="H150:H151"/>
    <mergeCell ref="G152:G153"/>
    <mergeCell ref="A92:A93"/>
    <mergeCell ref="S184:S185"/>
    <mergeCell ref="J74:J75"/>
    <mergeCell ref="K72:K73"/>
    <mergeCell ref="H72:H73"/>
    <mergeCell ref="J72:J73"/>
    <mergeCell ref="K74:K75"/>
    <mergeCell ref="I72:I73"/>
    <mergeCell ref="A72:A73"/>
    <mergeCell ref="B72:B73"/>
    <mergeCell ref="D72:D73"/>
    <mergeCell ref="E72:E73"/>
    <mergeCell ref="F72:F73"/>
    <mergeCell ref="C72:C73"/>
    <mergeCell ref="A148:A149"/>
    <mergeCell ref="B148:B149"/>
    <mergeCell ref="D148:D149"/>
    <mergeCell ref="A88:A89"/>
    <mergeCell ref="J78:J79"/>
    <mergeCell ref="K76:K77"/>
    <mergeCell ref="H76:H77"/>
    <mergeCell ref="J76:J77"/>
    <mergeCell ref="K78:K79"/>
    <mergeCell ref="F184:F185"/>
    <mergeCell ref="E136:E137"/>
    <mergeCell ref="F136:F137"/>
    <mergeCell ref="B136:B137"/>
    <mergeCell ref="D136:D137"/>
    <mergeCell ref="A82:A83"/>
    <mergeCell ref="B82:B83"/>
    <mergeCell ref="D82:D83"/>
    <mergeCell ref="B80:B81"/>
    <mergeCell ref="D80:D81"/>
    <mergeCell ref="H170:H171"/>
    <mergeCell ref="H100:H101"/>
    <mergeCell ref="G102:G103"/>
    <mergeCell ref="A58:A59"/>
    <mergeCell ref="D66:D67"/>
    <mergeCell ref="E66:E67"/>
    <mergeCell ref="F66:F67"/>
    <mergeCell ref="H64:H65"/>
    <mergeCell ref="E92:E93"/>
    <mergeCell ref="F78:F79"/>
    <mergeCell ref="A62:A63"/>
    <mergeCell ref="B62:B63"/>
    <mergeCell ref="D62:D63"/>
    <mergeCell ref="E62:E63"/>
    <mergeCell ref="F60:F61"/>
    <mergeCell ref="C62:C63"/>
    <mergeCell ref="A70:A71"/>
    <mergeCell ref="B70:B71"/>
    <mergeCell ref="D70:D71"/>
    <mergeCell ref="E70:E71"/>
    <mergeCell ref="F70:F71"/>
    <mergeCell ref="C70:C71"/>
    <mergeCell ref="H70:H71"/>
    <mergeCell ref="H68:H69"/>
    <mergeCell ref="A68:A69"/>
    <mergeCell ref="B68:B69"/>
    <mergeCell ref="D68:D69"/>
    <mergeCell ref="E68:E69"/>
    <mergeCell ref="C66:C67"/>
    <mergeCell ref="A64:A65"/>
    <mergeCell ref="E80:E81"/>
    <mergeCell ref="F80:F81"/>
    <mergeCell ref="J56:J57"/>
    <mergeCell ref="K54:K55"/>
    <mergeCell ref="H54:H55"/>
    <mergeCell ref="K66:K67"/>
    <mergeCell ref="A60:A61"/>
    <mergeCell ref="B60:B61"/>
    <mergeCell ref="D60:D61"/>
    <mergeCell ref="E60:E61"/>
    <mergeCell ref="A56:A57"/>
    <mergeCell ref="B56:B57"/>
    <mergeCell ref="D56:D57"/>
    <mergeCell ref="F58:F59"/>
    <mergeCell ref="F154:F155"/>
    <mergeCell ref="G154:G155"/>
    <mergeCell ref="I168:I169"/>
    <mergeCell ref="I96:I97"/>
    <mergeCell ref="I98:I99"/>
    <mergeCell ref="F148:F149"/>
    <mergeCell ref="G148:G149"/>
    <mergeCell ref="F130:F131"/>
    <mergeCell ref="G166:G167"/>
    <mergeCell ref="F96:F97"/>
    <mergeCell ref="H144:H145"/>
    <mergeCell ref="H168:H169"/>
    <mergeCell ref="I116:I117"/>
    <mergeCell ref="B86:B87"/>
    <mergeCell ref="A104:A105"/>
    <mergeCell ref="A106:A107"/>
    <mergeCell ref="B106:B107"/>
    <mergeCell ref="D106:D107"/>
    <mergeCell ref="E106:E107"/>
    <mergeCell ref="B90:B91"/>
    <mergeCell ref="E86:E87"/>
    <mergeCell ref="D98:D99"/>
    <mergeCell ref="E98:E99"/>
    <mergeCell ref="B64:B65"/>
    <mergeCell ref="A66:A67"/>
    <mergeCell ref="B66:B67"/>
    <mergeCell ref="D64:D65"/>
    <mergeCell ref="E64:E65"/>
    <mergeCell ref="C108:C109"/>
    <mergeCell ref="I56:I57"/>
    <mergeCell ref="G56:G57"/>
    <mergeCell ref="E56:E57"/>
    <mergeCell ref="F56:F57"/>
    <mergeCell ref="A146:A147"/>
    <mergeCell ref="D146:D147"/>
    <mergeCell ref="F146:F147"/>
    <mergeCell ref="F54:F55"/>
    <mergeCell ref="H56:H57"/>
    <mergeCell ref="D90:D91"/>
    <mergeCell ref="A128:A129"/>
    <mergeCell ref="F88:F89"/>
    <mergeCell ref="A122:A123"/>
    <mergeCell ref="B122:B123"/>
    <mergeCell ref="C122:C123"/>
    <mergeCell ref="B96:B97"/>
    <mergeCell ref="D96:D97"/>
    <mergeCell ref="E96:E97"/>
    <mergeCell ref="C96:C97"/>
    <mergeCell ref="C98:C99"/>
    <mergeCell ref="C106:C107"/>
    <mergeCell ref="I146:I147"/>
    <mergeCell ref="I100:I101"/>
    <mergeCell ref="A40:A41"/>
    <mergeCell ref="B40:B41"/>
    <mergeCell ref="D40:D41"/>
    <mergeCell ref="E40:E41"/>
    <mergeCell ref="E46:E47"/>
    <mergeCell ref="F46:F47"/>
    <mergeCell ref="H46:H47"/>
    <mergeCell ref="F50:F51"/>
    <mergeCell ref="F52:F53"/>
    <mergeCell ref="H62:H63"/>
    <mergeCell ref="C60:C61"/>
    <mergeCell ref="B146:B147"/>
    <mergeCell ref="E146:E147"/>
    <mergeCell ref="C146:C147"/>
    <mergeCell ref="H86:H87"/>
    <mergeCell ref="G88:G89"/>
    <mergeCell ref="H78:H79"/>
    <mergeCell ref="D122:D123"/>
    <mergeCell ref="F64:F65"/>
    <mergeCell ref="C64:C65"/>
    <mergeCell ref="A76:A77"/>
    <mergeCell ref="B76:B77"/>
    <mergeCell ref="D76:D77"/>
    <mergeCell ref="E76:E77"/>
    <mergeCell ref="F76:F77"/>
    <mergeCell ref="C76:C77"/>
    <mergeCell ref="F68:F69"/>
    <mergeCell ref="C68:C69"/>
    <mergeCell ref="H110:H111"/>
    <mergeCell ref="G106:G107"/>
    <mergeCell ref="H102:H103"/>
    <mergeCell ref="H114:H115"/>
    <mergeCell ref="K192:K193"/>
    <mergeCell ref="A34:A35"/>
    <mergeCell ref="B34:B35"/>
    <mergeCell ref="E34:E35"/>
    <mergeCell ref="F34:F35"/>
    <mergeCell ref="A192:A193"/>
    <mergeCell ref="B192:B193"/>
    <mergeCell ref="D34:D35"/>
    <mergeCell ref="D192:D193"/>
    <mergeCell ref="C34:C35"/>
    <mergeCell ref="G34:G35"/>
    <mergeCell ref="G192:G193"/>
    <mergeCell ref="I192:I193"/>
    <mergeCell ref="A186:A187"/>
    <mergeCell ref="B186:B187"/>
    <mergeCell ref="I186:I187"/>
    <mergeCell ref="F36:F37"/>
    <mergeCell ref="D46:D47"/>
    <mergeCell ref="B168:B169"/>
    <mergeCell ref="B164:B165"/>
    <mergeCell ref="A180:A181"/>
    <mergeCell ref="A178:A179"/>
    <mergeCell ref="B178:B179"/>
    <mergeCell ref="C178:C179"/>
    <mergeCell ref="D178:D179"/>
    <mergeCell ref="B138:B139"/>
    <mergeCell ref="D138:D139"/>
    <mergeCell ref="E138:E139"/>
    <mergeCell ref="D142:D143"/>
    <mergeCell ref="F48:F49"/>
    <mergeCell ref="F162:F163"/>
    <mergeCell ref="J54:J55"/>
    <mergeCell ref="J32:J33"/>
    <mergeCell ref="K30:K31"/>
    <mergeCell ref="H30:H31"/>
    <mergeCell ref="J30:J31"/>
    <mergeCell ref="K32:K33"/>
    <mergeCell ref="I30:I31"/>
    <mergeCell ref="I32:I33"/>
    <mergeCell ref="A30:A31"/>
    <mergeCell ref="B30:B31"/>
    <mergeCell ref="D30:D31"/>
    <mergeCell ref="E30:E31"/>
    <mergeCell ref="F30:F31"/>
    <mergeCell ref="C30:C31"/>
    <mergeCell ref="G30:G31"/>
    <mergeCell ref="G32:G33"/>
    <mergeCell ref="A32:A33"/>
    <mergeCell ref="D32:D33"/>
    <mergeCell ref="E32:E33"/>
    <mergeCell ref="F32:F33"/>
    <mergeCell ref="C32:C33"/>
    <mergeCell ref="J28:J29"/>
    <mergeCell ref="K26:K27"/>
    <mergeCell ref="H26:H27"/>
    <mergeCell ref="J26:J27"/>
    <mergeCell ref="K28:K29"/>
    <mergeCell ref="I28:I29"/>
    <mergeCell ref="A26:A27"/>
    <mergeCell ref="B26:B27"/>
    <mergeCell ref="D26:D27"/>
    <mergeCell ref="E26:E27"/>
    <mergeCell ref="F26:F27"/>
    <mergeCell ref="C26:C27"/>
    <mergeCell ref="G26:G27"/>
    <mergeCell ref="I26:I27"/>
    <mergeCell ref="A28:A29"/>
    <mergeCell ref="B28:B29"/>
    <mergeCell ref="D28:D29"/>
    <mergeCell ref="E28:E29"/>
    <mergeCell ref="F28:F29"/>
    <mergeCell ref="C28:C29"/>
    <mergeCell ref="K20:K21"/>
    <mergeCell ref="A18:A19"/>
    <mergeCell ref="B18:B19"/>
    <mergeCell ref="D18:D19"/>
    <mergeCell ref="E18:E19"/>
    <mergeCell ref="F18:F19"/>
    <mergeCell ref="C18:C19"/>
    <mergeCell ref="I18:I19"/>
    <mergeCell ref="I20:I21"/>
    <mergeCell ref="A24:A25"/>
    <mergeCell ref="B24:B25"/>
    <mergeCell ref="D24:D25"/>
    <mergeCell ref="E24:E25"/>
    <mergeCell ref="F24:F25"/>
    <mergeCell ref="C24:C25"/>
    <mergeCell ref="H24:H25"/>
    <mergeCell ref="J24:J25"/>
    <mergeCell ref="K22:K23"/>
    <mergeCell ref="H22:H23"/>
    <mergeCell ref="J22:J23"/>
    <mergeCell ref="K24:K25"/>
    <mergeCell ref="A22:A23"/>
    <mergeCell ref="B22:B23"/>
    <mergeCell ref="D22:D23"/>
    <mergeCell ref="E22:E23"/>
    <mergeCell ref="F22:F23"/>
    <mergeCell ref="I22:I23"/>
    <mergeCell ref="J20:J21"/>
    <mergeCell ref="K18:K19"/>
    <mergeCell ref="A20:A21"/>
    <mergeCell ref="I24:I25"/>
    <mergeCell ref="H178:H179"/>
    <mergeCell ref="I178:I179"/>
    <mergeCell ref="B160:B161"/>
    <mergeCell ref="D160:D161"/>
    <mergeCell ref="E160:E161"/>
    <mergeCell ref="F160:F161"/>
    <mergeCell ref="F164:F165"/>
    <mergeCell ref="B162:B163"/>
    <mergeCell ref="D162:D163"/>
    <mergeCell ref="E162:E163"/>
    <mergeCell ref="B20:B21"/>
    <mergeCell ref="D20:D21"/>
    <mergeCell ref="E20:E21"/>
    <mergeCell ref="F20:F21"/>
    <mergeCell ref="C20:C21"/>
    <mergeCell ref="H20:H21"/>
    <mergeCell ref="H18:H19"/>
    <mergeCell ref="D38:D39"/>
    <mergeCell ref="E38:E39"/>
    <mergeCell ref="F38:F39"/>
    <mergeCell ref="C22:C23"/>
    <mergeCell ref="B32:B33"/>
    <mergeCell ref="H28:H29"/>
    <mergeCell ref="G28:G29"/>
    <mergeCell ref="H32:H33"/>
    <mergeCell ref="F168:F169"/>
    <mergeCell ref="F44:F45"/>
    <mergeCell ref="F40:F41"/>
    <mergeCell ref="B42:B43"/>
    <mergeCell ref="D42:D43"/>
    <mergeCell ref="E42:E43"/>
    <mergeCell ref="F42:F43"/>
    <mergeCell ref="A10:A11"/>
    <mergeCell ref="B10:B11"/>
    <mergeCell ref="D10:D11"/>
    <mergeCell ref="E10:E11"/>
    <mergeCell ref="F10:F11"/>
    <mergeCell ref="E8:E9"/>
    <mergeCell ref="F8:F9"/>
    <mergeCell ref="H8:H9"/>
    <mergeCell ref="J8:J9"/>
    <mergeCell ref="K8:K9"/>
    <mergeCell ref="I8:I9"/>
    <mergeCell ref="C8:C9"/>
    <mergeCell ref="C10:C11"/>
    <mergeCell ref="A8:A9"/>
    <mergeCell ref="B8:B9"/>
    <mergeCell ref="D8:D9"/>
    <mergeCell ref="A14:A15"/>
    <mergeCell ref="B14:B15"/>
    <mergeCell ref="D14:D15"/>
    <mergeCell ref="E14:E15"/>
    <mergeCell ref="F14:F15"/>
    <mergeCell ref="A12:A13"/>
    <mergeCell ref="B12:B13"/>
    <mergeCell ref="D12:D13"/>
    <mergeCell ref="E12:E13"/>
    <mergeCell ref="F12:F13"/>
    <mergeCell ref="C12:C13"/>
    <mergeCell ref="C14:C15"/>
    <mergeCell ref="I14:I15"/>
    <mergeCell ref="C4:C5"/>
    <mergeCell ref="C6:C7"/>
    <mergeCell ref="A1:A2"/>
    <mergeCell ref="B1:B2"/>
    <mergeCell ref="H4:H5"/>
    <mergeCell ref="J4:J5"/>
    <mergeCell ref="A4:A5"/>
    <mergeCell ref="B4:B5"/>
    <mergeCell ref="D4:D5"/>
    <mergeCell ref="E4:E5"/>
    <mergeCell ref="G4:G5"/>
    <mergeCell ref="E1:E2"/>
    <mergeCell ref="G1:G2"/>
    <mergeCell ref="H1:H2"/>
    <mergeCell ref="C1:C2"/>
    <mergeCell ref="D1:D2"/>
    <mergeCell ref="I1:I2"/>
    <mergeCell ref="J1:J2"/>
    <mergeCell ref="A6:A7"/>
    <mergeCell ref="B6:B7"/>
    <mergeCell ref="D6:D7"/>
    <mergeCell ref="E6:E7"/>
    <mergeCell ref="F6:F7"/>
    <mergeCell ref="B166:B167"/>
    <mergeCell ref="A200:A201"/>
    <mergeCell ref="B128:B129"/>
    <mergeCell ref="C124:C125"/>
    <mergeCell ref="C126:C127"/>
    <mergeCell ref="A16:A17"/>
    <mergeCell ref="F156:F157"/>
    <mergeCell ref="C156:C157"/>
    <mergeCell ref="A156:A157"/>
    <mergeCell ref="B156:B157"/>
    <mergeCell ref="D156:D157"/>
    <mergeCell ref="D200:D201"/>
    <mergeCell ref="E200:E201"/>
    <mergeCell ref="F200:F201"/>
    <mergeCell ref="B126:B127"/>
    <mergeCell ref="D126:D127"/>
    <mergeCell ref="E126:E127"/>
    <mergeCell ref="A124:A125"/>
    <mergeCell ref="B124:B125"/>
    <mergeCell ref="E124:E125"/>
    <mergeCell ref="A142:A143"/>
    <mergeCell ref="A138:A139"/>
    <mergeCell ref="B200:B201"/>
    <mergeCell ref="C200:C201"/>
    <mergeCell ref="B16:B17"/>
    <mergeCell ref="D16:D17"/>
    <mergeCell ref="E16:E17"/>
    <mergeCell ref="F16:F17"/>
    <mergeCell ref="A46:A47"/>
    <mergeCell ref="A42:A43"/>
    <mergeCell ref="B46:B47"/>
    <mergeCell ref="C46:C47"/>
    <mergeCell ref="K1:K2"/>
    <mergeCell ref="M1:P1"/>
    <mergeCell ref="Q1:R2"/>
    <mergeCell ref="K12:K13"/>
    <mergeCell ref="I4:I5"/>
    <mergeCell ref="I10:I11"/>
    <mergeCell ref="I12:I13"/>
    <mergeCell ref="I207:I208"/>
    <mergeCell ref="F220:F221"/>
    <mergeCell ref="D212:D213"/>
    <mergeCell ref="G220:G221"/>
    <mergeCell ref="H220:H221"/>
    <mergeCell ref="G217:G218"/>
    <mergeCell ref="H217:H218"/>
    <mergeCell ref="D214:D215"/>
    <mergeCell ref="E214:E215"/>
    <mergeCell ref="J160:J161"/>
    <mergeCell ref="J162:J163"/>
    <mergeCell ref="J164:J165"/>
    <mergeCell ref="J166:J167"/>
    <mergeCell ref="J168:J169"/>
    <mergeCell ref="J170:J171"/>
    <mergeCell ref="J172:J173"/>
    <mergeCell ref="Q172:R172"/>
    <mergeCell ref="Q174:R174"/>
    <mergeCell ref="G196:G197"/>
    <mergeCell ref="I196:I197"/>
    <mergeCell ref="I172:I173"/>
    <mergeCell ref="E156:E157"/>
    <mergeCell ref="G16:G17"/>
    <mergeCell ref="I16:I17"/>
    <mergeCell ref="G178:G179"/>
    <mergeCell ref="H166:H167"/>
    <mergeCell ref="I78:I79"/>
    <mergeCell ref="F74:F75"/>
    <mergeCell ref="G74:G75"/>
    <mergeCell ref="A222:A223"/>
    <mergeCell ref="H225:H226"/>
    <mergeCell ref="G222:G223"/>
    <mergeCell ref="H222:H223"/>
    <mergeCell ref="K222:K223"/>
    <mergeCell ref="J222:J223"/>
    <mergeCell ref="I222:I223"/>
    <mergeCell ref="F92:F93"/>
    <mergeCell ref="F98:F99"/>
    <mergeCell ref="F102:F103"/>
    <mergeCell ref="F128:F129"/>
    <mergeCell ref="F108:F109"/>
    <mergeCell ref="F106:F107"/>
    <mergeCell ref="A212:A213"/>
    <mergeCell ref="J154:J155"/>
    <mergeCell ref="J156:J157"/>
    <mergeCell ref="J158:J159"/>
    <mergeCell ref="D124:D125"/>
    <mergeCell ref="A160:A161"/>
    <mergeCell ref="A162:A163"/>
    <mergeCell ref="A166:A167"/>
    <mergeCell ref="A164:A165"/>
    <mergeCell ref="F166:F167"/>
    <mergeCell ref="C222:C223"/>
    <mergeCell ref="D222:D223"/>
    <mergeCell ref="E222:E223"/>
    <mergeCell ref="A214:A215"/>
    <mergeCell ref="C214:C215"/>
    <mergeCell ref="I200:I201"/>
    <mergeCell ref="K194:K195"/>
    <mergeCell ref="K92:K93"/>
    <mergeCell ref="K42:K43"/>
    <mergeCell ref="Q192:R192"/>
    <mergeCell ref="Q128:R128"/>
    <mergeCell ref="K140:K141"/>
    <mergeCell ref="K142:K143"/>
    <mergeCell ref="K144:K145"/>
    <mergeCell ref="K146:K147"/>
    <mergeCell ref="K148:K149"/>
    <mergeCell ref="F217:F218"/>
    <mergeCell ref="K56:K57"/>
    <mergeCell ref="I148:I149"/>
    <mergeCell ref="J70:J71"/>
    <mergeCell ref="K68:K69"/>
    <mergeCell ref="J68:J69"/>
    <mergeCell ref="K70:K71"/>
    <mergeCell ref="I66:I67"/>
    <mergeCell ref="I68:I69"/>
    <mergeCell ref="I70:I71"/>
    <mergeCell ref="I90:I91"/>
    <mergeCell ref="I76:I77"/>
    <mergeCell ref="K132:K133"/>
    <mergeCell ref="F180:F181"/>
    <mergeCell ref="H142:H143"/>
    <mergeCell ref="G142:G143"/>
    <mergeCell ref="H196:H197"/>
    <mergeCell ref="H192:H193"/>
    <mergeCell ref="G156:G157"/>
    <mergeCell ref="H146:H147"/>
    <mergeCell ref="H158:H159"/>
    <mergeCell ref="G200:G201"/>
    <mergeCell ref="H200:H201"/>
    <mergeCell ref="J200:J201"/>
    <mergeCell ref="K200:K201"/>
    <mergeCell ref="Q200:R200"/>
    <mergeCell ref="E228:E229"/>
    <mergeCell ref="K228:K229"/>
    <mergeCell ref="S207:S208"/>
    <mergeCell ref="S204:S205"/>
    <mergeCell ref="A228:A229"/>
    <mergeCell ref="I142:I143"/>
    <mergeCell ref="A144:A145"/>
    <mergeCell ref="B144:B145"/>
    <mergeCell ref="D144:D145"/>
    <mergeCell ref="E144:E145"/>
    <mergeCell ref="F118:F119"/>
    <mergeCell ref="F144:F145"/>
    <mergeCell ref="F142:F143"/>
    <mergeCell ref="B142:B143"/>
    <mergeCell ref="A120:A121"/>
    <mergeCell ref="B120:B121"/>
    <mergeCell ref="D120:D121"/>
    <mergeCell ref="E120:E121"/>
    <mergeCell ref="I120:I121"/>
    <mergeCell ref="H120:H121"/>
    <mergeCell ref="C120:C121"/>
    <mergeCell ref="C144:C145"/>
    <mergeCell ref="D130:D131"/>
    <mergeCell ref="A126:A127"/>
    <mergeCell ref="S228:S229"/>
    <mergeCell ref="S200:S201"/>
    <mergeCell ref="Q225:R225"/>
    <mergeCell ref="C196:C197"/>
    <mergeCell ref="C174:C175"/>
    <mergeCell ref="C158:C159"/>
    <mergeCell ref="C160:C161"/>
    <mergeCell ref="C162:C163"/>
    <mergeCell ref="C164:C165"/>
    <mergeCell ref="C184:C185"/>
    <mergeCell ref="D184:D185"/>
    <mergeCell ref="E178:E179"/>
    <mergeCell ref="E184:E185"/>
    <mergeCell ref="E192:E193"/>
    <mergeCell ref="D168:D169"/>
    <mergeCell ref="E168:E169"/>
    <mergeCell ref="E148:E149"/>
    <mergeCell ref="D194:D195"/>
    <mergeCell ref="E194:E195"/>
    <mergeCell ref="C194:C195"/>
    <mergeCell ref="D196:D197"/>
    <mergeCell ref="E196:E197"/>
    <mergeCell ref="C148:C149"/>
    <mergeCell ref="G46:G47"/>
    <mergeCell ref="G48:G49"/>
    <mergeCell ref="G50:G51"/>
    <mergeCell ref="G184:G185"/>
    <mergeCell ref="H184:H185"/>
    <mergeCell ref="D164:D165"/>
    <mergeCell ref="F196:F197"/>
    <mergeCell ref="D132:D133"/>
    <mergeCell ref="E132:E133"/>
    <mergeCell ref="C130:C131"/>
    <mergeCell ref="A74:A75"/>
    <mergeCell ref="B74:B75"/>
    <mergeCell ref="A78:A79"/>
    <mergeCell ref="B78:B79"/>
    <mergeCell ref="D78:D79"/>
    <mergeCell ref="C74:C75"/>
    <mergeCell ref="C78:C79"/>
    <mergeCell ref="E78:E79"/>
    <mergeCell ref="C80:C81"/>
    <mergeCell ref="C82:C83"/>
    <mergeCell ref="C84:C85"/>
    <mergeCell ref="E74:E75"/>
    <mergeCell ref="A80:A81"/>
    <mergeCell ref="F82:F83"/>
    <mergeCell ref="G160:G161"/>
    <mergeCell ref="G162:G163"/>
    <mergeCell ref="F122:F123"/>
    <mergeCell ref="F90:F91"/>
    <mergeCell ref="G138:G139"/>
    <mergeCell ref="H138:H139"/>
    <mergeCell ref="H140:H141"/>
    <mergeCell ref="G130:G131"/>
    <mergeCell ref="C16:C17"/>
    <mergeCell ref="C192:C193"/>
    <mergeCell ref="C36:C37"/>
    <mergeCell ref="C38:C39"/>
    <mergeCell ref="C40:C41"/>
    <mergeCell ref="C42:C43"/>
    <mergeCell ref="C44:C45"/>
    <mergeCell ref="C150:C151"/>
    <mergeCell ref="C152:C153"/>
    <mergeCell ref="C154:C155"/>
    <mergeCell ref="D154:D155"/>
    <mergeCell ref="E154:E155"/>
    <mergeCell ref="C90:C91"/>
    <mergeCell ref="C92:C93"/>
    <mergeCell ref="C100:C101"/>
    <mergeCell ref="C186:C187"/>
    <mergeCell ref="D186:D187"/>
    <mergeCell ref="E186:E187"/>
    <mergeCell ref="C102:C103"/>
    <mergeCell ref="C104:C105"/>
    <mergeCell ref="E100:E101"/>
    <mergeCell ref="C94:C95"/>
    <mergeCell ref="D94:D95"/>
    <mergeCell ref="D92:D93"/>
    <mergeCell ref="E94:E95"/>
    <mergeCell ref="D74:D75"/>
    <mergeCell ref="E164:E165"/>
    <mergeCell ref="D134:D135"/>
    <mergeCell ref="E134:E135"/>
    <mergeCell ref="E82:E83"/>
    <mergeCell ref="D88:D89"/>
    <mergeCell ref="E88:E89"/>
    <mergeCell ref="C180:C181"/>
    <mergeCell ref="A48:A49"/>
    <mergeCell ref="B48:B49"/>
    <mergeCell ref="A36:A37"/>
    <mergeCell ref="B36:B37"/>
    <mergeCell ref="A38:A39"/>
    <mergeCell ref="D48:D49"/>
    <mergeCell ref="E48:E49"/>
    <mergeCell ref="A50:A51"/>
    <mergeCell ref="B50:B51"/>
    <mergeCell ref="D50:D51"/>
    <mergeCell ref="E50:E51"/>
    <mergeCell ref="C48:C49"/>
    <mergeCell ref="C50:C51"/>
    <mergeCell ref="A52:A53"/>
    <mergeCell ref="B52:B53"/>
    <mergeCell ref="D52:D53"/>
    <mergeCell ref="E52:E53"/>
    <mergeCell ref="B38:B39"/>
    <mergeCell ref="D36:D37"/>
    <mergeCell ref="E36:E37"/>
    <mergeCell ref="A44:A45"/>
    <mergeCell ref="E90:E91"/>
    <mergeCell ref="C86:C87"/>
    <mergeCell ref="B84:B85"/>
    <mergeCell ref="D84:D85"/>
    <mergeCell ref="E84:E85"/>
    <mergeCell ref="B94:B95"/>
    <mergeCell ref="B44:B45"/>
    <mergeCell ref="D44:D45"/>
    <mergeCell ref="E44:E45"/>
    <mergeCell ref="B58:B59"/>
    <mergeCell ref="I92:I93"/>
    <mergeCell ref="I94:I95"/>
    <mergeCell ref="I118:I119"/>
    <mergeCell ref="I156:I157"/>
    <mergeCell ref="J138:J139"/>
    <mergeCell ref="J140:J141"/>
    <mergeCell ref="J142:J143"/>
    <mergeCell ref="J144:J145"/>
    <mergeCell ref="A54:A55"/>
    <mergeCell ref="B54:B55"/>
    <mergeCell ref="D54:D55"/>
    <mergeCell ref="E54:E55"/>
    <mergeCell ref="C52:C53"/>
    <mergeCell ref="C54:C55"/>
    <mergeCell ref="C56:C57"/>
    <mergeCell ref="C140:C141"/>
    <mergeCell ref="C142:C143"/>
    <mergeCell ref="F86:F87"/>
    <mergeCell ref="G86:G87"/>
    <mergeCell ref="F112:F113"/>
    <mergeCell ref="G94:G95"/>
    <mergeCell ref="D58:D59"/>
    <mergeCell ref="E58:E59"/>
    <mergeCell ref="C58:C59"/>
    <mergeCell ref="E112:E113"/>
    <mergeCell ref="E108:E109"/>
    <mergeCell ref="G62:G63"/>
    <mergeCell ref="H108:H109"/>
    <mergeCell ref="F150:F151"/>
    <mergeCell ref="F138:F139"/>
    <mergeCell ref="H116:H117"/>
    <mergeCell ref="D86:D87"/>
    <mergeCell ref="Q146:R146"/>
    <mergeCell ref="Q148:R148"/>
    <mergeCell ref="Q150:R150"/>
    <mergeCell ref="Q152:R152"/>
    <mergeCell ref="Q154:R154"/>
    <mergeCell ref="Q156:R156"/>
    <mergeCell ref="Q158:R158"/>
    <mergeCell ref="Q160:R160"/>
    <mergeCell ref="Q162:R162"/>
    <mergeCell ref="Q164:R164"/>
    <mergeCell ref="Q166:R166"/>
    <mergeCell ref="Q168:R168"/>
    <mergeCell ref="S164:S165"/>
    <mergeCell ref="S168:S169"/>
    <mergeCell ref="S170:S171"/>
    <mergeCell ref="S146:S147"/>
    <mergeCell ref="S154:S155"/>
    <mergeCell ref="H194:H195"/>
    <mergeCell ref="F186:F187"/>
    <mergeCell ref="G186:G187"/>
    <mergeCell ref="H186:H187"/>
    <mergeCell ref="A194:A195"/>
    <mergeCell ref="A188:A189"/>
    <mergeCell ref="B194:B195"/>
    <mergeCell ref="S166:S167"/>
    <mergeCell ref="S172:S173"/>
    <mergeCell ref="S138:S139"/>
    <mergeCell ref="S150:S151"/>
    <mergeCell ref="Q184:R184"/>
    <mergeCell ref="Q176:R176"/>
    <mergeCell ref="A176:A177"/>
    <mergeCell ref="B176:B177"/>
    <mergeCell ref="C176:C177"/>
    <mergeCell ref="D176:D177"/>
    <mergeCell ref="E176:E177"/>
    <mergeCell ref="F176:F177"/>
    <mergeCell ref="G176:G177"/>
    <mergeCell ref="H176:H177"/>
    <mergeCell ref="I176:I177"/>
    <mergeCell ref="F178:F179"/>
    <mergeCell ref="K154:K155"/>
    <mergeCell ref="K156:K157"/>
    <mergeCell ref="K158:K159"/>
    <mergeCell ref="K160:K161"/>
    <mergeCell ref="S176:S177"/>
    <mergeCell ref="Q138:R138"/>
    <mergeCell ref="Q140:R140"/>
    <mergeCell ref="Q142:R142"/>
    <mergeCell ref="Q144:R144"/>
    <mergeCell ref="K176:K177"/>
    <mergeCell ref="K178:K179"/>
    <mergeCell ref="K180:K181"/>
    <mergeCell ref="K182:K183"/>
    <mergeCell ref="Q178:R178"/>
    <mergeCell ref="Q180:R180"/>
    <mergeCell ref="Q182:R182"/>
    <mergeCell ref="J176:J177"/>
    <mergeCell ref="J178:J179"/>
    <mergeCell ref="J180:J181"/>
    <mergeCell ref="J182:J183"/>
    <mergeCell ref="J196:J197"/>
    <mergeCell ref="K162:K163"/>
    <mergeCell ref="K164:K165"/>
    <mergeCell ref="K166:K167"/>
    <mergeCell ref="A196:A197"/>
    <mergeCell ref="B196:B197"/>
    <mergeCell ref="I184:I185"/>
    <mergeCell ref="B190:B191"/>
    <mergeCell ref="C190:C191"/>
    <mergeCell ref="D190:D191"/>
    <mergeCell ref="J190:J191"/>
    <mergeCell ref="A184:A185"/>
    <mergeCell ref="B184:B185"/>
    <mergeCell ref="F192:F193"/>
    <mergeCell ref="E190:E191"/>
    <mergeCell ref="F190:F191"/>
    <mergeCell ref="G190:G191"/>
    <mergeCell ref="H190:H191"/>
    <mergeCell ref="I190:I191"/>
    <mergeCell ref="F194:F195"/>
    <mergeCell ref="G194:G195"/>
    <mergeCell ref="S1:S2"/>
    <mergeCell ref="T1:T2"/>
    <mergeCell ref="K190:K191"/>
    <mergeCell ref="K196:K197"/>
    <mergeCell ref="Q196:R196"/>
    <mergeCell ref="K168:K169"/>
    <mergeCell ref="J184:J185"/>
    <mergeCell ref="K184:K185"/>
    <mergeCell ref="Q170:R170"/>
    <mergeCell ref="Q188:R188"/>
    <mergeCell ref="A190:A191"/>
    <mergeCell ref="Q190:R190"/>
    <mergeCell ref="S188:S189"/>
    <mergeCell ref="S190:S191"/>
    <mergeCell ref="B188:B189"/>
    <mergeCell ref="C188:C189"/>
    <mergeCell ref="D188:D189"/>
    <mergeCell ref="E188:E189"/>
    <mergeCell ref="F188:F189"/>
    <mergeCell ref="G188:G189"/>
    <mergeCell ref="H188:H189"/>
    <mergeCell ref="I188:I189"/>
    <mergeCell ref="J188:J189"/>
    <mergeCell ref="K188:K189"/>
    <mergeCell ref="K170:K171"/>
    <mergeCell ref="K172:K173"/>
    <mergeCell ref="J44:J45"/>
    <mergeCell ref="S186:S187"/>
    <mergeCell ref="J186:J187"/>
    <mergeCell ref="K186:K187"/>
    <mergeCell ref="K174:K175"/>
    <mergeCell ref="J174:J175"/>
  </mergeCells>
  <phoneticPr fontId="35" type="noConversion"/>
  <dataValidations count="9">
    <dataValidation type="list" allowBlank="1" showInputMessage="1" showErrorMessage="1" sqref="F4:F5 F78 F92:F175 F196:F197 F178:F183" xr:uid="{00000000-0002-0000-0200-000000000000}">
      <formula1>"KB, inna"</formula1>
    </dataValidation>
    <dataValidation type="list" allowBlank="1" showInputMessage="1" showErrorMessage="1" sqref="O204 O207 O228 P4 P8 P12 P16 P18 N20 N24 N28 N32 N192 O38 O44 O46 O48 O52 O56 O60 O62 O66 O70 O74 O78 O82 O86 O88 O92 O96 O102 O106 O110 O114 O118 O122 O126 O130 O134 O231 O225 O200 O212 O214 O217 O220 O222 O136 O138 O140 O142 O144 O146 O148 O150 O152 O154 O156 O158 O160 O162 O164 O166 O168 O170 O172 O174 O178 O180 O182 O196 O186 O188 O190" xr:uid="{00000000-0002-0000-0200-000001000000}">
      <formula1>"stalowy, żelbetowy, drewniany"</formula1>
    </dataValidation>
    <dataValidation type="list" allowBlank="1" showInputMessage="1" showErrorMessage="1" sqref="G204:G205 G207:G208 G225:G226 G231:G232 G228:G229 G200:G201 G212:G215 G217:G218 G220:G223 H4 G48 H78 G64:G77 G50:G62 H92:H175 H196:H197 H178:H183 G6:G46 G79:G91 G186 G188:G197" xr:uid="{00000000-0002-0000-0200-000002000000}">
      <formula1>"TAK - A i B, TAK - tylko A, TAK - tylko B, NIE"</formula1>
    </dataValidation>
    <dataValidation type="list" allowBlank="1" showInputMessage="1" showErrorMessage="1" sqref="D204 K204 Q204 H204 D207 K207 Q207 H207 K228 Q228 E134 K134 K132 Q134 Q132 K174 K176 E4 K4 H6 Q4 E6 K6 Q6 E8 K8 H10 Q8 E10 K10 Q10 H8 E12 K12 H14 Q12 E14 K14 Q14 H12 E16 K16 H18 Q16 E18 K18 Q18 H16 E20 K20 H22 Q20 E22 K22 Q22 H20 E24 K24 H26 Q24 E26 K26 Q26 H24 E28 K28 H30 Q28 E30 K30 Q30 H28 E32 K32 H34 Q32 E34 K34 Q34 H32 E192 K192 H36 Q192 E36 K36 Q36 H192 E38 K38 H40 Q38 E40 K40 Q40 H38 E42 K42 H44 Q42 E44 K44 Q44 H42 E46 K46 Q46 K48 Q48 H46 H50 K50 Q50 K52 H54 Q52 K54 Q54 H52 K56 Q56 H56 E58 K58 H60 Q58 E60 K60 Q60 H58 E62 K62 H64 Q62 E64 K64 Q64 H62 E66 K66 H68 Q66 E68 K68 Q68 H66 E70 K70 H72 Q70 E72 K72 Q72 H70 E74 K74 H76 Q74 E76 K76 Q76 H74 E78 K78 H80 Q78 E80 K80 Q80 K178 E82 K82 H84 Q82 E84 K84 Q84 H82 E86 K86 Q86 H86 E88 K194 H88 Q194 K88 Q88 H194 K90 K180 Q90 K92 Q92 H90 E94 K94 K182 Q94 E96 K96 Q96 Q178 E98 K98 Q180 Q98 E100 K100 Q100 Q182 E102 K102 K196 Q102 E104 K104 Q104 Q196 E106 K106 K184 Q106 E108 K108 Q108 D186 E110 K110 K186 Q110 E112 K112 Q112 H188 E114 K114 Q186 Q114 E116 K116 Q116 D188 E118 K118 K188 Q118 E120 K120 Q120 Q188 E122 K122 H186 Q122 E124 K124 Q124 D190 E126 K126 K190 Q126 E128 K128 Q128 Q190 E130 K130 H190 Q130 E132 D231 H231 K231 Q231 D228 H228 D225 K225 Q225 H225 D200 K200 Q200 H200 D212 D214 H214 H212 K212 Q212 Q214 K214 D217 H217 K217 Q217 D220 H222 D222 H220 K220 Q220 K222 Q222 K136 K138 K140 K142 K144 K146 K148 K150 K152 K154 K156 K158 K160 K162 K164 K166 K168 K170 K172 Q136 Q138 Q140 Q142 Q144 Q146 Q148 Q150 Q152 Q154 Q156 Q158 Q160 Q162 Q164 Q166 Q168 Q170 Q172 Q174" xr:uid="{00000000-0002-0000-0200-000003000000}">
      <formula1>"TAK, NIE"</formula1>
    </dataValidation>
    <dataValidation type="list" allowBlank="1" showInputMessage="1" showErrorMessage="1" sqref="L204 L207 L228 L134 L132 M4 M8 M12 M16 M18 L38 M40 L222 L44 L46 L48 L52 L56 L60 L62 L64 L70 L74 L78 L82 L86 L88 L92 L94 L96 L98 L100 L102 L104 L106 L108 L110 L112 L114 L116 L118 L120 L122 L124 L126 L128 L130 L231 L225 L200 L212 L214 L217 L220 L186 L188 L190" xr:uid="{00000000-0002-0000-0200-000004000000}">
      <formula1>"sieć miejska, własna kotłownia"</formula1>
    </dataValidation>
    <dataValidation type="list" allowBlank="1" showInputMessage="1" showErrorMessage="1" sqref="P204 P207 P228 P20 P24 P28 P32 P192 P38 P42 P44 P46 P48 P52 P56 P60 P62 P66 P70 P74 P78 P82 P86 P88 P92 P96 P102 P106 P110 P114 P118 P122 P126 P130 P134 P231 P225 P200 P212 P214 P217 P220 P222 P136 P138 P140 P142 P144 P146 P148 P150 P152 P154 P156 P158 P160 P162 P164 P166 P168 P170 P172 P174 P178 P180 P182 P196 P176 P186 P188 P190" xr:uid="{00000000-0002-0000-0200-000005000000}">
      <formula1>"dachówka, eternit, blacha, papa, gont, słoma"</formula1>
    </dataValidation>
    <dataValidation type="list" allowBlank="1" showInputMessage="1" showErrorMessage="1" sqref="R208 R5 R223 R7 R9 R11 R13 R15 R17 R19 R21 R23 R25 R27 R29 R31 R33 R35 R193 R37 R39 R41 R43 R45 R47 R49 R51 R53 R55 R57 R59 R61 R63 R65 R67 R69 R71 R73 R75 R77 R79 R81 R83 R85 R87 R89 R91 R93 R95 R97 R99 R101 R103 R105 R107 R109 R111 R113 R115 R117 R119 R121 R123 R125 R127 R129 R131 R133 R232 R201 R226 R215 R213 R218 R221 R229 R159 R135 R137 R139 R141 R143 R145 R147 R149 R151 R153 R155 R157 R161 R163 R165 R167 R169 R171 R173 R175 R195:R197 R179 R181 R187 R189 R183:R185 R191 R205" xr:uid="{00000000-0002-0000-0200-000006000000}">
      <formula1>"pianka poliuretanowa, styropian, wełna mineralna"</formula1>
    </dataValidation>
    <dataValidation type="list" allowBlank="1" showInputMessage="1" showErrorMessage="1" sqref="M204 M207 M228 N4 N8 N12 N16 N18 L20 L24 L28 L32 L192 M38 N40 M44 M46 M48 M52 M56 M60 M62 M66 M70 M74 M78 M82 M86 M88 M92 M96 M102 M106 M110 M114 M118 M122 M126 M130 M134 M231 M225 M200 M212 M214 M217 M220 M222 M136 M138 M140 M142 M144 M146 M148 M150 M152 M154 M156 M158 M160 M162 M164 M166 M168 M170 M172 M186 M188 M190" xr:uid="{00000000-0002-0000-0200-000007000000}">
      <formula1>"cegła,murowane, beton, suporex, słupy stalowe z okładziną z blachy, słupy stalowe z okładziną z drewna, słupy stalowe z inną okładziną, słupy drewniane obite deskami, słupy drewniane obite blachą,"</formula1>
    </dataValidation>
    <dataValidation type="list" allowBlank="1" showInputMessage="1" showErrorMessage="1" sqref="N204 N207 N228 O4 O8 O12 O16 O18 M20 M24 M28 M32 M192 N38 O40 N44 N46 N48 N52 N56 N60 N62 N66 N70 N74 N78 N82 N86 N88 N92 N96 N102 N106 N110 N114 N118 N122 N126 N130 N134 N231 N225 N200 N212 N214 N217 N220 N222 O20 O22 O24 O26 O28 O30 O32 O34 O192 O36 N136 N138 N140 N142 N144 N146 N148 N150 N152 N154 N156 N158 N160 N162 N164 N166 N168 N170 N172 N174 N178 N180 N182 N196 N186 N188 N190" xr:uid="{00000000-0002-0000-0200-000008000000}">
      <formula1>"murowana,żelbeton, betonowa, stalowa, drewniana, drewniana - krokwie"</formula1>
    </dataValidation>
  </dataValidations>
  <pageMargins left="0.7" right="0.7" top="0.75" bottom="0.75" header="0.3" footer="0.3"/>
  <pageSetup scale="38"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58"/>
  <sheetViews>
    <sheetView topLeftCell="A22" zoomScaleNormal="100" workbookViewId="0">
      <selection activeCell="B40" sqref="B40"/>
    </sheetView>
  </sheetViews>
  <sheetFormatPr defaultRowHeight="12.75" x14ac:dyDescent="0.2"/>
  <cols>
    <col min="1" max="1" width="9.140625" style="312"/>
    <col min="2" max="2" width="32.28515625" style="2" customWidth="1"/>
    <col min="3" max="3" width="13.140625" style="2" customWidth="1"/>
    <col min="4" max="4" width="14" style="2" customWidth="1"/>
    <col min="5" max="5" width="7.42578125" style="312" customWidth="1"/>
    <col min="6" max="6" width="14.5703125" style="312" customWidth="1"/>
    <col min="7" max="8" width="32.140625" style="312" customWidth="1"/>
    <col min="9" max="9" width="13.28515625" style="13" customWidth="1"/>
    <col min="10" max="10" width="15.42578125" style="326" customWidth="1"/>
    <col min="11" max="11" width="20.5703125" style="30" customWidth="1"/>
    <col min="12" max="16384" width="9.140625" style="312"/>
  </cols>
  <sheetData>
    <row r="1" spans="1:12" x14ac:dyDescent="0.2">
      <c r="E1" s="467" t="s">
        <v>870</v>
      </c>
      <c r="F1" s="468"/>
      <c r="G1" s="468"/>
      <c r="H1" s="468"/>
      <c r="I1" s="469"/>
      <c r="J1" s="13"/>
    </row>
    <row r="2" spans="1:12" ht="25.5" x14ac:dyDescent="0.2">
      <c r="A2" s="323" t="s">
        <v>6</v>
      </c>
      <c r="B2" s="323" t="s">
        <v>977</v>
      </c>
      <c r="C2" s="324" t="s">
        <v>869</v>
      </c>
      <c r="D2" s="324" t="s">
        <v>870</v>
      </c>
      <c r="E2" s="339" t="s">
        <v>7</v>
      </c>
      <c r="F2" s="340" t="s">
        <v>871</v>
      </c>
      <c r="G2" s="339" t="s">
        <v>872</v>
      </c>
      <c r="H2" s="339" t="s">
        <v>873</v>
      </c>
      <c r="I2" s="341" t="s">
        <v>874</v>
      </c>
      <c r="J2" s="325" t="s">
        <v>880</v>
      </c>
      <c r="K2" s="333" t="s">
        <v>2</v>
      </c>
      <c r="L2" s="315"/>
    </row>
    <row r="3" spans="1:12" ht="25.5" x14ac:dyDescent="0.2">
      <c r="A3" s="16" t="s">
        <v>3</v>
      </c>
      <c r="B3" s="328" t="s">
        <v>868</v>
      </c>
      <c r="C3" s="328">
        <v>20</v>
      </c>
      <c r="D3" s="328">
        <v>5</v>
      </c>
      <c r="E3" s="327">
        <v>1</v>
      </c>
      <c r="F3" s="331" t="s">
        <v>875</v>
      </c>
      <c r="G3" s="322"/>
      <c r="H3" s="322"/>
      <c r="I3" s="319">
        <v>55.2</v>
      </c>
      <c r="J3" s="336">
        <f>SUM(I3:I7)</f>
        <v>232.15000000000003</v>
      </c>
      <c r="K3" s="334">
        <f>J3*4000</f>
        <v>928600.00000000012</v>
      </c>
    </row>
    <row r="4" spans="1:12" x14ac:dyDescent="0.2">
      <c r="E4" s="316">
        <v>2</v>
      </c>
      <c r="F4" s="321" t="s">
        <v>876</v>
      </c>
      <c r="G4" s="313"/>
      <c r="H4" s="313"/>
      <c r="I4" s="319">
        <v>38.4</v>
      </c>
    </row>
    <row r="5" spans="1:12" x14ac:dyDescent="0.2">
      <c r="B5" s="318"/>
      <c r="E5" s="316">
        <v>3</v>
      </c>
      <c r="F5" s="321" t="s">
        <v>877</v>
      </c>
      <c r="G5" s="313"/>
      <c r="H5" s="313"/>
      <c r="I5" s="319">
        <v>44.95</v>
      </c>
    </row>
    <row r="6" spans="1:12" x14ac:dyDescent="0.2">
      <c r="E6" s="327">
        <v>4</v>
      </c>
      <c r="F6" s="321" t="s">
        <v>878</v>
      </c>
      <c r="G6" s="313"/>
      <c r="H6" s="313"/>
      <c r="I6" s="319">
        <v>38.4</v>
      </c>
    </row>
    <row r="7" spans="1:12" x14ac:dyDescent="0.2">
      <c r="E7" s="316">
        <v>5</v>
      </c>
      <c r="F7" s="321" t="s">
        <v>879</v>
      </c>
      <c r="G7" s="313"/>
      <c r="H7" s="313"/>
      <c r="I7" s="319">
        <v>55.2</v>
      </c>
    </row>
    <row r="8" spans="1:12" ht="25.5" customHeight="1" x14ac:dyDescent="0.2">
      <c r="A8" s="16" t="s">
        <v>4</v>
      </c>
      <c r="B8" s="328" t="s">
        <v>881</v>
      </c>
      <c r="C8" s="328">
        <v>5</v>
      </c>
      <c r="D8" s="328">
        <v>4</v>
      </c>
      <c r="E8" s="316">
        <v>1</v>
      </c>
      <c r="F8" s="321" t="s">
        <v>882</v>
      </c>
      <c r="G8" s="464" t="s">
        <v>883</v>
      </c>
      <c r="H8" s="464" t="s">
        <v>884</v>
      </c>
      <c r="I8" s="319">
        <v>23.89</v>
      </c>
      <c r="J8" s="329">
        <f>SUM(I8:I11)</f>
        <v>139.18</v>
      </c>
      <c r="K8" s="334">
        <f>J8*4000</f>
        <v>556720</v>
      </c>
    </row>
    <row r="9" spans="1:12" x14ac:dyDescent="0.2">
      <c r="E9" s="316">
        <v>2</v>
      </c>
      <c r="F9" s="321" t="s">
        <v>885</v>
      </c>
      <c r="G9" s="465"/>
      <c r="H9" s="465"/>
      <c r="I9" s="319">
        <v>31.05</v>
      </c>
    </row>
    <row r="10" spans="1:12" x14ac:dyDescent="0.2">
      <c r="B10" s="318"/>
      <c r="E10" s="316">
        <v>3</v>
      </c>
      <c r="F10" s="321" t="s">
        <v>886</v>
      </c>
      <c r="G10" s="465"/>
      <c r="H10" s="465"/>
      <c r="I10" s="319">
        <v>33.25</v>
      </c>
    </row>
    <row r="11" spans="1:12" x14ac:dyDescent="0.2">
      <c r="E11" s="316">
        <v>4</v>
      </c>
      <c r="F11" s="321" t="s">
        <v>887</v>
      </c>
      <c r="G11" s="466"/>
      <c r="H11" s="466"/>
      <c r="I11" s="319">
        <v>50.99</v>
      </c>
    </row>
    <row r="12" spans="1:12" ht="25.5" x14ac:dyDescent="0.2">
      <c r="A12" s="16" t="s">
        <v>5</v>
      </c>
      <c r="B12" s="328" t="s">
        <v>888</v>
      </c>
      <c r="C12" s="328">
        <v>5</v>
      </c>
      <c r="D12" s="328">
        <v>2</v>
      </c>
      <c r="E12" s="316">
        <v>1</v>
      </c>
      <c r="F12" s="321" t="s">
        <v>885</v>
      </c>
      <c r="G12" s="464" t="s">
        <v>889</v>
      </c>
      <c r="H12" s="464" t="s">
        <v>890</v>
      </c>
      <c r="I12" s="319">
        <v>25.22</v>
      </c>
      <c r="J12" s="329">
        <f>SUM(I12:I13)</f>
        <v>42.47</v>
      </c>
      <c r="K12" s="334">
        <f>J12*4000</f>
        <v>169880</v>
      </c>
    </row>
    <row r="13" spans="1:12" x14ac:dyDescent="0.2">
      <c r="E13" s="316">
        <v>2</v>
      </c>
      <c r="F13" s="321" t="s">
        <v>891</v>
      </c>
      <c r="G13" s="465"/>
      <c r="H13" s="465"/>
      <c r="I13" s="319">
        <v>17.25</v>
      </c>
    </row>
    <row r="14" spans="1:12" ht="25.5" x14ac:dyDescent="0.2">
      <c r="A14" s="16" t="s">
        <v>31</v>
      </c>
      <c r="B14" s="328" t="s">
        <v>956</v>
      </c>
      <c r="C14" s="328">
        <v>13</v>
      </c>
      <c r="D14" s="328">
        <v>7</v>
      </c>
      <c r="E14" s="316">
        <v>1</v>
      </c>
      <c r="F14" s="321" t="s">
        <v>892</v>
      </c>
      <c r="G14" s="464" t="s">
        <v>893</v>
      </c>
      <c r="H14" s="464" t="s">
        <v>890</v>
      </c>
      <c r="I14" s="319">
        <v>46.65</v>
      </c>
      <c r="J14" s="329">
        <f>SUM(I14:I20)</f>
        <v>249.98999999999995</v>
      </c>
      <c r="K14" s="334">
        <f>J14*4000</f>
        <v>999959.99999999977</v>
      </c>
    </row>
    <row r="15" spans="1:12" x14ac:dyDescent="0.2">
      <c r="E15" s="316">
        <v>2</v>
      </c>
      <c r="F15" s="321" t="s">
        <v>886</v>
      </c>
      <c r="G15" s="465"/>
      <c r="H15" s="465"/>
      <c r="I15" s="319">
        <v>26.29</v>
      </c>
    </row>
    <row r="16" spans="1:12" x14ac:dyDescent="0.2">
      <c r="B16" s="318"/>
      <c r="E16" s="316">
        <v>4</v>
      </c>
      <c r="F16" s="321" t="s">
        <v>875</v>
      </c>
      <c r="G16" s="465"/>
      <c r="H16" s="465"/>
      <c r="I16" s="319">
        <v>53.12</v>
      </c>
    </row>
    <row r="17" spans="1:11" x14ac:dyDescent="0.2">
      <c r="E17" s="316">
        <v>5</v>
      </c>
      <c r="F17" s="321" t="s">
        <v>894</v>
      </c>
      <c r="G17" s="465"/>
      <c r="H17" s="465"/>
      <c r="I17" s="319">
        <v>41.33</v>
      </c>
    </row>
    <row r="18" spans="1:11" x14ac:dyDescent="0.2">
      <c r="E18" s="316">
        <v>6</v>
      </c>
      <c r="F18" s="321" t="s">
        <v>895</v>
      </c>
      <c r="G18" s="465"/>
      <c r="H18" s="465"/>
      <c r="I18" s="319">
        <v>37.200000000000003</v>
      </c>
    </row>
    <row r="19" spans="1:11" x14ac:dyDescent="0.2">
      <c r="E19" s="316">
        <v>7</v>
      </c>
      <c r="F19" s="321" t="s">
        <v>878</v>
      </c>
      <c r="G19" s="465"/>
      <c r="H19" s="465"/>
      <c r="I19" s="319">
        <v>27.29</v>
      </c>
    </row>
    <row r="20" spans="1:11" x14ac:dyDescent="0.2">
      <c r="E20" s="316">
        <v>8</v>
      </c>
      <c r="F20" s="321" t="s">
        <v>896</v>
      </c>
      <c r="G20" s="466"/>
      <c r="H20" s="466"/>
      <c r="I20" s="319">
        <v>18.11</v>
      </c>
    </row>
    <row r="21" spans="1:11" ht="25.5" x14ac:dyDescent="0.2">
      <c r="A21" s="16" t="s">
        <v>32</v>
      </c>
      <c r="B21" s="328" t="s">
        <v>957</v>
      </c>
      <c r="C21" s="328">
        <v>20</v>
      </c>
      <c r="D21" s="328">
        <v>9</v>
      </c>
      <c r="E21" s="316">
        <v>1</v>
      </c>
      <c r="F21" s="321" t="s">
        <v>882</v>
      </c>
      <c r="G21" s="464" t="s">
        <v>893</v>
      </c>
      <c r="H21" s="464" t="s">
        <v>897</v>
      </c>
      <c r="I21" s="319">
        <v>38.4</v>
      </c>
      <c r="J21" s="329">
        <f>SUM(I21:I29)</f>
        <v>419.33</v>
      </c>
      <c r="K21" s="334">
        <f>J21*4000</f>
        <v>1677320</v>
      </c>
    </row>
    <row r="22" spans="1:11" x14ac:dyDescent="0.2">
      <c r="E22" s="316">
        <v>2</v>
      </c>
      <c r="F22" s="321" t="s">
        <v>886</v>
      </c>
      <c r="G22" s="465"/>
      <c r="H22" s="465"/>
      <c r="I22" s="319">
        <v>38.4</v>
      </c>
    </row>
    <row r="23" spans="1:11" x14ac:dyDescent="0.2">
      <c r="B23" s="318"/>
      <c r="E23" s="316">
        <v>3</v>
      </c>
      <c r="F23" s="321" t="s">
        <v>898</v>
      </c>
      <c r="G23" s="465"/>
      <c r="H23" s="465"/>
      <c r="I23" s="319">
        <v>55.2</v>
      </c>
    </row>
    <row r="24" spans="1:11" x14ac:dyDescent="0.2">
      <c r="E24" s="316">
        <v>4</v>
      </c>
      <c r="F24" s="321" t="s">
        <v>877</v>
      </c>
      <c r="G24" s="465"/>
      <c r="H24" s="465"/>
      <c r="I24" s="319">
        <v>55.2</v>
      </c>
    </row>
    <row r="25" spans="1:11" x14ac:dyDescent="0.2">
      <c r="E25" s="316">
        <v>5</v>
      </c>
      <c r="F25" s="321" t="s">
        <v>878</v>
      </c>
      <c r="G25" s="465"/>
      <c r="H25" s="465"/>
      <c r="I25" s="319">
        <v>38.4</v>
      </c>
    </row>
    <row r="26" spans="1:11" x14ac:dyDescent="0.2">
      <c r="E26" s="316">
        <v>6</v>
      </c>
      <c r="F26" s="321" t="s">
        <v>899</v>
      </c>
      <c r="G26" s="465"/>
      <c r="H26" s="465"/>
      <c r="I26" s="319">
        <v>55.2</v>
      </c>
    </row>
    <row r="27" spans="1:11" x14ac:dyDescent="0.2">
      <c r="E27" s="316">
        <v>7</v>
      </c>
      <c r="F27" s="321" t="s">
        <v>900</v>
      </c>
      <c r="G27" s="465"/>
      <c r="H27" s="465"/>
      <c r="I27" s="319">
        <v>44.93</v>
      </c>
    </row>
    <row r="28" spans="1:11" x14ac:dyDescent="0.2">
      <c r="E28" s="316">
        <v>8</v>
      </c>
      <c r="F28" s="321" t="s">
        <v>901</v>
      </c>
      <c r="G28" s="465"/>
      <c r="H28" s="465"/>
      <c r="I28" s="319">
        <v>38.4</v>
      </c>
    </row>
    <row r="29" spans="1:11" x14ac:dyDescent="0.2">
      <c r="E29" s="316">
        <v>9</v>
      </c>
      <c r="F29" s="321" t="s">
        <v>902</v>
      </c>
      <c r="G29" s="466"/>
      <c r="H29" s="466"/>
      <c r="I29" s="319">
        <v>55.2</v>
      </c>
    </row>
    <row r="30" spans="1:11" ht="25.5" x14ac:dyDescent="0.2">
      <c r="A30" s="16" t="s">
        <v>47</v>
      </c>
      <c r="B30" s="328" t="s">
        <v>958</v>
      </c>
      <c r="C30" s="328">
        <v>6</v>
      </c>
      <c r="D30" s="328">
        <v>2</v>
      </c>
      <c r="E30" s="316">
        <v>1</v>
      </c>
      <c r="F30" s="321" t="s">
        <v>885</v>
      </c>
      <c r="G30" s="464" t="s">
        <v>903</v>
      </c>
      <c r="H30" s="464" t="s">
        <v>890</v>
      </c>
      <c r="I30" s="319">
        <v>35.61</v>
      </c>
      <c r="J30" s="329">
        <f>SUM(I30:I31)</f>
        <v>71.44</v>
      </c>
      <c r="K30" s="334">
        <f>J30*4000</f>
        <v>285760</v>
      </c>
    </row>
    <row r="31" spans="1:11" x14ac:dyDescent="0.2">
      <c r="E31" s="316">
        <v>2</v>
      </c>
      <c r="F31" s="321" t="s">
        <v>887</v>
      </c>
      <c r="G31" s="466"/>
      <c r="H31" s="466"/>
      <c r="I31" s="319">
        <v>35.83</v>
      </c>
    </row>
    <row r="32" spans="1:11" ht="25.5" customHeight="1" x14ac:dyDescent="0.2">
      <c r="A32" s="16" t="s">
        <v>48</v>
      </c>
      <c r="B32" s="328" t="s">
        <v>959</v>
      </c>
      <c r="C32" s="317">
        <v>6</v>
      </c>
      <c r="D32" s="317">
        <v>3</v>
      </c>
      <c r="E32" s="316">
        <v>1</v>
      </c>
      <c r="F32" s="321" t="s">
        <v>892</v>
      </c>
      <c r="G32" s="464" t="s">
        <v>904</v>
      </c>
      <c r="H32" s="464" t="s">
        <v>890</v>
      </c>
      <c r="I32" s="319">
        <v>62.71</v>
      </c>
      <c r="J32" s="329">
        <f>SUM(I32:I35)</f>
        <v>253.98</v>
      </c>
      <c r="K32" s="334">
        <f>J32*4000</f>
        <v>1015920</v>
      </c>
    </row>
    <row r="33" spans="1:12" x14ac:dyDescent="0.2">
      <c r="E33" s="316">
        <v>2</v>
      </c>
      <c r="F33" s="321" t="s">
        <v>885</v>
      </c>
      <c r="G33" s="465"/>
      <c r="H33" s="465"/>
      <c r="I33" s="319">
        <v>56.26</v>
      </c>
    </row>
    <row r="34" spans="1:12" x14ac:dyDescent="0.2">
      <c r="B34" s="318"/>
      <c r="E34" s="316">
        <v>3</v>
      </c>
      <c r="F34" s="321" t="s">
        <v>898</v>
      </c>
      <c r="G34" s="466"/>
      <c r="H34" s="466"/>
      <c r="I34" s="319">
        <v>44.94</v>
      </c>
    </row>
    <row r="35" spans="1:12" ht="12.75" customHeight="1" x14ac:dyDescent="0.2">
      <c r="E35" s="316"/>
      <c r="F35" s="332" t="s">
        <v>905</v>
      </c>
      <c r="G35" s="313"/>
      <c r="H35" s="313"/>
      <c r="I35" s="319">
        <v>90.07</v>
      </c>
    </row>
    <row r="36" spans="1:12" ht="25.5" x14ac:dyDescent="0.2">
      <c r="A36" s="16" t="s">
        <v>49</v>
      </c>
      <c r="B36" s="328" t="s">
        <v>960</v>
      </c>
      <c r="C36" s="317">
        <v>9</v>
      </c>
      <c r="D36" s="317">
        <v>4</v>
      </c>
      <c r="E36" s="316">
        <v>1</v>
      </c>
      <c r="F36" s="321" t="s">
        <v>892</v>
      </c>
      <c r="G36" s="313"/>
      <c r="H36" s="313"/>
      <c r="I36" s="319">
        <v>27.85</v>
      </c>
      <c r="J36" s="329">
        <f>SUM(I36:I39)</f>
        <v>142.59</v>
      </c>
      <c r="K36" s="334">
        <f>J36*4000</f>
        <v>570360</v>
      </c>
    </row>
    <row r="37" spans="1:12" x14ac:dyDescent="0.2">
      <c r="E37" s="316">
        <v>2</v>
      </c>
      <c r="F37" s="321" t="s">
        <v>885</v>
      </c>
      <c r="G37" s="313"/>
      <c r="H37" s="313"/>
      <c r="I37" s="319">
        <v>35.26</v>
      </c>
    </row>
    <row r="38" spans="1:12" x14ac:dyDescent="0.2">
      <c r="B38" s="318"/>
      <c r="E38" s="316">
        <v>3</v>
      </c>
      <c r="F38" s="321" t="s">
        <v>876</v>
      </c>
      <c r="G38" s="313"/>
      <c r="H38" s="313"/>
      <c r="I38" s="319">
        <v>34.380000000000003</v>
      </c>
    </row>
    <row r="39" spans="1:12" x14ac:dyDescent="0.2">
      <c r="E39" s="316">
        <v>4</v>
      </c>
      <c r="F39" s="321" t="s">
        <v>906</v>
      </c>
      <c r="G39" s="313"/>
      <c r="H39" s="313"/>
      <c r="I39" s="319">
        <v>45.1</v>
      </c>
    </row>
    <row r="40" spans="1:12" ht="38.25" x14ac:dyDescent="0.2">
      <c r="A40" s="16" t="s">
        <v>50</v>
      </c>
      <c r="B40" s="328" t="s">
        <v>961</v>
      </c>
      <c r="C40" s="317">
        <v>31</v>
      </c>
      <c r="D40" s="317">
        <v>16</v>
      </c>
      <c r="E40" s="316">
        <v>1</v>
      </c>
      <c r="F40" s="321" t="s">
        <v>882</v>
      </c>
      <c r="G40" s="464" t="s">
        <v>893</v>
      </c>
      <c r="H40" s="464" t="s">
        <v>907</v>
      </c>
      <c r="I40" s="319">
        <v>62.2</v>
      </c>
      <c r="J40" s="329">
        <f>SUM(I40:I56)</f>
        <v>910.94999999999982</v>
      </c>
      <c r="K40" s="334">
        <f>J40*4000</f>
        <v>3643799.9999999991</v>
      </c>
      <c r="L40" s="314"/>
    </row>
    <row r="41" spans="1:12" x14ac:dyDescent="0.2">
      <c r="E41" s="316">
        <v>4</v>
      </c>
      <c r="F41" s="321" t="s">
        <v>887</v>
      </c>
      <c r="G41" s="465"/>
      <c r="H41" s="465"/>
      <c r="I41" s="319">
        <v>62.2</v>
      </c>
    </row>
    <row r="42" spans="1:12" x14ac:dyDescent="0.2">
      <c r="B42" s="318"/>
      <c r="E42" s="316">
        <v>5</v>
      </c>
      <c r="F42" s="321" t="s">
        <v>898</v>
      </c>
      <c r="G42" s="465"/>
      <c r="H42" s="465"/>
      <c r="I42" s="319">
        <v>62.2</v>
      </c>
    </row>
    <row r="43" spans="1:12" x14ac:dyDescent="0.2">
      <c r="E43" s="316">
        <v>6</v>
      </c>
      <c r="F43" s="321" t="s">
        <v>894</v>
      </c>
      <c r="G43" s="465"/>
      <c r="H43" s="465"/>
      <c r="I43" s="319">
        <v>62.2</v>
      </c>
    </row>
    <row r="44" spans="1:12" x14ac:dyDescent="0.2">
      <c r="E44" s="316">
        <v>7</v>
      </c>
      <c r="F44" s="321" t="s">
        <v>895</v>
      </c>
      <c r="G44" s="465"/>
      <c r="H44" s="465"/>
      <c r="I44" s="319">
        <v>62.2</v>
      </c>
    </row>
    <row r="45" spans="1:12" x14ac:dyDescent="0.2">
      <c r="E45" s="316">
        <v>8</v>
      </c>
      <c r="F45" s="321" t="s">
        <v>878</v>
      </c>
      <c r="G45" s="465"/>
      <c r="H45" s="465"/>
      <c r="I45" s="319">
        <v>62.2</v>
      </c>
    </row>
    <row r="46" spans="1:12" x14ac:dyDescent="0.2">
      <c r="E46" s="316">
        <v>9</v>
      </c>
      <c r="F46" s="321" t="s">
        <v>896</v>
      </c>
      <c r="G46" s="465"/>
      <c r="H46" s="465"/>
      <c r="I46" s="319">
        <v>62.2</v>
      </c>
    </row>
    <row r="47" spans="1:12" x14ac:dyDescent="0.2">
      <c r="E47" s="316">
        <v>10</v>
      </c>
      <c r="F47" s="321" t="s">
        <v>899</v>
      </c>
      <c r="G47" s="465"/>
      <c r="H47" s="465"/>
      <c r="I47" s="319">
        <v>62.2</v>
      </c>
    </row>
    <row r="48" spans="1:12" x14ac:dyDescent="0.2">
      <c r="E48" s="316">
        <v>11</v>
      </c>
      <c r="F48" s="321" t="s">
        <v>908</v>
      </c>
      <c r="G48" s="465"/>
      <c r="H48" s="465"/>
      <c r="I48" s="319">
        <v>55.03</v>
      </c>
    </row>
    <row r="49" spans="1:11" x14ac:dyDescent="0.2">
      <c r="E49" s="316">
        <v>12</v>
      </c>
      <c r="F49" s="321" t="s">
        <v>901</v>
      </c>
      <c r="G49" s="465"/>
      <c r="H49" s="465"/>
      <c r="I49" s="319">
        <v>64.66</v>
      </c>
    </row>
    <row r="50" spans="1:11" x14ac:dyDescent="0.2">
      <c r="E50" s="316">
        <v>13</v>
      </c>
      <c r="F50" s="321" t="s">
        <v>909</v>
      </c>
      <c r="G50" s="465"/>
      <c r="H50" s="465"/>
      <c r="I50" s="319">
        <v>27.4</v>
      </c>
    </row>
    <row r="51" spans="1:11" x14ac:dyDescent="0.2">
      <c r="E51" s="316">
        <v>14</v>
      </c>
      <c r="F51" s="321" t="s">
        <v>910</v>
      </c>
      <c r="G51" s="465"/>
      <c r="H51" s="465"/>
      <c r="I51" s="319">
        <v>53.9</v>
      </c>
    </row>
    <row r="52" spans="1:11" x14ac:dyDescent="0.2">
      <c r="E52" s="316">
        <v>15</v>
      </c>
      <c r="F52" s="321" t="s">
        <v>911</v>
      </c>
      <c r="G52" s="465"/>
      <c r="H52" s="465"/>
      <c r="I52" s="319">
        <v>50.2</v>
      </c>
    </row>
    <row r="53" spans="1:11" x14ac:dyDescent="0.2">
      <c r="E53" s="316">
        <v>16</v>
      </c>
      <c r="F53" s="321" t="s">
        <v>912</v>
      </c>
      <c r="G53" s="465"/>
      <c r="H53" s="465"/>
      <c r="I53" s="319">
        <v>23.53</v>
      </c>
    </row>
    <row r="54" spans="1:11" x14ac:dyDescent="0.2">
      <c r="E54" s="316">
        <v>17</v>
      </c>
      <c r="F54" s="321" t="s">
        <v>913</v>
      </c>
      <c r="G54" s="465"/>
      <c r="H54" s="465"/>
      <c r="I54" s="319">
        <v>52.3</v>
      </c>
    </row>
    <row r="55" spans="1:11" x14ac:dyDescent="0.2">
      <c r="E55" s="316">
        <v>18</v>
      </c>
      <c r="F55" s="321" t="s">
        <v>914</v>
      </c>
      <c r="G55" s="465"/>
      <c r="H55" s="465"/>
      <c r="I55" s="319">
        <v>53.56</v>
      </c>
    </row>
    <row r="56" spans="1:11" ht="12.75" customHeight="1" x14ac:dyDescent="0.2">
      <c r="E56" s="316"/>
      <c r="F56" s="332" t="s">
        <v>915</v>
      </c>
      <c r="G56" s="313"/>
      <c r="H56" s="313"/>
      <c r="I56" s="319">
        <v>32.770000000000003</v>
      </c>
    </row>
    <row r="57" spans="1:11" ht="25.5" customHeight="1" x14ac:dyDescent="0.2">
      <c r="A57" s="16" t="s">
        <v>51</v>
      </c>
      <c r="B57" s="328" t="s">
        <v>962</v>
      </c>
      <c r="C57" s="317">
        <v>34</v>
      </c>
      <c r="D57" s="317">
        <v>6</v>
      </c>
      <c r="E57" s="316">
        <v>1</v>
      </c>
      <c r="F57" s="321" t="s">
        <v>916</v>
      </c>
      <c r="G57" s="464" t="s">
        <v>917</v>
      </c>
      <c r="H57" s="464" t="s">
        <v>918</v>
      </c>
      <c r="I57" s="319">
        <v>46.54</v>
      </c>
      <c r="J57" s="329">
        <f>SUM(I57:I63)</f>
        <v>439.43999999999994</v>
      </c>
      <c r="K57" s="334">
        <f>J57*4000</f>
        <v>1757759.9999999998</v>
      </c>
    </row>
    <row r="58" spans="1:11" x14ac:dyDescent="0.2">
      <c r="E58" s="316">
        <v>2</v>
      </c>
      <c r="F58" s="321" t="s">
        <v>877</v>
      </c>
      <c r="G58" s="465"/>
      <c r="H58" s="465"/>
      <c r="I58" s="319">
        <v>33.96</v>
      </c>
    </row>
    <row r="59" spans="1:11" x14ac:dyDescent="0.2">
      <c r="B59" s="318"/>
      <c r="E59" s="316">
        <v>3</v>
      </c>
      <c r="F59" s="321" t="s">
        <v>878</v>
      </c>
      <c r="G59" s="465"/>
      <c r="H59" s="465"/>
      <c r="I59" s="319">
        <v>28.44</v>
      </c>
    </row>
    <row r="60" spans="1:11" x14ac:dyDescent="0.2">
      <c r="E60" s="316">
        <v>4</v>
      </c>
      <c r="F60" s="321" t="s">
        <v>900</v>
      </c>
      <c r="G60" s="465"/>
      <c r="H60" s="465"/>
      <c r="I60" s="319">
        <v>43.88</v>
      </c>
    </row>
    <row r="61" spans="1:11" x14ac:dyDescent="0.2">
      <c r="E61" s="316">
        <v>5</v>
      </c>
      <c r="F61" s="321" t="s">
        <v>908</v>
      </c>
      <c r="G61" s="465"/>
      <c r="H61" s="465"/>
      <c r="I61" s="319">
        <v>83.2</v>
      </c>
    </row>
    <row r="62" spans="1:11" x14ac:dyDescent="0.2">
      <c r="E62" s="316">
        <v>6</v>
      </c>
      <c r="F62" s="321" t="s">
        <v>902</v>
      </c>
      <c r="G62" s="465"/>
      <c r="H62" s="465"/>
      <c r="I62" s="319">
        <v>56.02</v>
      </c>
    </row>
    <row r="63" spans="1:11" ht="12.75" customHeight="1" x14ac:dyDescent="0.2">
      <c r="E63" s="316"/>
      <c r="F63" s="332" t="s">
        <v>919</v>
      </c>
      <c r="G63" s="317"/>
      <c r="H63" s="317"/>
      <c r="I63" s="319">
        <v>147.4</v>
      </c>
    </row>
    <row r="64" spans="1:11" ht="25.5" x14ac:dyDescent="0.2">
      <c r="A64" s="16" t="s">
        <v>52</v>
      </c>
      <c r="B64" s="328" t="s">
        <v>920</v>
      </c>
      <c r="C64" s="317">
        <v>13</v>
      </c>
      <c r="D64" s="317">
        <v>10</v>
      </c>
      <c r="E64" s="316">
        <v>1</v>
      </c>
      <c r="F64" s="321" t="s">
        <v>882</v>
      </c>
      <c r="G64" s="464" t="s">
        <v>893</v>
      </c>
      <c r="H64" s="464" t="s">
        <v>907</v>
      </c>
      <c r="I64" s="319">
        <v>36.020000000000003</v>
      </c>
      <c r="J64" s="329">
        <f>SUM(I64:I73)</f>
        <v>338.5</v>
      </c>
      <c r="K64" s="334">
        <f>J64*4000</f>
        <v>1354000</v>
      </c>
    </row>
    <row r="65" spans="1:11" x14ac:dyDescent="0.2">
      <c r="E65" s="316">
        <v>2</v>
      </c>
      <c r="F65" s="321" t="s">
        <v>892</v>
      </c>
      <c r="G65" s="465"/>
      <c r="H65" s="465"/>
      <c r="I65" s="319">
        <v>50.43</v>
      </c>
    </row>
    <row r="66" spans="1:11" x14ac:dyDescent="0.2">
      <c r="B66" s="318"/>
      <c r="E66" s="316">
        <v>3</v>
      </c>
      <c r="F66" s="321" t="s">
        <v>885</v>
      </c>
      <c r="G66" s="465"/>
      <c r="H66" s="465"/>
      <c r="I66" s="319">
        <v>49.95</v>
      </c>
    </row>
    <row r="67" spans="1:11" x14ac:dyDescent="0.2">
      <c r="E67" s="316">
        <v>4</v>
      </c>
      <c r="F67" s="321" t="s">
        <v>898</v>
      </c>
      <c r="G67" s="465"/>
      <c r="H67" s="465"/>
      <c r="I67" s="319">
        <v>36.590000000000003</v>
      </c>
    </row>
    <row r="68" spans="1:11" x14ac:dyDescent="0.2">
      <c r="E68" s="316">
        <v>5</v>
      </c>
      <c r="F68" s="321" t="s">
        <v>875</v>
      </c>
      <c r="G68" s="465"/>
      <c r="H68" s="465"/>
      <c r="I68" s="319">
        <v>26.67</v>
      </c>
    </row>
    <row r="69" spans="1:11" x14ac:dyDescent="0.2">
      <c r="E69" s="316">
        <v>6</v>
      </c>
      <c r="F69" s="321" t="s">
        <v>876</v>
      </c>
      <c r="G69" s="465"/>
      <c r="H69" s="465"/>
      <c r="I69" s="319">
        <v>33.82</v>
      </c>
    </row>
    <row r="70" spans="1:11" x14ac:dyDescent="0.2">
      <c r="E70" s="316">
        <v>7</v>
      </c>
      <c r="F70" s="321" t="s">
        <v>894</v>
      </c>
      <c r="G70" s="465"/>
      <c r="H70" s="465"/>
      <c r="I70" s="319">
        <v>30.65</v>
      </c>
    </row>
    <row r="71" spans="1:11" x14ac:dyDescent="0.2">
      <c r="E71" s="316">
        <v>8</v>
      </c>
      <c r="F71" s="321" t="s">
        <v>877</v>
      </c>
      <c r="G71" s="465"/>
      <c r="H71" s="465"/>
      <c r="I71" s="319">
        <v>23.53</v>
      </c>
    </row>
    <row r="72" spans="1:11" x14ac:dyDescent="0.2">
      <c r="E72" s="316">
        <v>9</v>
      </c>
      <c r="F72" s="321" t="s">
        <v>895</v>
      </c>
      <c r="G72" s="465"/>
      <c r="H72" s="465"/>
      <c r="I72" s="319">
        <v>30.16</v>
      </c>
    </row>
    <row r="73" spans="1:11" x14ac:dyDescent="0.2">
      <c r="E73" s="316">
        <v>10</v>
      </c>
      <c r="F73" s="321" t="s">
        <v>878</v>
      </c>
      <c r="G73" s="466"/>
      <c r="H73" s="466"/>
      <c r="I73" s="319">
        <v>20.68</v>
      </c>
    </row>
    <row r="74" spans="1:11" ht="25.5" customHeight="1" x14ac:dyDescent="0.2">
      <c r="A74" s="16" t="s">
        <v>53</v>
      </c>
      <c r="B74" s="328" t="s">
        <v>921</v>
      </c>
      <c r="C74" s="317">
        <v>16</v>
      </c>
      <c r="D74" s="317">
        <v>6</v>
      </c>
      <c r="E74" s="316">
        <v>1</v>
      </c>
      <c r="F74" s="321" t="s">
        <v>892</v>
      </c>
      <c r="G74" s="464" t="s">
        <v>922</v>
      </c>
      <c r="H74" s="464" t="s">
        <v>918</v>
      </c>
      <c r="I74" s="319">
        <v>35.21</v>
      </c>
      <c r="J74" s="329">
        <f>SUM(I74:I79)</f>
        <v>238.24</v>
      </c>
      <c r="K74" s="334">
        <f>J74*4000</f>
        <v>952960</v>
      </c>
    </row>
    <row r="75" spans="1:11" x14ac:dyDescent="0.2">
      <c r="E75" s="316">
        <v>2</v>
      </c>
      <c r="F75" s="321" t="s">
        <v>876</v>
      </c>
      <c r="G75" s="465"/>
      <c r="H75" s="465"/>
      <c r="I75" s="319">
        <v>30.04</v>
      </c>
    </row>
    <row r="76" spans="1:11" x14ac:dyDescent="0.2">
      <c r="B76" s="318"/>
      <c r="E76" s="316">
        <v>3</v>
      </c>
      <c r="F76" s="321" t="s">
        <v>895</v>
      </c>
      <c r="G76" s="465"/>
      <c r="H76" s="465"/>
      <c r="I76" s="319">
        <v>46.18</v>
      </c>
    </row>
    <row r="77" spans="1:11" x14ac:dyDescent="0.2">
      <c r="E77" s="316">
        <v>4</v>
      </c>
      <c r="F77" s="321" t="s">
        <v>878</v>
      </c>
      <c r="G77" s="465"/>
      <c r="H77" s="465"/>
      <c r="I77" s="319">
        <v>50.28</v>
      </c>
    </row>
    <row r="78" spans="1:11" x14ac:dyDescent="0.2">
      <c r="E78" s="316">
        <v>5</v>
      </c>
      <c r="F78" s="321" t="s">
        <v>900</v>
      </c>
      <c r="G78" s="465"/>
      <c r="H78" s="465"/>
      <c r="I78" s="319">
        <v>32.630000000000003</v>
      </c>
    </row>
    <row r="79" spans="1:11" x14ac:dyDescent="0.2">
      <c r="E79" s="316">
        <v>6</v>
      </c>
      <c r="F79" s="321" t="s">
        <v>908</v>
      </c>
      <c r="G79" s="465"/>
      <c r="H79" s="465"/>
      <c r="I79" s="319">
        <v>43.9</v>
      </c>
    </row>
    <row r="80" spans="1:11" ht="25.5" x14ac:dyDescent="0.2">
      <c r="A80" s="16" t="s">
        <v>54</v>
      </c>
      <c r="B80" s="328" t="s">
        <v>923</v>
      </c>
      <c r="C80" s="317">
        <v>12</v>
      </c>
      <c r="D80" s="317">
        <v>7</v>
      </c>
      <c r="E80" s="316">
        <v>1</v>
      </c>
      <c r="F80" s="321" t="s">
        <v>892</v>
      </c>
      <c r="G80" s="464" t="s">
        <v>893</v>
      </c>
      <c r="H80" s="464" t="s">
        <v>897</v>
      </c>
      <c r="I80" s="319">
        <v>50.74</v>
      </c>
      <c r="J80" s="329">
        <f>SUM(I80:I86)</f>
        <v>355.48</v>
      </c>
      <c r="K80" s="334">
        <f>J80*4000</f>
        <v>1421920</v>
      </c>
    </row>
    <row r="81" spans="1:11" x14ac:dyDescent="0.2">
      <c r="E81" s="316">
        <v>2</v>
      </c>
      <c r="F81" s="321" t="s">
        <v>886</v>
      </c>
      <c r="G81" s="465"/>
      <c r="H81" s="465"/>
      <c r="I81" s="319">
        <v>50.74</v>
      </c>
    </row>
    <row r="82" spans="1:11" x14ac:dyDescent="0.2">
      <c r="B82" s="318"/>
      <c r="E82" s="316">
        <v>3</v>
      </c>
      <c r="F82" s="321" t="s">
        <v>887</v>
      </c>
      <c r="G82" s="465"/>
      <c r="H82" s="465"/>
      <c r="I82" s="319">
        <v>50.8</v>
      </c>
    </row>
    <row r="83" spans="1:11" x14ac:dyDescent="0.2">
      <c r="E83" s="316">
        <v>4</v>
      </c>
      <c r="F83" s="321" t="s">
        <v>898</v>
      </c>
      <c r="G83" s="465"/>
      <c r="H83" s="465"/>
      <c r="I83" s="319">
        <v>50.8</v>
      </c>
    </row>
    <row r="84" spans="1:11" x14ac:dyDescent="0.2">
      <c r="E84" s="316">
        <v>5</v>
      </c>
      <c r="F84" s="321" t="s">
        <v>876</v>
      </c>
      <c r="G84" s="465"/>
      <c r="H84" s="465"/>
      <c r="I84" s="319">
        <v>50.8</v>
      </c>
    </row>
    <row r="85" spans="1:11" x14ac:dyDescent="0.2">
      <c r="E85" s="316">
        <v>6</v>
      </c>
      <c r="F85" s="321" t="s">
        <v>877</v>
      </c>
      <c r="G85" s="465"/>
      <c r="H85" s="465"/>
      <c r="I85" s="319">
        <v>50.8</v>
      </c>
    </row>
    <row r="86" spans="1:11" x14ac:dyDescent="0.2">
      <c r="E86" s="316">
        <v>7</v>
      </c>
      <c r="F86" s="321" t="s">
        <v>895</v>
      </c>
      <c r="G86" s="466"/>
      <c r="H86" s="466"/>
      <c r="I86" s="319">
        <v>50.8</v>
      </c>
    </row>
    <row r="87" spans="1:11" ht="25.5" x14ac:dyDescent="0.2">
      <c r="A87" s="16" t="s">
        <v>55</v>
      </c>
      <c r="B87" s="328" t="s">
        <v>978</v>
      </c>
      <c r="C87" s="317">
        <v>12</v>
      </c>
      <c r="D87" s="317">
        <v>7</v>
      </c>
      <c r="E87" s="316">
        <v>1</v>
      </c>
      <c r="F87" s="321" t="s">
        <v>882</v>
      </c>
      <c r="G87" s="464" t="s">
        <v>893</v>
      </c>
      <c r="H87" s="464" t="s">
        <v>897</v>
      </c>
      <c r="I87" s="319">
        <v>49.74</v>
      </c>
      <c r="J87" s="329">
        <f>SUM(I87:I93)</f>
        <v>348.18</v>
      </c>
      <c r="K87" s="334">
        <f>J87*4000</f>
        <v>1392720</v>
      </c>
    </row>
    <row r="88" spans="1:11" x14ac:dyDescent="0.2">
      <c r="E88" s="316">
        <v>2</v>
      </c>
      <c r="F88" s="321" t="s">
        <v>887</v>
      </c>
      <c r="G88" s="465"/>
      <c r="H88" s="465"/>
      <c r="I88" s="319">
        <v>49.74</v>
      </c>
    </row>
    <row r="89" spans="1:11" x14ac:dyDescent="0.2">
      <c r="B89" s="318"/>
      <c r="E89" s="316">
        <v>3</v>
      </c>
      <c r="F89" s="321" t="s">
        <v>875</v>
      </c>
      <c r="G89" s="465"/>
      <c r="H89" s="465"/>
      <c r="I89" s="319">
        <v>49.74</v>
      </c>
    </row>
    <row r="90" spans="1:11" x14ac:dyDescent="0.2">
      <c r="E90" s="316">
        <v>4</v>
      </c>
      <c r="F90" s="321" t="s">
        <v>876</v>
      </c>
      <c r="G90" s="465"/>
      <c r="H90" s="465"/>
      <c r="I90" s="319">
        <v>49.74</v>
      </c>
    </row>
    <row r="91" spans="1:11" x14ac:dyDescent="0.2">
      <c r="E91" s="316">
        <v>5</v>
      </c>
      <c r="F91" s="321" t="s">
        <v>877</v>
      </c>
      <c r="G91" s="465"/>
      <c r="H91" s="465"/>
      <c r="I91" s="319">
        <v>49.74</v>
      </c>
    </row>
    <row r="92" spans="1:11" x14ac:dyDescent="0.2">
      <c r="E92" s="316">
        <v>6</v>
      </c>
      <c r="F92" s="321" t="s">
        <v>895</v>
      </c>
      <c r="G92" s="465"/>
      <c r="H92" s="465"/>
      <c r="I92" s="319">
        <v>49.74</v>
      </c>
    </row>
    <row r="93" spans="1:11" x14ac:dyDescent="0.2">
      <c r="E93" s="316">
        <v>7</v>
      </c>
      <c r="F93" s="321" t="s">
        <v>878</v>
      </c>
      <c r="G93" s="466"/>
      <c r="H93" s="466"/>
      <c r="I93" s="319">
        <v>49.74</v>
      </c>
    </row>
    <row r="94" spans="1:11" ht="25.5" x14ac:dyDescent="0.2">
      <c r="A94" s="16" t="s">
        <v>56</v>
      </c>
      <c r="B94" s="328" t="s">
        <v>963</v>
      </c>
      <c r="C94" s="317">
        <v>12</v>
      </c>
      <c r="D94" s="317">
        <v>7</v>
      </c>
      <c r="E94" s="316">
        <v>1</v>
      </c>
      <c r="F94" s="321" t="s">
        <v>892</v>
      </c>
      <c r="G94" s="464" t="s">
        <v>893</v>
      </c>
      <c r="H94" s="464" t="s">
        <v>897</v>
      </c>
      <c r="I94" s="319">
        <v>51.37</v>
      </c>
      <c r="J94" s="329">
        <f>SUM(I94:I100)</f>
        <v>359.59</v>
      </c>
      <c r="K94" s="334">
        <f>J94*4000</f>
        <v>1438360</v>
      </c>
    </row>
    <row r="95" spans="1:11" x14ac:dyDescent="0.2">
      <c r="E95" s="316">
        <v>2</v>
      </c>
      <c r="F95" s="321" t="s">
        <v>886</v>
      </c>
      <c r="G95" s="465"/>
      <c r="H95" s="465"/>
      <c r="I95" s="319">
        <v>51.37</v>
      </c>
    </row>
    <row r="96" spans="1:11" x14ac:dyDescent="0.2">
      <c r="B96" s="318"/>
      <c r="E96" s="316">
        <v>3</v>
      </c>
      <c r="F96" s="321" t="s">
        <v>887</v>
      </c>
      <c r="G96" s="465"/>
      <c r="H96" s="465"/>
      <c r="I96" s="319">
        <v>51.37</v>
      </c>
    </row>
    <row r="97" spans="1:11" x14ac:dyDescent="0.2">
      <c r="E97" s="316">
        <v>4</v>
      </c>
      <c r="F97" s="321" t="s">
        <v>875</v>
      </c>
      <c r="G97" s="465"/>
      <c r="H97" s="465"/>
      <c r="I97" s="319">
        <v>51.37</v>
      </c>
    </row>
    <row r="98" spans="1:11" x14ac:dyDescent="0.2">
      <c r="E98" s="316">
        <v>5</v>
      </c>
      <c r="F98" s="321" t="s">
        <v>876</v>
      </c>
      <c r="G98" s="465"/>
      <c r="H98" s="465"/>
      <c r="I98" s="319">
        <v>51.37</v>
      </c>
    </row>
    <row r="99" spans="1:11" x14ac:dyDescent="0.2">
      <c r="E99" s="316">
        <v>6</v>
      </c>
      <c r="F99" s="321" t="s">
        <v>894</v>
      </c>
      <c r="G99" s="465"/>
      <c r="H99" s="465"/>
      <c r="I99" s="319">
        <v>51.37</v>
      </c>
    </row>
    <row r="100" spans="1:11" x14ac:dyDescent="0.2">
      <c r="E100" s="316">
        <v>7</v>
      </c>
      <c r="F100" s="321" t="s">
        <v>877</v>
      </c>
      <c r="G100" s="465"/>
      <c r="H100" s="465"/>
      <c r="I100" s="319">
        <v>51.37</v>
      </c>
    </row>
    <row r="101" spans="1:11" ht="25.5" x14ac:dyDescent="0.2">
      <c r="A101" s="16" t="s">
        <v>156</v>
      </c>
      <c r="B101" s="328" t="s">
        <v>964</v>
      </c>
      <c r="C101" s="317">
        <v>11</v>
      </c>
      <c r="D101" s="317">
        <v>4</v>
      </c>
      <c r="E101" s="316">
        <v>1</v>
      </c>
      <c r="F101" s="321" t="s">
        <v>882</v>
      </c>
      <c r="G101" s="464" t="s">
        <v>893</v>
      </c>
      <c r="H101" s="464" t="s">
        <v>918</v>
      </c>
      <c r="I101" s="319">
        <v>34.51</v>
      </c>
      <c r="J101" s="329">
        <f>SUM(I101:I104)</f>
        <v>90.89</v>
      </c>
      <c r="K101" s="334">
        <f>J101*4000</f>
        <v>363560</v>
      </c>
    </row>
    <row r="102" spans="1:11" x14ac:dyDescent="0.2">
      <c r="E102" s="316">
        <v>2</v>
      </c>
      <c r="F102" s="321" t="s">
        <v>892</v>
      </c>
      <c r="G102" s="465"/>
      <c r="H102" s="465"/>
      <c r="I102" s="319">
        <v>26.3</v>
      </c>
    </row>
    <row r="103" spans="1:11" x14ac:dyDescent="0.2">
      <c r="B103" s="318"/>
      <c r="E103" s="316">
        <v>3</v>
      </c>
      <c r="F103" s="321" t="s">
        <v>891</v>
      </c>
      <c r="G103" s="465"/>
      <c r="H103" s="465"/>
      <c r="I103" s="319">
        <v>15.88</v>
      </c>
    </row>
    <row r="104" spans="1:11" x14ac:dyDescent="0.2">
      <c r="E104" s="316">
        <v>4</v>
      </c>
      <c r="F104" s="321" t="s">
        <v>886</v>
      </c>
      <c r="G104" s="466"/>
      <c r="H104" s="466"/>
      <c r="I104" s="319">
        <v>14.2</v>
      </c>
    </row>
    <row r="105" spans="1:11" ht="25.5" customHeight="1" x14ac:dyDescent="0.2">
      <c r="A105" s="16" t="s">
        <v>157</v>
      </c>
      <c r="B105" s="328" t="s">
        <v>965</v>
      </c>
      <c r="C105" s="317">
        <v>24</v>
      </c>
      <c r="D105" s="317">
        <v>23</v>
      </c>
      <c r="E105" s="316">
        <v>1</v>
      </c>
      <c r="F105" s="321" t="s">
        <v>892</v>
      </c>
      <c r="G105" s="464" t="s">
        <v>924</v>
      </c>
      <c r="H105" s="464" t="s">
        <v>907</v>
      </c>
      <c r="I105" s="319">
        <v>48.79</v>
      </c>
      <c r="J105" s="329">
        <f>SUM(I105:I127)</f>
        <v>902.13000000000011</v>
      </c>
      <c r="K105" s="334">
        <f>J105*4000</f>
        <v>3608520.0000000005</v>
      </c>
    </row>
    <row r="106" spans="1:11" x14ac:dyDescent="0.2">
      <c r="E106" s="316">
        <v>2</v>
      </c>
      <c r="F106" s="321" t="s">
        <v>925</v>
      </c>
      <c r="G106" s="465"/>
      <c r="H106" s="465"/>
      <c r="I106" s="319">
        <v>29.06</v>
      </c>
    </row>
    <row r="107" spans="1:11" x14ac:dyDescent="0.2">
      <c r="B107" s="318"/>
      <c r="E107" s="316">
        <v>3</v>
      </c>
      <c r="F107" s="321" t="s">
        <v>926</v>
      </c>
      <c r="G107" s="465"/>
      <c r="H107" s="465"/>
      <c r="I107" s="319">
        <v>35.03</v>
      </c>
    </row>
    <row r="108" spans="1:11" x14ac:dyDescent="0.2">
      <c r="E108" s="316">
        <v>4</v>
      </c>
      <c r="F108" s="321" t="s">
        <v>891</v>
      </c>
      <c r="G108" s="465"/>
      <c r="H108" s="465"/>
      <c r="I108" s="319">
        <v>60.19</v>
      </c>
    </row>
    <row r="109" spans="1:11" x14ac:dyDescent="0.2">
      <c r="E109" s="316">
        <v>5</v>
      </c>
      <c r="F109" s="321" t="s">
        <v>927</v>
      </c>
      <c r="G109" s="465"/>
      <c r="H109" s="465"/>
      <c r="I109" s="319">
        <v>51.22</v>
      </c>
    </row>
    <row r="110" spans="1:11" x14ac:dyDescent="0.2">
      <c r="E110" s="316">
        <v>6</v>
      </c>
      <c r="F110" s="321" t="s">
        <v>886</v>
      </c>
      <c r="G110" s="465"/>
      <c r="H110" s="465"/>
      <c r="I110" s="319">
        <v>36.97</v>
      </c>
    </row>
    <row r="111" spans="1:11" x14ac:dyDescent="0.2">
      <c r="E111" s="316">
        <v>7</v>
      </c>
      <c r="F111" s="321" t="s">
        <v>928</v>
      </c>
      <c r="G111" s="465"/>
      <c r="H111" s="465"/>
      <c r="I111" s="319">
        <v>35.33</v>
      </c>
    </row>
    <row r="112" spans="1:11" x14ac:dyDescent="0.2">
      <c r="E112" s="316">
        <v>8</v>
      </c>
      <c r="F112" s="321" t="s">
        <v>929</v>
      </c>
      <c r="G112" s="465"/>
      <c r="H112" s="465"/>
      <c r="I112" s="319">
        <v>20.03</v>
      </c>
    </row>
    <row r="113" spans="1:11" x14ac:dyDescent="0.2">
      <c r="E113" s="316">
        <v>9</v>
      </c>
      <c r="F113" s="321" t="s">
        <v>887</v>
      </c>
      <c r="G113" s="465"/>
      <c r="H113" s="465"/>
      <c r="I113" s="319">
        <v>27.03</v>
      </c>
    </row>
    <row r="114" spans="1:11" x14ac:dyDescent="0.2">
      <c r="E114" s="316">
        <v>10</v>
      </c>
      <c r="F114" s="321" t="s">
        <v>898</v>
      </c>
      <c r="G114" s="465"/>
      <c r="H114" s="465"/>
      <c r="I114" s="319">
        <v>30.47</v>
      </c>
    </row>
    <row r="115" spans="1:11" x14ac:dyDescent="0.2">
      <c r="E115" s="316">
        <v>11</v>
      </c>
      <c r="F115" s="321" t="s">
        <v>875</v>
      </c>
      <c r="G115" s="465"/>
      <c r="H115" s="465"/>
      <c r="I115" s="319">
        <v>31.87</v>
      </c>
    </row>
    <row r="116" spans="1:11" x14ac:dyDescent="0.2">
      <c r="E116" s="316">
        <v>12</v>
      </c>
      <c r="F116" s="321" t="s">
        <v>876</v>
      </c>
      <c r="G116" s="465"/>
      <c r="H116" s="465"/>
      <c r="I116" s="319">
        <v>64.38</v>
      </c>
    </row>
    <row r="117" spans="1:11" x14ac:dyDescent="0.2">
      <c r="E117" s="316">
        <v>13</v>
      </c>
      <c r="F117" s="321" t="s">
        <v>930</v>
      </c>
      <c r="G117" s="465"/>
      <c r="H117" s="465"/>
      <c r="I117" s="319">
        <v>45.95</v>
      </c>
    </row>
    <row r="118" spans="1:11" x14ac:dyDescent="0.2">
      <c r="E118" s="316">
        <v>14</v>
      </c>
      <c r="F118" s="321" t="s">
        <v>894</v>
      </c>
      <c r="G118" s="465"/>
      <c r="H118" s="465"/>
      <c r="I118" s="319">
        <v>56.97</v>
      </c>
    </row>
    <row r="119" spans="1:11" x14ac:dyDescent="0.2">
      <c r="E119" s="316">
        <v>15</v>
      </c>
      <c r="F119" s="321" t="s">
        <v>906</v>
      </c>
      <c r="G119" s="465"/>
      <c r="H119" s="465"/>
      <c r="I119" s="319">
        <v>32.11</v>
      </c>
    </row>
    <row r="120" spans="1:11" x14ac:dyDescent="0.2">
      <c r="E120" s="316">
        <v>16</v>
      </c>
      <c r="F120" s="321" t="s">
        <v>877</v>
      </c>
      <c r="G120" s="465"/>
      <c r="H120" s="465"/>
      <c r="I120" s="319">
        <v>36.97</v>
      </c>
    </row>
    <row r="121" spans="1:11" x14ac:dyDescent="0.2">
      <c r="E121" s="316">
        <v>17</v>
      </c>
      <c r="F121" s="321" t="s">
        <v>931</v>
      </c>
      <c r="G121" s="465"/>
      <c r="H121" s="465"/>
      <c r="I121" s="319">
        <v>30.95</v>
      </c>
    </row>
    <row r="122" spans="1:11" x14ac:dyDescent="0.2">
      <c r="E122" s="316">
        <v>18</v>
      </c>
      <c r="F122" s="321" t="s">
        <v>932</v>
      </c>
      <c r="G122" s="465"/>
      <c r="H122" s="465"/>
      <c r="I122" s="319">
        <v>22.25</v>
      </c>
    </row>
    <row r="123" spans="1:11" x14ac:dyDescent="0.2">
      <c r="E123" s="316">
        <v>19</v>
      </c>
      <c r="F123" s="321" t="s">
        <v>895</v>
      </c>
      <c r="G123" s="465"/>
      <c r="H123" s="465"/>
      <c r="I123" s="319">
        <v>34.15</v>
      </c>
    </row>
    <row r="124" spans="1:11" x14ac:dyDescent="0.2">
      <c r="E124" s="316">
        <v>20</v>
      </c>
      <c r="F124" s="321" t="s">
        <v>933</v>
      </c>
      <c r="G124" s="465"/>
      <c r="H124" s="465"/>
      <c r="I124" s="319">
        <v>77</v>
      </c>
    </row>
    <row r="125" spans="1:11" x14ac:dyDescent="0.2">
      <c r="E125" s="316">
        <v>21</v>
      </c>
      <c r="F125" s="321" t="s">
        <v>878</v>
      </c>
      <c r="G125" s="465"/>
      <c r="H125" s="465"/>
      <c r="I125" s="319">
        <v>37.71</v>
      </c>
    </row>
    <row r="126" spans="1:11" x14ac:dyDescent="0.2">
      <c r="E126" s="316">
        <v>22</v>
      </c>
      <c r="F126" s="321" t="s">
        <v>896</v>
      </c>
      <c r="G126" s="465"/>
      <c r="H126" s="465"/>
      <c r="I126" s="319">
        <v>30.14</v>
      </c>
    </row>
    <row r="127" spans="1:11" x14ac:dyDescent="0.2">
      <c r="E127" s="316">
        <v>23</v>
      </c>
      <c r="F127" s="321" t="s">
        <v>899</v>
      </c>
      <c r="G127" s="466"/>
      <c r="H127" s="466"/>
      <c r="I127" s="319">
        <v>27.56</v>
      </c>
    </row>
    <row r="128" spans="1:11" ht="25.5" customHeight="1" x14ac:dyDescent="0.2">
      <c r="A128" s="16" t="s">
        <v>158</v>
      </c>
      <c r="B128" s="328" t="s">
        <v>966</v>
      </c>
      <c r="C128" s="317">
        <v>8</v>
      </c>
      <c r="D128" s="317">
        <v>7</v>
      </c>
      <c r="E128" s="316">
        <v>1</v>
      </c>
      <c r="F128" s="321" t="s">
        <v>882</v>
      </c>
      <c r="G128" s="464" t="s">
        <v>924</v>
      </c>
      <c r="H128" s="464" t="s">
        <v>907</v>
      </c>
      <c r="I128" s="319">
        <v>30.69</v>
      </c>
      <c r="J128" s="329">
        <f>SUM(I128:I134)</f>
        <v>315.02999999999997</v>
      </c>
      <c r="K128" s="334">
        <f>J128*4000</f>
        <v>1260120</v>
      </c>
    </row>
    <row r="129" spans="1:11" x14ac:dyDescent="0.2">
      <c r="E129" s="316">
        <v>2</v>
      </c>
      <c r="F129" s="321" t="s">
        <v>934</v>
      </c>
      <c r="G129" s="465"/>
      <c r="H129" s="465"/>
      <c r="I129" s="319">
        <v>45.01</v>
      </c>
    </row>
    <row r="130" spans="1:11" x14ac:dyDescent="0.2">
      <c r="B130" s="318"/>
      <c r="E130" s="316">
        <v>3</v>
      </c>
      <c r="F130" s="321" t="s">
        <v>892</v>
      </c>
      <c r="G130" s="465"/>
      <c r="H130" s="465"/>
      <c r="I130" s="319">
        <v>67.52</v>
      </c>
    </row>
    <row r="131" spans="1:11" x14ac:dyDescent="0.2">
      <c r="E131" s="316">
        <v>4</v>
      </c>
      <c r="F131" s="321" t="s">
        <v>886</v>
      </c>
      <c r="G131" s="465"/>
      <c r="H131" s="465"/>
      <c r="I131" s="319">
        <v>43.01</v>
      </c>
    </row>
    <row r="132" spans="1:11" x14ac:dyDescent="0.2">
      <c r="E132" s="316">
        <v>5</v>
      </c>
      <c r="F132" s="321" t="s">
        <v>928</v>
      </c>
      <c r="G132" s="465"/>
      <c r="H132" s="465"/>
      <c r="I132" s="319">
        <v>46.85</v>
      </c>
    </row>
    <row r="133" spans="1:11" x14ac:dyDescent="0.2">
      <c r="E133" s="316">
        <v>6</v>
      </c>
      <c r="F133" s="321" t="s">
        <v>887</v>
      </c>
      <c r="G133" s="465"/>
      <c r="H133" s="465"/>
      <c r="I133" s="319">
        <v>34.89</v>
      </c>
    </row>
    <row r="134" spans="1:11" x14ac:dyDescent="0.2">
      <c r="E134" s="316">
        <v>7</v>
      </c>
      <c r="F134" s="321" t="s">
        <v>935</v>
      </c>
      <c r="G134" s="466"/>
      <c r="H134" s="466"/>
      <c r="I134" s="319">
        <v>47.06</v>
      </c>
    </row>
    <row r="135" spans="1:11" ht="25.5" customHeight="1" x14ac:dyDescent="0.2">
      <c r="A135" s="16" t="s">
        <v>159</v>
      </c>
      <c r="B135" s="328" t="s">
        <v>967</v>
      </c>
      <c r="C135" s="317">
        <v>9</v>
      </c>
      <c r="D135" s="317">
        <v>8</v>
      </c>
      <c r="E135" s="316">
        <v>1</v>
      </c>
      <c r="F135" s="321" t="s">
        <v>892</v>
      </c>
      <c r="G135" s="464" t="s">
        <v>924</v>
      </c>
      <c r="H135" s="464" t="s">
        <v>907</v>
      </c>
      <c r="I135" s="319">
        <v>57.42</v>
      </c>
      <c r="J135" s="329">
        <f>SUM(I135:I142)</f>
        <v>437.91</v>
      </c>
      <c r="K135" s="334">
        <f>J135*4000</f>
        <v>1751640</v>
      </c>
    </row>
    <row r="136" spans="1:11" x14ac:dyDescent="0.2">
      <c r="E136" s="316">
        <v>2</v>
      </c>
      <c r="F136" s="321" t="s">
        <v>925</v>
      </c>
      <c r="G136" s="465"/>
      <c r="H136" s="465"/>
      <c r="I136" s="319">
        <v>72.819999999999993</v>
      </c>
    </row>
    <row r="137" spans="1:11" x14ac:dyDescent="0.2">
      <c r="B137" s="318"/>
      <c r="E137" s="316">
        <v>3</v>
      </c>
      <c r="F137" s="321" t="s">
        <v>885</v>
      </c>
      <c r="G137" s="465"/>
      <c r="H137" s="465"/>
      <c r="I137" s="319">
        <v>59.38</v>
      </c>
    </row>
    <row r="138" spans="1:11" x14ac:dyDescent="0.2">
      <c r="E138" s="316">
        <v>4</v>
      </c>
      <c r="F138" s="321" t="s">
        <v>891</v>
      </c>
      <c r="G138" s="465"/>
      <c r="H138" s="465"/>
      <c r="I138" s="319">
        <v>51.77</v>
      </c>
    </row>
    <row r="139" spans="1:11" x14ac:dyDescent="0.2">
      <c r="E139" s="316">
        <v>5</v>
      </c>
      <c r="F139" s="321" t="s">
        <v>886</v>
      </c>
      <c r="G139" s="465"/>
      <c r="H139" s="465"/>
      <c r="I139" s="319">
        <v>51.57</v>
      </c>
    </row>
    <row r="140" spans="1:11" x14ac:dyDescent="0.2">
      <c r="E140" s="316">
        <v>6</v>
      </c>
      <c r="F140" s="321" t="s">
        <v>928</v>
      </c>
      <c r="G140" s="465"/>
      <c r="H140" s="465"/>
      <c r="I140" s="319">
        <v>36.96</v>
      </c>
    </row>
    <row r="141" spans="1:11" x14ac:dyDescent="0.2">
      <c r="E141" s="316">
        <v>7</v>
      </c>
      <c r="F141" s="321" t="s">
        <v>887</v>
      </c>
      <c r="G141" s="465"/>
      <c r="H141" s="465"/>
      <c r="I141" s="319">
        <v>64</v>
      </c>
    </row>
    <row r="142" spans="1:11" x14ac:dyDescent="0.2">
      <c r="E142" s="316">
        <v>8</v>
      </c>
      <c r="F142" s="321" t="s">
        <v>935</v>
      </c>
      <c r="G142" s="466"/>
      <c r="H142" s="466"/>
      <c r="I142" s="319">
        <v>43.99</v>
      </c>
    </row>
    <row r="143" spans="1:11" ht="25.5" customHeight="1" x14ac:dyDescent="0.2">
      <c r="A143" s="16" t="s">
        <v>160</v>
      </c>
      <c r="B143" s="328" t="s">
        <v>968</v>
      </c>
      <c r="C143" s="317">
        <v>10</v>
      </c>
      <c r="D143" s="317">
        <v>8</v>
      </c>
      <c r="E143" s="316">
        <v>1</v>
      </c>
      <c r="F143" s="321" t="s">
        <v>882</v>
      </c>
      <c r="G143" s="464" t="s">
        <v>936</v>
      </c>
      <c r="H143" s="464" t="s">
        <v>907</v>
      </c>
      <c r="I143" s="319">
        <v>51.72</v>
      </c>
      <c r="J143" s="329">
        <f>SUM(I143:I150)</f>
        <v>401.84999999999997</v>
      </c>
      <c r="K143" s="334">
        <f>J143*4000</f>
        <v>1607399.9999999998</v>
      </c>
    </row>
    <row r="144" spans="1:11" x14ac:dyDescent="0.2">
      <c r="E144" s="316">
        <v>2</v>
      </c>
      <c r="F144" s="321" t="s">
        <v>934</v>
      </c>
      <c r="G144" s="465"/>
      <c r="H144" s="465"/>
      <c r="I144" s="319">
        <v>37.01</v>
      </c>
    </row>
    <row r="145" spans="1:11" x14ac:dyDescent="0.2">
      <c r="B145" s="318"/>
      <c r="E145" s="316">
        <v>3</v>
      </c>
      <c r="F145" s="321" t="s">
        <v>892</v>
      </c>
      <c r="G145" s="465"/>
      <c r="H145" s="465"/>
      <c r="I145" s="319">
        <v>51.19</v>
      </c>
    </row>
    <row r="146" spans="1:11" x14ac:dyDescent="0.2">
      <c r="E146" s="316">
        <v>4</v>
      </c>
      <c r="F146" s="321" t="s">
        <v>885</v>
      </c>
      <c r="G146" s="465"/>
      <c r="H146" s="465"/>
      <c r="I146" s="319">
        <v>47.73</v>
      </c>
    </row>
    <row r="147" spans="1:11" x14ac:dyDescent="0.2">
      <c r="E147" s="316">
        <v>5</v>
      </c>
      <c r="F147" s="321" t="s">
        <v>927</v>
      </c>
      <c r="G147" s="465"/>
      <c r="H147" s="465"/>
      <c r="I147" s="319">
        <v>64.83</v>
      </c>
    </row>
    <row r="148" spans="1:11" x14ac:dyDescent="0.2">
      <c r="E148" s="316">
        <v>6</v>
      </c>
      <c r="F148" s="321" t="s">
        <v>887</v>
      </c>
      <c r="G148" s="465"/>
      <c r="H148" s="465"/>
      <c r="I148" s="319">
        <v>63.77</v>
      </c>
    </row>
    <row r="149" spans="1:11" x14ac:dyDescent="0.2">
      <c r="E149" s="316">
        <v>7</v>
      </c>
      <c r="F149" s="321" t="s">
        <v>898</v>
      </c>
      <c r="G149" s="465"/>
      <c r="H149" s="465"/>
      <c r="I149" s="319">
        <v>20.93</v>
      </c>
    </row>
    <row r="150" spans="1:11" x14ac:dyDescent="0.2">
      <c r="E150" s="316">
        <v>8</v>
      </c>
      <c r="F150" s="321" t="s">
        <v>937</v>
      </c>
      <c r="G150" s="466"/>
      <c r="H150" s="466"/>
      <c r="I150" s="319">
        <v>64.67</v>
      </c>
    </row>
    <row r="151" spans="1:11" ht="25.5" customHeight="1" x14ac:dyDescent="0.2">
      <c r="A151" s="16" t="s">
        <v>168</v>
      </c>
      <c r="B151" s="328" t="s">
        <v>969</v>
      </c>
      <c r="C151" s="317">
        <v>11</v>
      </c>
      <c r="D151" s="317">
        <v>10</v>
      </c>
      <c r="E151" s="316">
        <v>1</v>
      </c>
      <c r="F151" s="321" t="s">
        <v>882</v>
      </c>
      <c r="G151" s="464" t="s">
        <v>938</v>
      </c>
      <c r="H151" s="464" t="s">
        <v>907</v>
      </c>
      <c r="I151" s="319">
        <v>34.270000000000003</v>
      </c>
      <c r="J151" s="329">
        <f>SUM(I151:I160)</f>
        <v>443.46000000000004</v>
      </c>
      <c r="K151" s="334">
        <f>J151*4000</f>
        <v>1773840.0000000002</v>
      </c>
    </row>
    <row r="152" spans="1:11" x14ac:dyDescent="0.2">
      <c r="E152" s="316">
        <v>2</v>
      </c>
      <c r="F152" s="321" t="s">
        <v>934</v>
      </c>
      <c r="G152" s="465"/>
      <c r="H152" s="465"/>
      <c r="I152" s="319">
        <v>56.15</v>
      </c>
    </row>
    <row r="153" spans="1:11" x14ac:dyDescent="0.2">
      <c r="B153" s="318"/>
      <c r="E153" s="316">
        <v>3</v>
      </c>
      <c r="F153" s="321" t="s">
        <v>892</v>
      </c>
      <c r="G153" s="465"/>
      <c r="H153" s="465"/>
      <c r="I153" s="319">
        <v>58.83</v>
      </c>
    </row>
    <row r="154" spans="1:11" x14ac:dyDescent="0.2">
      <c r="E154" s="316">
        <v>4</v>
      </c>
      <c r="F154" s="321" t="s">
        <v>925</v>
      </c>
      <c r="G154" s="465"/>
      <c r="H154" s="465"/>
      <c r="I154" s="319">
        <v>50.72</v>
      </c>
    </row>
    <row r="155" spans="1:11" x14ac:dyDescent="0.2">
      <c r="E155" s="316">
        <v>5</v>
      </c>
      <c r="F155" s="321" t="s">
        <v>885</v>
      </c>
      <c r="G155" s="465"/>
      <c r="H155" s="465"/>
      <c r="I155" s="319">
        <v>28.06</v>
      </c>
    </row>
    <row r="156" spans="1:11" x14ac:dyDescent="0.2">
      <c r="E156" s="316">
        <v>6</v>
      </c>
      <c r="F156" s="321" t="s">
        <v>891</v>
      </c>
      <c r="G156" s="465"/>
      <c r="H156" s="465"/>
      <c r="I156" s="319">
        <v>33.04</v>
      </c>
    </row>
    <row r="157" spans="1:11" x14ac:dyDescent="0.2">
      <c r="E157" s="316">
        <v>7</v>
      </c>
      <c r="F157" s="321" t="s">
        <v>927</v>
      </c>
      <c r="G157" s="465"/>
      <c r="H157" s="465"/>
      <c r="I157" s="319">
        <v>49.67</v>
      </c>
    </row>
    <row r="158" spans="1:11" x14ac:dyDescent="0.2">
      <c r="E158" s="316">
        <v>8</v>
      </c>
      <c r="F158" s="321" t="s">
        <v>886</v>
      </c>
      <c r="G158" s="465"/>
      <c r="H158" s="465"/>
      <c r="I158" s="319">
        <v>30.9</v>
      </c>
    </row>
    <row r="159" spans="1:11" x14ac:dyDescent="0.2">
      <c r="E159" s="316">
        <v>9</v>
      </c>
      <c r="F159" s="321" t="s">
        <v>887</v>
      </c>
      <c r="G159" s="465"/>
      <c r="H159" s="465"/>
      <c r="I159" s="319">
        <v>51.73</v>
      </c>
    </row>
    <row r="160" spans="1:11" x14ac:dyDescent="0.2">
      <c r="E160" s="316">
        <v>10</v>
      </c>
      <c r="F160" s="321" t="s">
        <v>898</v>
      </c>
      <c r="G160" s="466"/>
      <c r="H160" s="466"/>
      <c r="I160" s="319">
        <v>50.09</v>
      </c>
    </row>
    <row r="161" spans="1:11" ht="25.5" customHeight="1" x14ac:dyDescent="0.2">
      <c r="A161" s="16" t="s">
        <v>169</v>
      </c>
      <c r="B161" s="328" t="s">
        <v>970</v>
      </c>
      <c r="C161" s="317">
        <v>11</v>
      </c>
      <c r="D161" s="317">
        <v>10</v>
      </c>
      <c r="E161" s="316">
        <v>1</v>
      </c>
      <c r="F161" s="321" t="s">
        <v>882</v>
      </c>
      <c r="G161" s="464" t="s">
        <v>979</v>
      </c>
      <c r="H161" s="464" t="s">
        <v>907</v>
      </c>
      <c r="I161" s="319">
        <v>35.270000000000003</v>
      </c>
      <c r="J161" s="337">
        <f>SUM(I161:I170)</f>
        <v>435.05</v>
      </c>
      <c r="K161" s="334">
        <f>J161*4000</f>
        <v>1740200</v>
      </c>
    </row>
    <row r="162" spans="1:11" x14ac:dyDescent="0.2">
      <c r="E162" s="316">
        <v>2</v>
      </c>
      <c r="F162" s="321" t="s">
        <v>934</v>
      </c>
      <c r="G162" s="465"/>
      <c r="H162" s="465"/>
      <c r="I162" s="319">
        <v>55.19</v>
      </c>
    </row>
    <row r="163" spans="1:11" x14ac:dyDescent="0.2">
      <c r="B163" s="318"/>
      <c r="E163" s="316">
        <v>3</v>
      </c>
      <c r="F163" s="321" t="s">
        <v>892</v>
      </c>
      <c r="G163" s="465"/>
      <c r="H163" s="465"/>
      <c r="I163" s="319">
        <v>72.930000000000007</v>
      </c>
    </row>
    <row r="164" spans="1:11" x14ac:dyDescent="0.2">
      <c r="E164" s="316">
        <v>4</v>
      </c>
      <c r="F164" s="321" t="s">
        <v>885</v>
      </c>
      <c r="G164" s="465"/>
      <c r="H164" s="465"/>
      <c r="I164" s="319">
        <v>48.48</v>
      </c>
    </row>
    <row r="165" spans="1:11" x14ac:dyDescent="0.2">
      <c r="E165" s="316">
        <v>5</v>
      </c>
      <c r="F165" s="321" t="s">
        <v>886</v>
      </c>
      <c r="G165" s="465"/>
      <c r="H165" s="465"/>
      <c r="I165" s="319">
        <v>31.27</v>
      </c>
    </row>
    <row r="166" spans="1:11" x14ac:dyDescent="0.2">
      <c r="E166" s="316">
        <v>6</v>
      </c>
      <c r="F166" s="321" t="s">
        <v>928</v>
      </c>
      <c r="G166" s="465"/>
      <c r="H166" s="465"/>
      <c r="I166" s="319">
        <v>32.18</v>
      </c>
    </row>
    <row r="167" spans="1:11" x14ac:dyDescent="0.2">
      <c r="E167" s="316">
        <v>7</v>
      </c>
      <c r="F167" s="321" t="s">
        <v>929</v>
      </c>
      <c r="G167" s="465"/>
      <c r="H167" s="465"/>
      <c r="I167" s="319">
        <v>24.36</v>
      </c>
    </row>
    <row r="168" spans="1:11" x14ac:dyDescent="0.2">
      <c r="E168" s="316">
        <v>8</v>
      </c>
      <c r="F168" s="321" t="s">
        <v>939</v>
      </c>
      <c r="G168" s="465"/>
      <c r="H168" s="465"/>
      <c r="I168" s="319">
        <v>37.01</v>
      </c>
    </row>
    <row r="169" spans="1:11" x14ac:dyDescent="0.2">
      <c r="E169" s="316">
        <v>9</v>
      </c>
      <c r="F169" s="321" t="s">
        <v>940</v>
      </c>
      <c r="G169" s="465"/>
      <c r="H169" s="465"/>
      <c r="I169" s="319">
        <v>63.23</v>
      </c>
    </row>
    <row r="170" spans="1:11" x14ac:dyDescent="0.2">
      <c r="E170" s="316">
        <v>10</v>
      </c>
      <c r="F170" s="321" t="s">
        <v>894</v>
      </c>
      <c r="G170" s="466"/>
      <c r="H170" s="466"/>
      <c r="I170" s="319">
        <v>35.130000000000003</v>
      </c>
    </row>
    <row r="171" spans="1:11" ht="25.5" customHeight="1" x14ac:dyDescent="0.2">
      <c r="A171" s="16" t="s">
        <v>170</v>
      </c>
      <c r="B171" s="328" t="s">
        <v>971</v>
      </c>
      <c r="C171" s="317">
        <v>13</v>
      </c>
      <c r="D171" s="317">
        <v>12</v>
      </c>
      <c r="E171" s="316">
        <v>1</v>
      </c>
      <c r="F171" s="321" t="s">
        <v>882</v>
      </c>
      <c r="G171" s="464" t="s">
        <v>979</v>
      </c>
      <c r="H171" s="464" t="s">
        <v>907</v>
      </c>
      <c r="I171" s="319">
        <v>27.6</v>
      </c>
      <c r="J171" s="329">
        <f>SUM(I171:I182)</f>
        <v>446.62</v>
      </c>
      <c r="K171" s="334">
        <f>J171*4000</f>
        <v>1786480</v>
      </c>
    </row>
    <row r="172" spans="1:11" x14ac:dyDescent="0.2">
      <c r="E172" s="316">
        <v>2</v>
      </c>
      <c r="F172" s="321" t="s">
        <v>934</v>
      </c>
      <c r="G172" s="465"/>
      <c r="H172" s="465"/>
      <c r="I172" s="319">
        <v>22.14</v>
      </c>
    </row>
    <row r="173" spans="1:11" x14ac:dyDescent="0.2">
      <c r="B173" s="318"/>
      <c r="E173" s="316">
        <v>3</v>
      </c>
      <c r="F173" s="321" t="s">
        <v>941</v>
      </c>
      <c r="G173" s="465"/>
      <c r="H173" s="465"/>
      <c r="I173" s="319">
        <v>36.94</v>
      </c>
    </row>
    <row r="174" spans="1:11" x14ac:dyDescent="0.2">
      <c r="E174" s="316">
        <v>4</v>
      </c>
      <c r="F174" s="321" t="s">
        <v>892</v>
      </c>
      <c r="G174" s="465"/>
      <c r="H174" s="465"/>
      <c r="I174" s="319">
        <v>25.72</v>
      </c>
    </row>
    <row r="175" spans="1:11" x14ac:dyDescent="0.2">
      <c r="E175" s="316">
        <v>5</v>
      </c>
      <c r="F175" s="321" t="s">
        <v>925</v>
      </c>
      <c r="G175" s="465"/>
      <c r="H175" s="465"/>
      <c r="I175" s="319">
        <v>48.23</v>
      </c>
    </row>
    <row r="176" spans="1:11" x14ac:dyDescent="0.2">
      <c r="E176" s="316">
        <v>6</v>
      </c>
      <c r="F176" s="321" t="s">
        <v>926</v>
      </c>
      <c r="G176" s="465"/>
      <c r="H176" s="465"/>
      <c r="I176" s="319">
        <v>37.549999999999997</v>
      </c>
    </row>
    <row r="177" spans="1:11" x14ac:dyDescent="0.2">
      <c r="E177" s="316">
        <v>7</v>
      </c>
      <c r="F177" s="321" t="s">
        <v>885</v>
      </c>
      <c r="G177" s="465"/>
      <c r="H177" s="465"/>
      <c r="I177" s="319">
        <v>34.409999999999997</v>
      </c>
    </row>
    <row r="178" spans="1:11" x14ac:dyDescent="0.2">
      <c r="E178" s="316">
        <v>8</v>
      </c>
      <c r="F178" s="321" t="s">
        <v>891</v>
      </c>
      <c r="G178" s="465"/>
      <c r="H178" s="465"/>
      <c r="I178" s="319">
        <v>56.35</v>
      </c>
    </row>
    <row r="179" spans="1:11" x14ac:dyDescent="0.2">
      <c r="E179" s="316">
        <v>9</v>
      </c>
      <c r="F179" s="321" t="s">
        <v>928</v>
      </c>
      <c r="G179" s="465"/>
      <c r="H179" s="465"/>
      <c r="I179" s="319">
        <v>33.68</v>
      </c>
    </row>
    <row r="180" spans="1:11" x14ac:dyDescent="0.2">
      <c r="E180" s="316">
        <v>10</v>
      </c>
      <c r="F180" s="321" t="s">
        <v>929</v>
      </c>
      <c r="G180" s="465"/>
      <c r="H180" s="465"/>
      <c r="I180" s="319">
        <v>35.409999999999997</v>
      </c>
    </row>
    <row r="181" spans="1:11" x14ac:dyDescent="0.2">
      <c r="E181" s="316">
        <v>11</v>
      </c>
      <c r="F181" s="321" t="s">
        <v>887</v>
      </c>
      <c r="G181" s="465"/>
      <c r="H181" s="465"/>
      <c r="I181" s="319">
        <v>51.42</v>
      </c>
    </row>
    <row r="182" spans="1:11" x14ac:dyDescent="0.2">
      <c r="E182" s="316">
        <v>12</v>
      </c>
      <c r="F182" s="321" t="s">
        <v>898</v>
      </c>
      <c r="G182" s="466"/>
      <c r="H182" s="466"/>
      <c r="I182" s="319">
        <v>37.17</v>
      </c>
    </row>
    <row r="183" spans="1:11" ht="25.5" x14ac:dyDescent="0.2">
      <c r="A183" s="16" t="s">
        <v>171</v>
      </c>
      <c r="B183" s="328" t="s">
        <v>942</v>
      </c>
      <c r="C183" s="317">
        <v>11</v>
      </c>
      <c r="D183" s="317">
        <v>10</v>
      </c>
      <c r="E183" s="316">
        <v>1</v>
      </c>
      <c r="F183" s="321" t="s">
        <v>882</v>
      </c>
      <c r="G183" s="464" t="s">
        <v>893</v>
      </c>
      <c r="H183" s="464" t="s">
        <v>943</v>
      </c>
      <c r="I183" s="316">
        <v>35.65</v>
      </c>
      <c r="J183" s="329">
        <f>SUM(I183:I192)</f>
        <v>468.1</v>
      </c>
      <c r="K183" s="334">
        <f>J183*4000</f>
        <v>1872400</v>
      </c>
    </row>
    <row r="184" spans="1:11" x14ac:dyDescent="0.2">
      <c r="E184" s="316">
        <v>2</v>
      </c>
      <c r="F184" s="321" t="s">
        <v>934</v>
      </c>
      <c r="G184" s="465"/>
      <c r="H184" s="465"/>
      <c r="I184" s="316">
        <v>54.36</v>
      </c>
    </row>
    <row r="185" spans="1:11" x14ac:dyDescent="0.2">
      <c r="B185" s="318"/>
      <c r="E185" s="316">
        <v>3</v>
      </c>
      <c r="F185" s="321" t="s">
        <v>892</v>
      </c>
      <c r="G185" s="465"/>
      <c r="H185" s="465"/>
      <c r="I185" s="316">
        <v>54.11</v>
      </c>
    </row>
    <row r="186" spans="1:11" x14ac:dyDescent="0.2">
      <c r="E186" s="316">
        <v>4</v>
      </c>
      <c r="F186" s="321" t="s">
        <v>925</v>
      </c>
      <c r="G186" s="465"/>
      <c r="H186" s="465"/>
      <c r="I186" s="316">
        <v>57.02</v>
      </c>
    </row>
    <row r="187" spans="1:11" x14ac:dyDescent="0.2">
      <c r="E187" s="316">
        <v>5</v>
      </c>
      <c r="F187" s="321" t="s">
        <v>885</v>
      </c>
      <c r="G187" s="465"/>
      <c r="H187" s="465"/>
      <c r="I187" s="316">
        <v>28.81</v>
      </c>
    </row>
    <row r="188" spans="1:11" x14ac:dyDescent="0.2">
      <c r="E188" s="316">
        <v>6</v>
      </c>
      <c r="F188" s="321" t="s">
        <v>891</v>
      </c>
      <c r="G188" s="465"/>
      <c r="H188" s="465"/>
      <c r="I188" s="319">
        <v>48.01</v>
      </c>
    </row>
    <row r="189" spans="1:11" x14ac:dyDescent="0.2">
      <c r="E189" s="316">
        <v>7</v>
      </c>
      <c r="F189" s="321" t="s">
        <v>927</v>
      </c>
      <c r="G189" s="465"/>
      <c r="H189" s="465"/>
      <c r="I189" s="319">
        <v>35.700000000000003</v>
      </c>
    </row>
    <row r="190" spans="1:11" x14ac:dyDescent="0.2">
      <c r="E190" s="316">
        <v>8</v>
      </c>
      <c r="F190" s="321" t="s">
        <v>886</v>
      </c>
      <c r="G190" s="465"/>
      <c r="H190" s="465"/>
      <c r="I190" s="319">
        <v>53.2</v>
      </c>
    </row>
    <row r="191" spans="1:11" x14ac:dyDescent="0.2">
      <c r="E191" s="316">
        <v>9</v>
      </c>
      <c r="F191" s="321" t="s">
        <v>928</v>
      </c>
      <c r="G191" s="465"/>
      <c r="H191" s="465"/>
      <c r="I191" s="319">
        <v>39.020000000000003</v>
      </c>
    </row>
    <row r="192" spans="1:11" x14ac:dyDescent="0.2">
      <c r="E192" s="316">
        <v>10</v>
      </c>
      <c r="F192" s="321" t="s">
        <v>898</v>
      </c>
      <c r="G192" s="466"/>
      <c r="H192" s="466"/>
      <c r="I192" s="319">
        <v>62.22</v>
      </c>
    </row>
    <row r="193" spans="1:11" ht="25.5" customHeight="1" x14ac:dyDescent="0.2">
      <c r="A193" s="16" t="s">
        <v>176</v>
      </c>
      <c r="B193" s="328" t="s">
        <v>972</v>
      </c>
      <c r="C193" s="317">
        <v>7</v>
      </c>
      <c r="D193" s="317">
        <v>4</v>
      </c>
      <c r="E193" s="316">
        <v>1</v>
      </c>
      <c r="F193" s="321" t="s">
        <v>892</v>
      </c>
      <c r="G193" s="464" t="s">
        <v>938</v>
      </c>
      <c r="H193" s="464" t="s">
        <v>907</v>
      </c>
      <c r="I193" s="316">
        <v>69.790000000000006</v>
      </c>
      <c r="J193" s="337">
        <f>SUM(I193:I196)</f>
        <v>192.94</v>
      </c>
      <c r="K193" s="334">
        <f>J193*4000</f>
        <v>771760</v>
      </c>
    </row>
    <row r="194" spans="1:11" x14ac:dyDescent="0.2">
      <c r="E194" s="316">
        <v>2</v>
      </c>
      <c r="F194" s="321" t="s">
        <v>886</v>
      </c>
      <c r="G194" s="465"/>
      <c r="H194" s="465"/>
      <c r="I194" s="316">
        <v>54.95</v>
      </c>
    </row>
    <row r="195" spans="1:11" x14ac:dyDescent="0.2">
      <c r="B195" s="318"/>
      <c r="E195" s="316">
        <v>3</v>
      </c>
      <c r="F195" s="321" t="s">
        <v>928</v>
      </c>
      <c r="G195" s="465"/>
      <c r="H195" s="465"/>
      <c r="I195" s="316">
        <v>34.14</v>
      </c>
    </row>
    <row r="196" spans="1:11" x14ac:dyDescent="0.2">
      <c r="E196" s="316">
        <v>4</v>
      </c>
      <c r="F196" s="321" t="s">
        <v>898</v>
      </c>
      <c r="G196" s="466"/>
      <c r="H196" s="466"/>
      <c r="I196" s="316">
        <v>34.06</v>
      </c>
    </row>
    <row r="197" spans="1:11" ht="25.5" x14ac:dyDescent="0.2">
      <c r="A197" s="16" t="s">
        <v>177</v>
      </c>
      <c r="B197" s="328" t="s">
        <v>980</v>
      </c>
      <c r="C197" s="317">
        <v>11</v>
      </c>
      <c r="D197" s="317">
        <v>9</v>
      </c>
      <c r="E197" s="316">
        <v>1</v>
      </c>
      <c r="F197" s="321" t="s">
        <v>882</v>
      </c>
      <c r="G197" s="464" t="s">
        <v>893</v>
      </c>
      <c r="H197" s="464" t="s">
        <v>907</v>
      </c>
      <c r="I197" s="316">
        <v>89.95</v>
      </c>
      <c r="J197" s="329">
        <f>SUM(I197:I205)</f>
        <v>452.70000000000005</v>
      </c>
      <c r="K197" s="334">
        <f>J197*4000</f>
        <v>1810800.0000000002</v>
      </c>
    </row>
    <row r="198" spans="1:11" x14ac:dyDescent="0.2">
      <c r="E198" s="316">
        <v>2</v>
      </c>
      <c r="F198" s="321" t="s">
        <v>892</v>
      </c>
      <c r="G198" s="465"/>
      <c r="H198" s="465"/>
      <c r="I198" s="316">
        <v>40.36</v>
      </c>
    </row>
    <row r="199" spans="1:11" x14ac:dyDescent="0.2">
      <c r="B199" s="318"/>
      <c r="E199" s="316">
        <v>3</v>
      </c>
      <c r="F199" s="321" t="s">
        <v>925</v>
      </c>
      <c r="G199" s="465"/>
      <c r="H199" s="465"/>
      <c r="I199" s="316">
        <v>71.56</v>
      </c>
    </row>
    <row r="200" spans="1:11" x14ac:dyDescent="0.2">
      <c r="E200" s="316">
        <v>4</v>
      </c>
      <c r="F200" s="321" t="s">
        <v>885</v>
      </c>
      <c r="G200" s="465"/>
      <c r="H200" s="465"/>
      <c r="I200" s="316">
        <v>39.159999999999997</v>
      </c>
    </row>
    <row r="201" spans="1:11" x14ac:dyDescent="0.2">
      <c r="E201" s="316">
        <v>5</v>
      </c>
      <c r="F201" s="321" t="s">
        <v>891</v>
      </c>
      <c r="G201" s="465"/>
      <c r="H201" s="465"/>
      <c r="I201" s="316">
        <v>72.930000000000007</v>
      </c>
    </row>
    <row r="202" spans="1:11" x14ac:dyDescent="0.2">
      <c r="E202" s="316">
        <v>6</v>
      </c>
      <c r="F202" s="321" t="s">
        <v>886</v>
      </c>
      <c r="G202" s="465"/>
      <c r="H202" s="465"/>
      <c r="I202" s="319">
        <v>24.91</v>
      </c>
    </row>
    <row r="203" spans="1:11" x14ac:dyDescent="0.2">
      <c r="E203" s="316">
        <v>7</v>
      </c>
      <c r="F203" s="321" t="s">
        <v>928</v>
      </c>
      <c r="G203" s="465"/>
      <c r="H203" s="465"/>
      <c r="I203" s="319">
        <v>35.99</v>
      </c>
    </row>
    <row r="204" spans="1:11" x14ac:dyDescent="0.2">
      <c r="E204" s="316">
        <v>8</v>
      </c>
      <c r="F204" s="321" t="s">
        <v>929</v>
      </c>
      <c r="G204" s="465"/>
      <c r="H204" s="465"/>
      <c r="I204" s="319">
        <v>32.090000000000003</v>
      </c>
    </row>
    <row r="205" spans="1:11" x14ac:dyDescent="0.2">
      <c r="E205" s="316">
        <v>9</v>
      </c>
      <c r="F205" s="321" t="s">
        <v>898</v>
      </c>
      <c r="G205" s="466"/>
      <c r="H205" s="466"/>
      <c r="I205" s="319">
        <v>45.75</v>
      </c>
    </row>
    <row r="206" spans="1:11" ht="25.5" customHeight="1" x14ac:dyDescent="0.2">
      <c r="A206" s="16" t="s">
        <v>178</v>
      </c>
      <c r="B206" s="328" t="s">
        <v>973</v>
      </c>
      <c r="C206" s="317">
        <v>12</v>
      </c>
      <c r="D206" s="317">
        <v>10</v>
      </c>
      <c r="E206" s="316">
        <v>1</v>
      </c>
      <c r="F206" s="321" t="s">
        <v>934</v>
      </c>
      <c r="G206" s="464" t="s">
        <v>924</v>
      </c>
      <c r="H206" s="464" t="s">
        <v>907</v>
      </c>
      <c r="I206" s="316">
        <v>26.71</v>
      </c>
      <c r="J206" s="320">
        <f>SUM(I206:I215)</f>
        <v>405.83</v>
      </c>
      <c r="K206" s="334">
        <f>J206*4000</f>
        <v>1623320</v>
      </c>
    </row>
    <row r="207" spans="1:11" x14ac:dyDescent="0.2">
      <c r="E207" s="316">
        <v>2</v>
      </c>
      <c r="F207" s="321" t="s">
        <v>925</v>
      </c>
      <c r="G207" s="465"/>
      <c r="H207" s="465"/>
      <c r="I207" s="316">
        <v>38.340000000000003</v>
      </c>
    </row>
    <row r="208" spans="1:11" x14ac:dyDescent="0.2">
      <c r="B208" s="318"/>
      <c r="E208" s="316">
        <v>3</v>
      </c>
      <c r="F208" s="321" t="s">
        <v>926</v>
      </c>
      <c r="G208" s="465"/>
      <c r="H208" s="465"/>
      <c r="I208" s="316">
        <v>43.9</v>
      </c>
    </row>
    <row r="209" spans="1:11" x14ac:dyDescent="0.2">
      <c r="E209" s="316">
        <v>4</v>
      </c>
      <c r="F209" s="321" t="s">
        <v>885</v>
      </c>
      <c r="G209" s="465"/>
      <c r="H209" s="465"/>
      <c r="I209" s="316">
        <v>29.82</v>
      </c>
    </row>
    <row r="210" spans="1:11" x14ac:dyDescent="0.2">
      <c r="E210" s="316">
        <v>5</v>
      </c>
      <c r="F210" s="321" t="s">
        <v>891</v>
      </c>
      <c r="G210" s="465"/>
      <c r="H210" s="465"/>
      <c r="I210" s="316">
        <v>23.86</v>
      </c>
    </row>
    <row r="211" spans="1:11" x14ac:dyDescent="0.2">
      <c r="E211" s="316">
        <v>6</v>
      </c>
      <c r="F211" s="321" t="s">
        <v>927</v>
      </c>
      <c r="G211" s="465"/>
      <c r="H211" s="465"/>
      <c r="I211" s="319">
        <v>34.340000000000003</v>
      </c>
    </row>
    <row r="212" spans="1:11" x14ac:dyDescent="0.2">
      <c r="E212" s="316">
        <v>7</v>
      </c>
      <c r="F212" s="321" t="s">
        <v>886</v>
      </c>
      <c r="G212" s="465"/>
      <c r="H212" s="465"/>
      <c r="I212" s="319">
        <v>60.79</v>
      </c>
    </row>
    <row r="213" spans="1:11" x14ac:dyDescent="0.2">
      <c r="E213" s="316">
        <v>8</v>
      </c>
      <c r="F213" s="321" t="s">
        <v>928</v>
      </c>
      <c r="G213" s="465"/>
      <c r="H213" s="465"/>
      <c r="I213" s="319">
        <v>49.57</v>
      </c>
    </row>
    <row r="214" spans="1:11" x14ac:dyDescent="0.2">
      <c r="E214" s="316">
        <v>9</v>
      </c>
      <c r="F214" s="321" t="s">
        <v>887</v>
      </c>
      <c r="G214" s="465"/>
      <c r="H214" s="465"/>
      <c r="I214" s="319">
        <v>39.450000000000003</v>
      </c>
    </row>
    <row r="215" spans="1:11" x14ac:dyDescent="0.2">
      <c r="E215" s="316">
        <v>10</v>
      </c>
      <c r="F215" s="321" t="s">
        <v>898</v>
      </c>
      <c r="G215" s="466"/>
      <c r="H215" s="466"/>
      <c r="I215" s="319">
        <v>59.05</v>
      </c>
    </row>
    <row r="216" spans="1:11" ht="25.5" x14ac:dyDescent="0.2">
      <c r="A216" s="16" t="s">
        <v>179</v>
      </c>
      <c r="B216" s="328" t="s">
        <v>974</v>
      </c>
      <c r="C216" s="317">
        <v>47</v>
      </c>
      <c r="D216" s="317">
        <v>10</v>
      </c>
      <c r="E216" s="316">
        <v>1</v>
      </c>
      <c r="F216" s="321" t="s">
        <v>892</v>
      </c>
      <c r="G216" s="464" t="s">
        <v>893</v>
      </c>
      <c r="H216" s="464" t="s">
        <v>897</v>
      </c>
      <c r="I216" s="319">
        <v>33.659999999999997</v>
      </c>
      <c r="J216" s="329">
        <f>SUM(I216:I225)</f>
        <v>346.40000000000003</v>
      </c>
      <c r="K216" s="334">
        <f>J216*4000</f>
        <v>1385600.0000000002</v>
      </c>
    </row>
    <row r="217" spans="1:11" x14ac:dyDescent="0.2">
      <c r="E217" s="316">
        <v>2</v>
      </c>
      <c r="F217" s="321" t="s">
        <v>894</v>
      </c>
      <c r="G217" s="465"/>
      <c r="H217" s="465"/>
      <c r="I217" s="319">
        <v>24.88</v>
      </c>
    </row>
    <row r="218" spans="1:11" x14ac:dyDescent="0.2">
      <c r="B218" s="318"/>
      <c r="E218" s="316">
        <v>3</v>
      </c>
      <c r="F218" s="321" t="s">
        <v>877</v>
      </c>
      <c r="G218" s="465"/>
      <c r="H218" s="465"/>
      <c r="I218" s="319">
        <v>33.659999999999997</v>
      </c>
    </row>
    <row r="219" spans="1:11" x14ac:dyDescent="0.2">
      <c r="E219" s="316">
        <v>4</v>
      </c>
      <c r="F219" s="321" t="s">
        <v>900</v>
      </c>
      <c r="G219" s="465"/>
      <c r="H219" s="465"/>
      <c r="I219" s="319">
        <v>32.51</v>
      </c>
    </row>
    <row r="220" spans="1:11" x14ac:dyDescent="0.2">
      <c r="E220" s="316">
        <v>6</v>
      </c>
      <c r="F220" s="321" t="s">
        <v>879</v>
      </c>
      <c r="G220" s="465"/>
      <c r="H220" s="465"/>
      <c r="I220" s="319">
        <v>32.46</v>
      </c>
    </row>
    <row r="221" spans="1:11" x14ac:dyDescent="0.2">
      <c r="E221" s="316">
        <v>8</v>
      </c>
      <c r="F221" s="321" t="s">
        <v>911</v>
      </c>
      <c r="G221" s="465"/>
      <c r="H221" s="465"/>
      <c r="I221" s="319">
        <v>47.21</v>
      </c>
    </row>
    <row r="222" spans="1:11" x14ac:dyDescent="0.2">
      <c r="E222" s="316">
        <v>9</v>
      </c>
      <c r="F222" s="321" t="s">
        <v>914</v>
      </c>
      <c r="G222" s="465"/>
      <c r="H222" s="465"/>
      <c r="I222" s="319">
        <v>49.47</v>
      </c>
    </row>
    <row r="223" spans="1:11" x14ac:dyDescent="0.2">
      <c r="E223" s="316">
        <v>10</v>
      </c>
      <c r="F223" s="321" t="s">
        <v>944</v>
      </c>
      <c r="G223" s="465"/>
      <c r="H223" s="465"/>
      <c r="I223" s="319">
        <v>31.2</v>
      </c>
    </row>
    <row r="224" spans="1:11" x14ac:dyDescent="0.2">
      <c r="E224" s="316">
        <v>11</v>
      </c>
      <c r="F224" s="321" t="s">
        <v>945</v>
      </c>
      <c r="G224" s="465"/>
      <c r="H224" s="465"/>
      <c r="I224" s="319">
        <v>33.18</v>
      </c>
    </row>
    <row r="225" spans="1:11" x14ac:dyDescent="0.2">
      <c r="E225" s="316">
        <v>12</v>
      </c>
      <c r="F225" s="321" t="s">
        <v>946</v>
      </c>
      <c r="G225" s="465"/>
      <c r="H225" s="465"/>
      <c r="I225" s="319">
        <v>28.17</v>
      </c>
    </row>
    <row r="226" spans="1:11" ht="25.5" x14ac:dyDescent="0.2">
      <c r="A226" s="16" t="s">
        <v>180</v>
      </c>
      <c r="B226" s="328" t="s">
        <v>975</v>
      </c>
      <c r="C226" s="317">
        <v>45</v>
      </c>
      <c r="D226" s="317">
        <v>14</v>
      </c>
      <c r="E226" s="316">
        <v>1</v>
      </c>
      <c r="F226" s="321" t="s">
        <v>898</v>
      </c>
      <c r="G226" s="464" t="s">
        <v>893</v>
      </c>
      <c r="H226" s="464" t="s">
        <v>897</v>
      </c>
      <c r="I226" s="319">
        <v>35.14</v>
      </c>
      <c r="J226" s="329">
        <f>SUM(I226:I239)</f>
        <v>585.68999999999994</v>
      </c>
      <c r="K226" s="334">
        <f>J226*3500</f>
        <v>2049914.9999999998</v>
      </c>
    </row>
    <row r="227" spans="1:11" x14ac:dyDescent="0.2">
      <c r="E227" s="316">
        <v>2</v>
      </c>
      <c r="F227" s="321" t="s">
        <v>894</v>
      </c>
      <c r="G227" s="465"/>
      <c r="H227" s="465"/>
      <c r="I227" s="319">
        <v>26.61</v>
      </c>
    </row>
    <row r="228" spans="1:11" x14ac:dyDescent="0.2">
      <c r="B228" s="318"/>
      <c r="E228" s="316">
        <v>3</v>
      </c>
      <c r="F228" s="321" t="s">
        <v>896</v>
      </c>
      <c r="G228" s="465"/>
      <c r="H228" s="465"/>
      <c r="I228" s="319">
        <v>26.31</v>
      </c>
    </row>
    <row r="229" spans="1:11" x14ac:dyDescent="0.2">
      <c r="E229" s="316">
        <v>4</v>
      </c>
      <c r="F229" s="321" t="s">
        <v>908</v>
      </c>
      <c r="G229" s="465"/>
      <c r="H229" s="465"/>
      <c r="I229" s="319">
        <v>48.72</v>
      </c>
    </row>
    <row r="230" spans="1:11" x14ac:dyDescent="0.2">
      <c r="E230" s="316">
        <v>5</v>
      </c>
      <c r="F230" s="321" t="s">
        <v>901</v>
      </c>
      <c r="G230" s="465"/>
      <c r="H230" s="465"/>
      <c r="I230" s="319">
        <v>52.02</v>
      </c>
    </row>
    <row r="231" spans="1:11" x14ac:dyDescent="0.2">
      <c r="E231" s="316">
        <v>6</v>
      </c>
      <c r="F231" s="321" t="s">
        <v>947</v>
      </c>
      <c r="G231" s="465"/>
      <c r="H231" s="465"/>
      <c r="I231" s="319">
        <v>50.1</v>
      </c>
    </row>
    <row r="232" spans="1:11" x14ac:dyDescent="0.2">
      <c r="E232" s="316">
        <v>7</v>
      </c>
      <c r="F232" s="321" t="s">
        <v>912</v>
      </c>
      <c r="G232" s="465"/>
      <c r="H232" s="465"/>
      <c r="I232" s="319">
        <v>32.26</v>
      </c>
    </row>
    <row r="233" spans="1:11" x14ac:dyDescent="0.2">
      <c r="E233" s="316">
        <v>8</v>
      </c>
      <c r="F233" s="321" t="s">
        <v>948</v>
      </c>
      <c r="G233" s="465"/>
      <c r="H233" s="465"/>
      <c r="I233" s="319">
        <v>49.54</v>
      </c>
    </row>
    <row r="234" spans="1:11" x14ac:dyDescent="0.2">
      <c r="E234" s="316">
        <v>9</v>
      </c>
      <c r="F234" s="321" t="s">
        <v>944</v>
      </c>
      <c r="G234" s="465"/>
      <c r="H234" s="465"/>
      <c r="I234" s="319">
        <v>31.2</v>
      </c>
    </row>
    <row r="235" spans="1:11" x14ac:dyDescent="0.2">
      <c r="E235" s="316">
        <v>10</v>
      </c>
      <c r="F235" s="321" t="s">
        <v>949</v>
      </c>
      <c r="G235" s="465"/>
      <c r="H235" s="465"/>
      <c r="I235" s="319">
        <v>32.590000000000003</v>
      </c>
    </row>
    <row r="236" spans="1:11" x14ac:dyDescent="0.2">
      <c r="E236" s="316">
        <v>12</v>
      </c>
      <c r="F236" s="321" t="s">
        <v>950</v>
      </c>
      <c r="G236" s="465"/>
      <c r="H236" s="465"/>
      <c r="I236" s="319">
        <v>59.16</v>
      </c>
    </row>
    <row r="237" spans="1:11" x14ac:dyDescent="0.2">
      <c r="E237" s="316">
        <v>13</v>
      </c>
      <c r="F237" s="321" t="s">
        <v>951</v>
      </c>
      <c r="G237" s="465"/>
      <c r="H237" s="465"/>
      <c r="I237" s="319">
        <v>49.18</v>
      </c>
    </row>
    <row r="238" spans="1:11" x14ac:dyDescent="0.2">
      <c r="E238" s="316">
        <v>14</v>
      </c>
      <c r="F238" s="321" t="s">
        <v>952</v>
      </c>
      <c r="G238" s="465"/>
      <c r="H238" s="465"/>
      <c r="I238" s="319">
        <v>33.08</v>
      </c>
    </row>
    <row r="239" spans="1:11" x14ac:dyDescent="0.2">
      <c r="E239" s="316">
        <v>15</v>
      </c>
      <c r="F239" s="321" t="s">
        <v>953</v>
      </c>
      <c r="G239" s="465"/>
      <c r="H239" s="465"/>
      <c r="I239" s="319">
        <v>59.78</v>
      </c>
    </row>
    <row r="240" spans="1:11" ht="25.5" x14ac:dyDescent="0.2">
      <c r="A240" s="16" t="s">
        <v>181</v>
      </c>
      <c r="B240" s="328" t="s">
        <v>976</v>
      </c>
      <c r="C240" s="317">
        <v>5</v>
      </c>
      <c r="D240" s="317">
        <v>4</v>
      </c>
      <c r="E240" s="316">
        <v>1</v>
      </c>
      <c r="F240" s="321" t="s">
        <v>882</v>
      </c>
      <c r="G240" s="464" t="s">
        <v>889</v>
      </c>
      <c r="H240" s="464" t="s">
        <v>907</v>
      </c>
      <c r="I240" s="319">
        <v>40.69</v>
      </c>
      <c r="J240" s="329">
        <f>SUM(I240:I243)</f>
        <v>137.91</v>
      </c>
      <c r="K240" s="334">
        <f>J240*4000</f>
        <v>551640</v>
      </c>
    </row>
    <row r="241" spans="1:11" x14ac:dyDescent="0.2">
      <c r="E241" s="316">
        <v>2</v>
      </c>
      <c r="F241" s="321" t="s">
        <v>885</v>
      </c>
      <c r="G241" s="465"/>
      <c r="H241" s="465"/>
      <c r="I241" s="319">
        <v>14.09</v>
      </c>
    </row>
    <row r="242" spans="1:11" x14ac:dyDescent="0.2">
      <c r="B242" s="318"/>
      <c r="E242" s="316">
        <v>3</v>
      </c>
      <c r="F242" s="321" t="s">
        <v>886</v>
      </c>
      <c r="G242" s="465"/>
      <c r="H242" s="465"/>
      <c r="I242" s="319">
        <v>37.869999999999997</v>
      </c>
    </row>
    <row r="243" spans="1:11" x14ac:dyDescent="0.2">
      <c r="E243" s="316">
        <v>4</v>
      </c>
      <c r="F243" s="321" t="s">
        <v>887</v>
      </c>
      <c r="G243" s="466"/>
      <c r="H243" s="466"/>
      <c r="I243" s="319">
        <v>45.26</v>
      </c>
    </row>
    <row r="244" spans="1:11" ht="25.5" x14ac:dyDescent="0.2">
      <c r="A244" s="16" t="s">
        <v>182</v>
      </c>
      <c r="B244" s="328" t="s">
        <v>954</v>
      </c>
      <c r="C244" s="317">
        <v>5</v>
      </c>
      <c r="D244" s="317">
        <v>2</v>
      </c>
      <c r="E244" s="316">
        <v>1</v>
      </c>
      <c r="F244" s="321" t="s">
        <v>882</v>
      </c>
      <c r="G244" s="464" t="s">
        <v>955</v>
      </c>
      <c r="H244" s="464" t="s">
        <v>890</v>
      </c>
      <c r="I244" s="319">
        <v>35.130000000000003</v>
      </c>
      <c r="J244" s="329">
        <f>SUM(I244:I245)</f>
        <v>68.06</v>
      </c>
      <c r="K244" s="334">
        <f>J244*4000</f>
        <v>272240</v>
      </c>
    </row>
    <row r="245" spans="1:11" x14ac:dyDescent="0.2">
      <c r="E245" s="316">
        <v>2</v>
      </c>
      <c r="F245" s="321" t="s">
        <v>886</v>
      </c>
      <c r="G245" s="466"/>
      <c r="H245" s="466"/>
      <c r="I245" s="319">
        <v>32.93</v>
      </c>
    </row>
    <row r="246" spans="1:11" ht="24" x14ac:dyDescent="0.2">
      <c r="A246" s="16" t="s">
        <v>183</v>
      </c>
      <c r="B246" s="328" t="s">
        <v>1005</v>
      </c>
      <c r="C246" s="317">
        <v>16</v>
      </c>
      <c r="D246" s="317">
        <v>6</v>
      </c>
      <c r="E246" s="316">
        <v>1</v>
      </c>
      <c r="F246" s="350" t="s">
        <v>941</v>
      </c>
      <c r="G246" s="463" t="s">
        <v>955</v>
      </c>
      <c r="H246" s="463" t="s">
        <v>890</v>
      </c>
      <c r="I246" s="319">
        <v>47.08</v>
      </c>
      <c r="J246" s="319">
        <f>SUM(I246:I251)</f>
        <v>206.99</v>
      </c>
      <c r="K246" s="334">
        <f>J246*4000</f>
        <v>827960</v>
      </c>
    </row>
    <row r="247" spans="1:11" ht="24" customHeight="1" x14ac:dyDescent="0.25">
      <c r="B247" s="349"/>
      <c r="C247" s="349"/>
      <c r="D247" s="349"/>
      <c r="E247" s="316">
        <v>2</v>
      </c>
      <c r="F247" s="350" t="s">
        <v>892</v>
      </c>
      <c r="G247" s="463"/>
      <c r="H247" s="463"/>
      <c r="I247" s="319">
        <v>31.99</v>
      </c>
    </row>
    <row r="248" spans="1:11" x14ac:dyDescent="0.2">
      <c r="E248" s="316">
        <v>3</v>
      </c>
      <c r="F248" s="350" t="s">
        <v>887</v>
      </c>
      <c r="G248" s="463"/>
      <c r="H248" s="463"/>
      <c r="I248" s="319">
        <v>17.64</v>
      </c>
    </row>
    <row r="249" spans="1:11" x14ac:dyDescent="0.2">
      <c r="E249" s="316">
        <v>4</v>
      </c>
      <c r="F249" s="350" t="s">
        <v>876</v>
      </c>
      <c r="G249" s="463"/>
      <c r="H249" s="463"/>
      <c r="I249" s="319">
        <v>45.23</v>
      </c>
    </row>
    <row r="250" spans="1:11" x14ac:dyDescent="0.2">
      <c r="E250" s="316">
        <v>5</v>
      </c>
      <c r="F250" s="350" t="s">
        <v>895</v>
      </c>
      <c r="G250" s="463"/>
      <c r="H250" s="463"/>
      <c r="I250" s="319">
        <v>21.9</v>
      </c>
    </row>
    <row r="251" spans="1:11" ht="18.75" customHeight="1" x14ac:dyDescent="0.2">
      <c r="E251" s="316">
        <v>6</v>
      </c>
      <c r="F251" s="350" t="s">
        <v>878</v>
      </c>
      <c r="G251" s="463"/>
      <c r="H251" s="463"/>
      <c r="I251" s="319">
        <v>43.15</v>
      </c>
    </row>
    <row r="252" spans="1:11" ht="15" x14ac:dyDescent="0.25">
      <c r="E252" s="349"/>
      <c r="F252" s="349"/>
      <c r="G252"/>
      <c r="H252"/>
      <c r="J252" s="326" t="s">
        <v>1197</v>
      </c>
      <c r="K252" s="335">
        <f>SUM(K3:K246)</f>
        <v>43223435</v>
      </c>
    </row>
    <row r="253" spans="1:11" ht="15" x14ac:dyDescent="0.25">
      <c r="E253" s="349"/>
      <c r="F253" s="349"/>
      <c r="G253"/>
      <c r="H253"/>
    </row>
    <row r="254" spans="1:11" ht="15" x14ac:dyDescent="0.25">
      <c r="E254" s="349"/>
      <c r="F254" s="349"/>
      <c r="G254"/>
      <c r="H254"/>
    </row>
    <row r="255" spans="1:11" ht="15" x14ac:dyDescent="0.25">
      <c r="E255" s="349"/>
      <c r="F255" s="349"/>
      <c r="G255"/>
      <c r="H255"/>
      <c r="K255" s="338"/>
    </row>
    <row r="256" spans="1:11" ht="15" x14ac:dyDescent="0.25">
      <c r="E256" s="349"/>
      <c r="F256" s="349"/>
      <c r="G256"/>
      <c r="H256"/>
    </row>
    <row r="257" spans="5:11" ht="15" x14ac:dyDescent="0.25">
      <c r="E257" s="349"/>
      <c r="F257" s="349"/>
      <c r="G257"/>
      <c r="H257"/>
    </row>
    <row r="258" spans="5:11" ht="15" x14ac:dyDescent="0.25">
      <c r="E258" s="349"/>
      <c r="F258" s="349"/>
      <c r="G258"/>
      <c r="H258"/>
      <c r="K258" s="338"/>
    </row>
  </sheetData>
  <mergeCells count="61">
    <mergeCell ref="G244:G245"/>
    <mergeCell ref="H244:H245"/>
    <mergeCell ref="G240:G243"/>
    <mergeCell ref="H240:H243"/>
    <mergeCell ref="G226:G239"/>
    <mergeCell ref="H226:H239"/>
    <mergeCell ref="G216:G225"/>
    <mergeCell ref="H216:H225"/>
    <mergeCell ref="G206:G215"/>
    <mergeCell ref="H206:H215"/>
    <mergeCell ref="G197:G205"/>
    <mergeCell ref="H197:H205"/>
    <mergeCell ref="G193:G196"/>
    <mergeCell ref="H193:H196"/>
    <mergeCell ref="G183:G192"/>
    <mergeCell ref="H183:H192"/>
    <mergeCell ref="G171:G182"/>
    <mergeCell ref="H171:H182"/>
    <mergeCell ref="G161:G170"/>
    <mergeCell ref="H161:H170"/>
    <mergeCell ref="G151:G160"/>
    <mergeCell ref="H151:H160"/>
    <mergeCell ref="G143:G150"/>
    <mergeCell ref="H143:H150"/>
    <mergeCell ref="G87:G93"/>
    <mergeCell ref="H87:H93"/>
    <mergeCell ref="G135:G142"/>
    <mergeCell ref="H135:H142"/>
    <mergeCell ref="G128:G134"/>
    <mergeCell ref="H128:H134"/>
    <mergeCell ref="G105:G127"/>
    <mergeCell ref="H105:H127"/>
    <mergeCell ref="E1:I1"/>
    <mergeCell ref="H14:H20"/>
    <mergeCell ref="G57:G62"/>
    <mergeCell ref="H57:H62"/>
    <mergeCell ref="G40:G55"/>
    <mergeCell ref="H40:H55"/>
    <mergeCell ref="G32:G34"/>
    <mergeCell ref="H32:H34"/>
    <mergeCell ref="G30:G31"/>
    <mergeCell ref="H30:H31"/>
    <mergeCell ref="G21:G29"/>
    <mergeCell ref="H21:H29"/>
    <mergeCell ref="G14:G20"/>
    <mergeCell ref="G246:G251"/>
    <mergeCell ref="H246:H251"/>
    <mergeCell ref="G12:G13"/>
    <mergeCell ref="H12:H13"/>
    <mergeCell ref="G8:G11"/>
    <mergeCell ref="H8:H11"/>
    <mergeCell ref="G80:G86"/>
    <mergeCell ref="H80:H86"/>
    <mergeCell ref="G74:G79"/>
    <mergeCell ref="H74:H79"/>
    <mergeCell ref="G64:G73"/>
    <mergeCell ref="H64:H73"/>
    <mergeCell ref="G101:G104"/>
    <mergeCell ref="H101:H104"/>
    <mergeCell ref="G94:G100"/>
    <mergeCell ref="H94:H100"/>
  </mergeCells>
  <pageMargins left="0.7" right="0.7" top="0.75" bottom="0.75" header="0.3" footer="0.3"/>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3"/>
  <sheetViews>
    <sheetView workbookViewId="0">
      <selection activeCell="K14" sqref="K14"/>
    </sheetView>
  </sheetViews>
  <sheetFormatPr defaultRowHeight="12.75" x14ac:dyDescent="0.2"/>
  <cols>
    <col min="1" max="1" width="6.7109375" customWidth="1"/>
    <col min="2" max="2" width="24.140625" customWidth="1"/>
    <col min="3" max="4" width="18.42578125" customWidth="1"/>
    <col min="5" max="5" width="16.42578125" style="311" customWidth="1"/>
    <col min="6" max="6" width="22.5703125" style="311" customWidth="1"/>
    <col min="7" max="7" width="16.42578125" style="311" customWidth="1"/>
    <col min="8" max="8" width="11.85546875" style="311" customWidth="1"/>
    <col min="9" max="9" width="9" style="311" customWidth="1"/>
    <col min="10" max="10" width="11.7109375" style="311" customWidth="1"/>
    <col min="11" max="11" width="20.140625" customWidth="1"/>
    <col min="12" max="12" width="29.7109375" customWidth="1"/>
    <col min="13" max="13" width="24.5703125" customWidth="1"/>
  </cols>
  <sheetData>
    <row r="1" spans="1:13" ht="12.75" customHeight="1" x14ac:dyDescent="0.2"/>
    <row r="2" spans="1:13" ht="131.25" customHeight="1" x14ac:dyDescent="0.2">
      <c r="A2" s="347" t="s">
        <v>6</v>
      </c>
      <c r="B2" s="347" t="s">
        <v>85</v>
      </c>
      <c r="C2" s="347" t="s">
        <v>86</v>
      </c>
      <c r="D2" s="347" t="s">
        <v>87</v>
      </c>
      <c r="E2" s="347" t="s">
        <v>23</v>
      </c>
      <c r="F2" s="348" t="s">
        <v>90</v>
      </c>
      <c r="G2" s="347" t="s">
        <v>91</v>
      </c>
      <c r="H2" s="347" t="s">
        <v>981</v>
      </c>
      <c r="I2" s="347" t="s">
        <v>982</v>
      </c>
      <c r="J2" s="347" t="s">
        <v>89</v>
      </c>
      <c r="K2" s="346" t="s">
        <v>2</v>
      </c>
      <c r="L2" s="346" t="s">
        <v>983</v>
      </c>
      <c r="M2" s="346" t="s">
        <v>984</v>
      </c>
    </row>
    <row r="3" spans="1:13" ht="25.5" x14ac:dyDescent="0.2">
      <c r="A3" s="313">
        <v>1</v>
      </c>
      <c r="B3" s="313" t="s">
        <v>996</v>
      </c>
      <c r="C3" s="330" t="s">
        <v>985</v>
      </c>
      <c r="D3" s="344"/>
      <c r="E3" s="313">
        <v>1970</v>
      </c>
      <c r="F3" s="345"/>
      <c r="G3" s="344"/>
      <c r="H3" s="313">
        <v>20</v>
      </c>
      <c r="I3" s="313">
        <v>1</v>
      </c>
      <c r="J3" s="313">
        <v>38.4</v>
      </c>
      <c r="K3" s="342">
        <f>4000*J3</f>
        <v>153600</v>
      </c>
      <c r="L3" s="313" t="s">
        <v>1003</v>
      </c>
      <c r="M3" s="313" t="s">
        <v>986</v>
      </c>
    </row>
    <row r="4" spans="1:13" ht="25.5" x14ac:dyDescent="0.2">
      <c r="A4" s="313">
        <v>2</v>
      </c>
      <c r="B4" s="313" t="s">
        <v>997</v>
      </c>
      <c r="C4" s="330" t="s">
        <v>987</v>
      </c>
      <c r="D4" s="330"/>
      <c r="E4" s="313">
        <v>1975</v>
      </c>
      <c r="F4" s="313"/>
      <c r="G4" s="313"/>
      <c r="H4" s="313">
        <v>44</v>
      </c>
      <c r="I4" s="313">
        <v>1</v>
      </c>
      <c r="J4" s="313">
        <v>45.9</v>
      </c>
      <c r="K4" s="342">
        <f>4000*J4</f>
        <v>183600</v>
      </c>
      <c r="L4" s="313" t="s">
        <v>1003</v>
      </c>
      <c r="M4" s="313" t="s">
        <v>988</v>
      </c>
    </row>
    <row r="5" spans="1:13" ht="25.5" x14ac:dyDescent="0.2">
      <c r="A5" s="313">
        <v>3</v>
      </c>
      <c r="B5" s="313" t="s">
        <v>998</v>
      </c>
      <c r="C5" s="330" t="s">
        <v>989</v>
      </c>
      <c r="D5" s="330"/>
      <c r="E5" s="313">
        <v>1921</v>
      </c>
      <c r="F5" s="313"/>
      <c r="G5" s="313"/>
      <c r="H5" s="313">
        <v>13</v>
      </c>
      <c r="I5" s="313">
        <v>1</v>
      </c>
      <c r="J5" s="313">
        <v>19.37</v>
      </c>
      <c r="K5" s="342">
        <f t="shared" ref="K5:K12" si="0">4000*J5</f>
        <v>77480</v>
      </c>
      <c r="L5" s="313" t="s">
        <v>1004</v>
      </c>
      <c r="M5" s="313" t="s">
        <v>988</v>
      </c>
    </row>
    <row r="6" spans="1:13" ht="25.5" x14ac:dyDescent="0.2">
      <c r="A6" s="313">
        <v>4</v>
      </c>
      <c r="B6" s="313" t="s">
        <v>999</v>
      </c>
      <c r="C6" s="330" t="s">
        <v>990</v>
      </c>
      <c r="D6" s="330"/>
      <c r="E6" s="313">
        <v>1968</v>
      </c>
      <c r="F6" s="313"/>
      <c r="G6" s="313"/>
      <c r="H6" s="313">
        <v>12</v>
      </c>
      <c r="I6" s="313">
        <v>1</v>
      </c>
      <c r="J6" s="313">
        <v>59.97</v>
      </c>
      <c r="K6" s="342">
        <f t="shared" si="0"/>
        <v>239880</v>
      </c>
      <c r="L6" s="313" t="s">
        <v>1004</v>
      </c>
      <c r="M6" s="313" t="s">
        <v>988</v>
      </c>
    </row>
    <row r="7" spans="1:13" ht="25.5" x14ac:dyDescent="0.2">
      <c r="A7" s="313">
        <v>5</v>
      </c>
      <c r="B7" s="313" t="s">
        <v>1000</v>
      </c>
      <c r="C7" s="330" t="s">
        <v>991</v>
      </c>
      <c r="D7" s="330"/>
      <c r="E7" s="313">
        <v>1969</v>
      </c>
      <c r="F7" s="313"/>
      <c r="G7" s="313"/>
      <c r="H7" s="313">
        <v>12</v>
      </c>
      <c r="I7" s="313">
        <v>1</v>
      </c>
      <c r="J7" s="313">
        <v>67.569999999999993</v>
      </c>
      <c r="K7" s="342">
        <f t="shared" si="0"/>
        <v>270280</v>
      </c>
      <c r="L7" s="313" t="s">
        <v>1004</v>
      </c>
      <c r="M7" s="313" t="s">
        <v>988</v>
      </c>
    </row>
    <row r="8" spans="1:13" ht="25.5" x14ac:dyDescent="0.2">
      <c r="A8" s="313">
        <v>6</v>
      </c>
      <c r="B8" s="313" t="s">
        <v>1001</v>
      </c>
      <c r="C8" s="330" t="s">
        <v>992</v>
      </c>
      <c r="D8" s="330"/>
      <c r="E8" s="313">
        <v>1910</v>
      </c>
      <c r="F8" s="313"/>
      <c r="G8" s="313"/>
      <c r="H8" s="313">
        <v>10</v>
      </c>
      <c r="I8" s="313">
        <v>1</v>
      </c>
      <c r="J8" s="313">
        <v>29.04</v>
      </c>
      <c r="K8" s="342">
        <f t="shared" si="0"/>
        <v>116160</v>
      </c>
      <c r="L8" s="313" t="s">
        <v>1004</v>
      </c>
      <c r="M8" s="313" t="s">
        <v>988</v>
      </c>
    </row>
    <row r="9" spans="1:13" ht="25.5" x14ac:dyDescent="0.2">
      <c r="A9" s="313">
        <v>7</v>
      </c>
      <c r="B9" s="313" t="s">
        <v>1002</v>
      </c>
      <c r="C9" s="330" t="s">
        <v>993</v>
      </c>
      <c r="D9" s="330"/>
      <c r="E9" s="313">
        <v>1984</v>
      </c>
      <c r="F9" s="313"/>
      <c r="G9" s="313"/>
      <c r="H9" s="313">
        <v>26</v>
      </c>
      <c r="I9" s="313">
        <v>1</v>
      </c>
      <c r="J9" s="313">
        <v>67.86</v>
      </c>
      <c r="K9" s="342">
        <f t="shared" si="0"/>
        <v>271440</v>
      </c>
      <c r="L9" s="313" t="s">
        <v>1003</v>
      </c>
      <c r="M9" s="313" t="s">
        <v>988</v>
      </c>
    </row>
    <row r="10" spans="1:13" ht="25.5" x14ac:dyDescent="0.2">
      <c r="A10" s="313">
        <v>8</v>
      </c>
      <c r="B10" s="313" t="s">
        <v>994</v>
      </c>
      <c r="C10" s="330" t="s">
        <v>993</v>
      </c>
      <c r="D10" s="330"/>
      <c r="E10" s="313">
        <v>1984</v>
      </c>
      <c r="F10" s="313"/>
      <c r="G10" s="313"/>
      <c r="H10" s="313">
        <v>26</v>
      </c>
      <c r="I10" s="313">
        <v>1</v>
      </c>
      <c r="J10" s="313">
        <v>161.24</v>
      </c>
      <c r="K10" s="342">
        <f t="shared" si="0"/>
        <v>644960</v>
      </c>
      <c r="L10" s="313" t="s">
        <v>1003</v>
      </c>
      <c r="M10" s="313" t="s">
        <v>988</v>
      </c>
    </row>
    <row r="11" spans="1:13" ht="25.5" x14ac:dyDescent="0.2">
      <c r="A11" s="313">
        <v>9</v>
      </c>
      <c r="B11" s="313" t="s">
        <v>994</v>
      </c>
      <c r="C11" s="330" t="s">
        <v>993</v>
      </c>
      <c r="D11" s="330"/>
      <c r="E11" s="313">
        <v>1984</v>
      </c>
      <c r="F11" s="313"/>
      <c r="G11" s="313"/>
      <c r="H11" s="313">
        <v>26</v>
      </c>
      <c r="I11" s="313">
        <v>1</v>
      </c>
      <c r="J11" s="313">
        <v>74.12</v>
      </c>
      <c r="K11" s="342">
        <f t="shared" si="0"/>
        <v>296480</v>
      </c>
      <c r="L11" s="313" t="s">
        <v>1003</v>
      </c>
      <c r="M11" s="313" t="s">
        <v>988</v>
      </c>
    </row>
    <row r="12" spans="1:13" ht="25.5" x14ac:dyDescent="0.2">
      <c r="A12" s="313">
        <v>10</v>
      </c>
      <c r="B12" s="313" t="s">
        <v>994</v>
      </c>
      <c r="C12" s="330" t="s">
        <v>995</v>
      </c>
      <c r="D12" s="330"/>
      <c r="E12" s="313">
        <v>1984</v>
      </c>
      <c r="F12" s="313"/>
      <c r="G12" s="313"/>
      <c r="H12" s="313">
        <v>26</v>
      </c>
      <c r="I12" s="313">
        <v>1</v>
      </c>
      <c r="J12" s="313">
        <v>100.53</v>
      </c>
      <c r="K12" s="342">
        <f t="shared" si="0"/>
        <v>402120</v>
      </c>
      <c r="L12" s="313" t="s">
        <v>1003</v>
      </c>
      <c r="M12" s="313" t="s">
        <v>988</v>
      </c>
    </row>
    <row r="13" spans="1:13" x14ac:dyDescent="0.2">
      <c r="K13" s="343">
        <f>SUM(K3:K12)</f>
        <v>2656000</v>
      </c>
    </row>
  </sheetData>
  <pageMargins left="0.7" right="0.7" top="0.75" bottom="0.75" header="0.3" footer="0.3"/>
  <pageSetup paperSize="9" scale="5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96"/>
  <sheetViews>
    <sheetView topLeftCell="A902" zoomScale="70" zoomScaleNormal="70" workbookViewId="0">
      <selection activeCell="J890" sqref="J890"/>
    </sheetView>
  </sheetViews>
  <sheetFormatPr defaultRowHeight="12" x14ac:dyDescent="0.2"/>
  <cols>
    <col min="1" max="1" width="3.28515625" style="123" bestFit="1" customWidth="1"/>
    <col min="2" max="2" width="30.7109375" style="123" customWidth="1"/>
    <col min="3" max="3" width="59.42578125" style="123" customWidth="1"/>
    <col min="4" max="4" width="14.85546875" style="123" customWidth="1"/>
    <col min="5" max="5" width="60.7109375" style="123" customWidth="1"/>
    <col min="6" max="6" width="12" style="123" bestFit="1" customWidth="1"/>
    <col min="7" max="16384" width="9.140625" style="123"/>
  </cols>
  <sheetData>
    <row r="1" spans="1:6" ht="24" x14ac:dyDescent="0.2">
      <c r="A1" s="366" t="s">
        <v>6</v>
      </c>
      <c r="B1" s="366" t="s">
        <v>242</v>
      </c>
      <c r="C1" s="478" t="s">
        <v>243</v>
      </c>
      <c r="D1" s="478"/>
      <c r="E1" s="478" t="s">
        <v>244</v>
      </c>
      <c r="F1" s="478"/>
    </row>
    <row r="2" spans="1:6" x14ac:dyDescent="0.2">
      <c r="A2" s="479" t="str">
        <f>'Zakładka nr 1 - wykaz podmiotów'!B4</f>
        <v>Urząd Miasta Rypin</v>
      </c>
      <c r="B2" s="479"/>
      <c r="C2" s="479"/>
      <c r="D2" s="479"/>
      <c r="E2" s="479"/>
      <c r="F2" s="479"/>
    </row>
    <row r="3" spans="1:6" s="181" customFormat="1" ht="24" x14ac:dyDescent="0.2">
      <c r="A3" s="470">
        <v>1</v>
      </c>
      <c r="B3" s="470" t="str">
        <f>'Zakładka nr 3 - wykaz budynków'!B4</f>
        <v>mieszkalno-użytkowy</v>
      </c>
      <c r="C3" s="282" t="s">
        <v>737</v>
      </c>
      <c r="D3" s="172"/>
      <c r="E3" s="365" t="s">
        <v>853</v>
      </c>
      <c r="F3" s="172"/>
    </row>
    <row r="4" spans="1:6" s="181" customFormat="1" ht="24" x14ac:dyDescent="0.2">
      <c r="A4" s="470"/>
      <c r="B4" s="470"/>
      <c r="C4" s="282" t="s">
        <v>739</v>
      </c>
      <c r="D4" s="172"/>
      <c r="E4" s="365" t="s">
        <v>740</v>
      </c>
      <c r="F4" s="172"/>
    </row>
    <row r="5" spans="1:6" s="181" customFormat="1" ht="24" x14ac:dyDescent="0.2">
      <c r="A5" s="470"/>
      <c r="B5" s="470"/>
      <c r="C5" s="282" t="s">
        <v>741</v>
      </c>
      <c r="D5" s="172"/>
      <c r="E5" s="365" t="s">
        <v>854</v>
      </c>
      <c r="F5" s="172"/>
    </row>
    <row r="6" spans="1:6" s="181" customFormat="1" ht="24" x14ac:dyDescent="0.2">
      <c r="A6" s="470"/>
      <c r="B6" s="470"/>
      <c r="C6" s="282" t="s">
        <v>743</v>
      </c>
      <c r="D6" s="172"/>
      <c r="E6" s="365" t="s">
        <v>744</v>
      </c>
      <c r="F6" s="172"/>
    </row>
    <row r="7" spans="1:6" s="181" customFormat="1" ht="24" x14ac:dyDescent="0.2">
      <c r="A7" s="470"/>
      <c r="B7" s="470"/>
      <c r="C7" s="282" t="s">
        <v>745</v>
      </c>
      <c r="D7" s="172"/>
      <c r="E7" s="365" t="s">
        <v>746</v>
      </c>
      <c r="F7" s="172"/>
    </row>
    <row r="8" spans="1:6" s="181" customFormat="1" x14ac:dyDescent="0.2">
      <c r="A8" s="470"/>
      <c r="B8" s="470"/>
      <c r="C8" s="282" t="s">
        <v>748</v>
      </c>
      <c r="D8" s="172"/>
      <c r="E8" s="365" t="s">
        <v>749</v>
      </c>
      <c r="F8" s="172"/>
    </row>
    <row r="9" spans="1:6" s="181" customFormat="1" ht="12.75" x14ac:dyDescent="0.2">
      <c r="A9" s="470"/>
      <c r="B9" s="470"/>
      <c r="C9" s="283" t="s">
        <v>750</v>
      </c>
      <c r="D9" s="172"/>
      <c r="E9" s="365" t="s">
        <v>752</v>
      </c>
      <c r="F9" s="172"/>
    </row>
    <row r="10" spans="1:6" s="181" customFormat="1" ht="24.75" customHeight="1" x14ac:dyDescent="0.2">
      <c r="A10" s="470"/>
      <c r="B10" s="470"/>
      <c r="C10" s="471" t="s">
        <v>753</v>
      </c>
      <c r="D10" s="449"/>
      <c r="E10" s="365" t="s">
        <v>754</v>
      </c>
      <c r="F10" s="172"/>
    </row>
    <row r="11" spans="1:6" s="181" customFormat="1" ht="12.75" customHeight="1" x14ac:dyDescent="0.2">
      <c r="A11" s="470"/>
      <c r="B11" s="470"/>
      <c r="C11" s="471"/>
      <c r="D11" s="449"/>
      <c r="E11" s="365" t="s">
        <v>755</v>
      </c>
      <c r="F11" s="172"/>
    </row>
    <row r="12" spans="1:6" s="181" customFormat="1" ht="24" x14ac:dyDescent="0.2">
      <c r="A12" s="470">
        <v>2</v>
      </c>
      <c r="B12" s="470" t="s">
        <v>1014</v>
      </c>
      <c r="C12" s="282" t="s">
        <v>737</v>
      </c>
      <c r="D12" s="172"/>
      <c r="E12" s="365" t="s">
        <v>853</v>
      </c>
      <c r="F12" s="172"/>
    </row>
    <row r="13" spans="1:6" s="181" customFormat="1" ht="24" x14ac:dyDescent="0.2">
      <c r="A13" s="470"/>
      <c r="B13" s="470"/>
      <c r="C13" s="282" t="s">
        <v>739</v>
      </c>
      <c r="D13" s="172"/>
      <c r="E13" s="365" t="s">
        <v>740</v>
      </c>
      <c r="F13" s="172"/>
    </row>
    <row r="14" spans="1:6" s="181" customFormat="1" ht="24" x14ac:dyDescent="0.2">
      <c r="A14" s="470"/>
      <c r="B14" s="470"/>
      <c r="C14" s="282" t="s">
        <v>741</v>
      </c>
      <c r="D14" s="172"/>
      <c r="E14" s="365" t="s">
        <v>854</v>
      </c>
      <c r="F14" s="172"/>
    </row>
    <row r="15" spans="1:6" s="181" customFormat="1" ht="24" x14ac:dyDescent="0.2">
      <c r="A15" s="470"/>
      <c r="B15" s="470"/>
      <c r="C15" s="282" t="s">
        <v>743</v>
      </c>
      <c r="D15" s="172"/>
      <c r="E15" s="365" t="s">
        <v>744</v>
      </c>
      <c r="F15" s="172"/>
    </row>
    <row r="16" spans="1:6" s="181" customFormat="1" ht="24" x14ac:dyDescent="0.2">
      <c r="A16" s="470"/>
      <c r="B16" s="470"/>
      <c r="C16" s="282" t="s">
        <v>745</v>
      </c>
      <c r="D16" s="172"/>
      <c r="E16" s="365" t="s">
        <v>746</v>
      </c>
      <c r="F16" s="172"/>
    </row>
    <row r="17" spans="1:6" s="181" customFormat="1" x14ac:dyDescent="0.2">
      <c r="A17" s="470"/>
      <c r="B17" s="470"/>
      <c r="C17" s="282" t="s">
        <v>748</v>
      </c>
      <c r="D17" s="172"/>
      <c r="E17" s="365" t="s">
        <v>749</v>
      </c>
      <c r="F17" s="172"/>
    </row>
    <row r="18" spans="1:6" s="181" customFormat="1" ht="12.75" x14ac:dyDescent="0.2">
      <c r="A18" s="470"/>
      <c r="B18" s="470"/>
      <c r="C18" s="283" t="s">
        <v>750</v>
      </c>
      <c r="D18" s="172"/>
      <c r="E18" s="365" t="s">
        <v>752</v>
      </c>
      <c r="F18" s="172"/>
    </row>
    <row r="19" spans="1:6" s="181" customFormat="1" ht="24.75" customHeight="1" x14ac:dyDescent="0.2">
      <c r="A19" s="470"/>
      <c r="B19" s="470"/>
      <c r="C19" s="471" t="s">
        <v>753</v>
      </c>
      <c r="D19" s="449"/>
      <c r="E19" s="365" t="s">
        <v>754</v>
      </c>
      <c r="F19" s="172"/>
    </row>
    <row r="20" spans="1:6" s="181" customFormat="1" ht="12.75" customHeight="1" x14ac:dyDescent="0.2">
      <c r="A20" s="470"/>
      <c r="B20" s="470"/>
      <c r="C20" s="471"/>
      <c r="D20" s="449"/>
      <c r="E20" s="365" t="s">
        <v>755</v>
      </c>
      <c r="F20" s="172"/>
    </row>
    <row r="21" spans="1:6" s="181" customFormat="1" ht="24" x14ac:dyDescent="0.2">
      <c r="A21" s="470">
        <v>3</v>
      </c>
      <c r="B21" s="470" t="s">
        <v>1014</v>
      </c>
      <c r="C21" s="282" t="s">
        <v>737</v>
      </c>
      <c r="D21" s="172"/>
      <c r="E21" s="365" t="s">
        <v>853</v>
      </c>
      <c r="F21" s="172"/>
    </row>
    <row r="22" spans="1:6" s="181" customFormat="1" ht="24" x14ac:dyDescent="0.2">
      <c r="A22" s="470"/>
      <c r="B22" s="470"/>
      <c r="C22" s="282" t="s">
        <v>739</v>
      </c>
      <c r="D22" s="172"/>
      <c r="E22" s="365" t="s">
        <v>740</v>
      </c>
      <c r="F22" s="172"/>
    </row>
    <row r="23" spans="1:6" s="181" customFormat="1" ht="24" x14ac:dyDescent="0.2">
      <c r="A23" s="470"/>
      <c r="B23" s="470"/>
      <c r="C23" s="282" t="s">
        <v>741</v>
      </c>
      <c r="D23" s="172"/>
      <c r="E23" s="365" t="s">
        <v>854</v>
      </c>
      <c r="F23" s="172"/>
    </row>
    <row r="24" spans="1:6" s="181" customFormat="1" ht="24" x14ac:dyDescent="0.2">
      <c r="A24" s="470"/>
      <c r="B24" s="470"/>
      <c r="C24" s="282" t="s">
        <v>743</v>
      </c>
      <c r="D24" s="172"/>
      <c r="E24" s="365" t="s">
        <v>744</v>
      </c>
      <c r="F24" s="172"/>
    </row>
    <row r="25" spans="1:6" s="181" customFormat="1" ht="24" x14ac:dyDescent="0.2">
      <c r="A25" s="470"/>
      <c r="B25" s="470"/>
      <c r="C25" s="282" t="s">
        <v>745</v>
      </c>
      <c r="D25" s="172"/>
      <c r="E25" s="365" t="s">
        <v>746</v>
      </c>
      <c r="F25" s="172"/>
    </row>
    <row r="26" spans="1:6" s="181" customFormat="1" x14ac:dyDescent="0.2">
      <c r="A26" s="470"/>
      <c r="B26" s="470"/>
      <c r="C26" s="282" t="s">
        <v>748</v>
      </c>
      <c r="D26" s="172"/>
      <c r="E26" s="365" t="s">
        <v>749</v>
      </c>
      <c r="F26" s="172"/>
    </row>
    <row r="27" spans="1:6" s="181" customFormat="1" ht="12.75" x14ac:dyDescent="0.2">
      <c r="A27" s="470"/>
      <c r="B27" s="470"/>
      <c r="C27" s="283" t="s">
        <v>750</v>
      </c>
      <c r="D27" s="172"/>
      <c r="E27" s="365" t="s">
        <v>752</v>
      </c>
      <c r="F27" s="172"/>
    </row>
    <row r="28" spans="1:6" s="181" customFormat="1" ht="24.75" customHeight="1" x14ac:dyDescent="0.2">
      <c r="A28" s="470"/>
      <c r="B28" s="470"/>
      <c r="C28" s="471" t="s">
        <v>753</v>
      </c>
      <c r="D28" s="449"/>
      <c r="E28" s="365" t="s">
        <v>754</v>
      </c>
      <c r="F28" s="172"/>
    </row>
    <row r="29" spans="1:6" s="181" customFormat="1" ht="12.75" customHeight="1" x14ac:dyDescent="0.2">
      <c r="A29" s="470"/>
      <c r="B29" s="470"/>
      <c r="C29" s="471"/>
      <c r="D29" s="449"/>
      <c r="E29" s="365" t="s">
        <v>755</v>
      </c>
      <c r="F29" s="172"/>
    </row>
    <row r="30" spans="1:6" s="181" customFormat="1" ht="24" x14ac:dyDescent="0.2">
      <c r="A30" s="470">
        <v>4</v>
      </c>
      <c r="B30" s="470" t="s">
        <v>1014</v>
      </c>
      <c r="C30" s="282" t="s">
        <v>737</v>
      </c>
      <c r="D30" s="172"/>
      <c r="E30" s="365" t="s">
        <v>853</v>
      </c>
      <c r="F30" s="172"/>
    </row>
    <row r="31" spans="1:6" s="181" customFormat="1" ht="24" x14ac:dyDescent="0.2">
      <c r="A31" s="470"/>
      <c r="B31" s="470"/>
      <c r="C31" s="282" t="s">
        <v>739</v>
      </c>
      <c r="D31" s="172"/>
      <c r="E31" s="365" t="s">
        <v>740</v>
      </c>
      <c r="F31" s="172"/>
    </row>
    <row r="32" spans="1:6" s="181" customFormat="1" ht="24" x14ac:dyDescent="0.2">
      <c r="A32" s="470"/>
      <c r="B32" s="470"/>
      <c r="C32" s="282" t="s">
        <v>741</v>
      </c>
      <c r="D32" s="172"/>
      <c r="E32" s="365" t="s">
        <v>854</v>
      </c>
      <c r="F32" s="172"/>
    </row>
    <row r="33" spans="1:6" s="181" customFormat="1" ht="24" x14ac:dyDescent="0.2">
      <c r="A33" s="470"/>
      <c r="B33" s="470"/>
      <c r="C33" s="282" t="s">
        <v>743</v>
      </c>
      <c r="D33" s="172"/>
      <c r="E33" s="365" t="s">
        <v>744</v>
      </c>
      <c r="F33" s="172"/>
    </row>
    <row r="34" spans="1:6" s="181" customFormat="1" ht="24" x14ac:dyDescent="0.2">
      <c r="A34" s="470"/>
      <c r="B34" s="470"/>
      <c r="C34" s="282" t="s">
        <v>745</v>
      </c>
      <c r="D34" s="172"/>
      <c r="E34" s="365" t="s">
        <v>746</v>
      </c>
      <c r="F34" s="172"/>
    </row>
    <row r="35" spans="1:6" s="181" customFormat="1" x14ac:dyDescent="0.2">
      <c r="A35" s="470"/>
      <c r="B35" s="470"/>
      <c r="C35" s="282" t="s">
        <v>748</v>
      </c>
      <c r="D35" s="172"/>
      <c r="E35" s="365" t="s">
        <v>749</v>
      </c>
      <c r="F35" s="172"/>
    </row>
    <row r="36" spans="1:6" s="181" customFormat="1" ht="12.75" x14ac:dyDescent="0.2">
      <c r="A36" s="470"/>
      <c r="B36" s="470"/>
      <c r="C36" s="283" t="s">
        <v>750</v>
      </c>
      <c r="D36" s="172"/>
      <c r="E36" s="365" t="s">
        <v>752</v>
      </c>
      <c r="F36" s="172"/>
    </row>
    <row r="37" spans="1:6" s="181" customFormat="1" ht="24.75" customHeight="1" x14ac:dyDescent="0.2">
      <c r="A37" s="470"/>
      <c r="B37" s="470"/>
      <c r="C37" s="471" t="s">
        <v>753</v>
      </c>
      <c r="D37" s="449"/>
      <c r="E37" s="365" t="s">
        <v>754</v>
      </c>
      <c r="F37" s="172"/>
    </row>
    <row r="38" spans="1:6" s="181" customFormat="1" ht="12.75" customHeight="1" x14ac:dyDescent="0.2">
      <c r="A38" s="470"/>
      <c r="B38" s="470"/>
      <c r="C38" s="471"/>
      <c r="D38" s="449"/>
      <c r="E38" s="365" t="s">
        <v>755</v>
      </c>
      <c r="F38" s="172"/>
    </row>
    <row r="39" spans="1:6" s="181" customFormat="1" ht="24" x14ac:dyDescent="0.2">
      <c r="A39" s="470">
        <v>5</v>
      </c>
      <c r="B39" s="470" t="s">
        <v>1014</v>
      </c>
      <c r="C39" s="282" t="s">
        <v>737</v>
      </c>
      <c r="D39" s="172"/>
      <c r="E39" s="365" t="s">
        <v>853</v>
      </c>
      <c r="F39" s="172"/>
    </row>
    <row r="40" spans="1:6" s="181" customFormat="1" ht="24" x14ac:dyDescent="0.2">
      <c r="A40" s="470"/>
      <c r="B40" s="470"/>
      <c r="C40" s="282" t="s">
        <v>739</v>
      </c>
      <c r="D40" s="172"/>
      <c r="E40" s="365" t="s">
        <v>740</v>
      </c>
      <c r="F40" s="172"/>
    </row>
    <row r="41" spans="1:6" s="181" customFormat="1" ht="24" x14ac:dyDescent="0.2">
      <c r="A41" s="470"/>
      <c r="B41" s="470"/>
      <c r="C41" s="282" t="s">
        <v>741</v>
      </c>
      <c r="D41" s="172"/>
      <c r="E41" s="365" t="s">
        <v>854</v>
      </c>
      <c r="F41" s="172"/>
    </row>
    <row r="42" spans="1:6" s="181" customFormat="1" ht="24" x14ac:dyDescent="0.2">
      <c r="A42" s="470"/>
      <c r="B42" s="470"/>
      <c r="C42" s="282" t="s">
        <v>743</v>
      </c>
      <c r="D42" s="172"/>
      <c r="E42" s="365" t="s">
        <v>744</v>
      </c>
      <c r="F42" s="172"/>
    </row>
    <row r="43" spans="1:6" s="181" customFormat="1" ht="24" x14ac:dyDescent="0.2">
      <c r="A43" s="470"/>
      <c r="B43" s="470"/>
      <c r="C43" s="282" t="s">
        <v>745</v>
      </c>
      <c r="D43" s="172"/>
      <c r="E43" s="365" t="s">
        <v>746</v>
      </c>
      <c r="F43" s="172"/>
    </row>
    <row r="44" spans="1:6" s="181" customFormat="1" x14ac:dyDescent="0.2">
      <c r="A44" s="470"/>
      <c r="B44" s="470"/>
      <c r="C44" s="282" t="s">
        <v>748</v>
      </c>
      <c r="D44" s="172"/>
      <c r="E44" s="365" t="s">
        <v>749</v>
      </c>
      <c r="F44" s="172"/>
    </row>
    <row r="45" spans="1:6" s="181" customFormat="1" ht="12.75" x14ac:dyDescent="0.2">
      <c r="A45" s="470"/>
      <c r="B45" s="470"/>
      <c r="C45" s="283" t="s">
        <v>750</v>
      </c>
      <c r="D45" s="172"/>
      <c r="E45" s="365" t="s">
        <v>752</v>
      </c>
      <c r="F45" s="172"/>
    </row>
    <row r="46" spans="1:6" s="181" customFormat="1" ht="24.75" customHeight="1" x14ac:dyDescent="0.2">
      <c r="A46" s="470"/>
      <c r="B46" s="470"/>
      <c r="C46" s="471" t="s">
        <v>753</v>
      </c>
      <c r="D46" s="449"/>
      <c r="E46" s="365" t="s">
        <v>754</v>
      </c>
      <c r="F46" s="172"/>
    </row>
    <row r="47" spans="1:6" s="181" customFormat="1" ht="12.75" customHeight="1" x14ac:dyDescent="0.2">
      <c r="A47" s="470"/>
      <c r="B47" s="470"/>
      <c r="C47" s="471"/>
      <c r="D47" s="449"/>
      <c r="E47" s="365" t="s">
        <v>755</v>
      </c>
      <c r="F47" s="172"/>
    </row>
    <row r="48" spans="1:6" s="181" customFormat="1" ht="24" x14ac:dyDescent="0.2">
      <c r="A48" s="470">
        <v>6</v>
      </c>
      <c r="B48" s="470" t="s">
        <v>1014</v>
      </c>
      <c r="C48" s="282" t="s">
        <v>737</v>
      </c>
      <c r="D48" s="172"/>
      <c r="E48" s="365" t="s">
        <v>853</v>
      </c>
      <c r="F48" s="172"/>
    </row>
    <row r="49" spans="1:6" s="181" customFormat="1" ht="24" x14ac:dyDescent="0.2">
      <c r="A49" s="470"/>
      <c r="B49" s="470"/>
      <c r="C49" s="282" t="s">
        <v>739</v>
      </c>
      <c r="D49" s="172"/>
      <c r="E49" s="365" t="s">
        <v>740</v>
      </c>
      <c r="F49" s="172"/>
    </row>
    <row r="50" spans="1:6" s="181" customFormat="1" ht="24" x14ac:dyDescent="0.2">
      <c r="A50" s="470"/>
      <c r="B50" s="470"/>
      <c r="C50" s="282" t="s">
        <v>741</v>
      </c>
      <c r="D50" s="172"/>
      <c r="E50" s="365" t="s">
        <v>854</v>
      </c>
      <c r="F50" s="172"/>
    </row>
    <row r="51" spans="1:6" s="181" customFormat="1" ht="24" x14ac:dyDescent="0.2">
      <c r="A51" s="470"/>
      <c r="B51" s="470"/>
      <c r="C51" s="282" t="s">
        <v>743</v>
      </c>
      <c r="D51" s="172"/>
      <c r="E51" s="365" t="s">
        <v>744</v>
      </c>
      <c r="F51" s="172"/>
    </row>
    <row r="52" spans="1:6" s="181" customFormat="1" ht="24" x14ac:dyDescent="0.2">
      <c r="A52" s="470"/>
      <c r="B52" s="470"/>
      <c r="C52" s="282" t="s">
        <v>745</v>
      </c>
      <c r="D52" s="172"/>
      <c r="E52" s="365" t="s">
        <v>746</v>
      </c>
      <c r="F52" s="172"/>
    </row>
    <row r="53" spans="1:6" s="181" customFormat="1" x14ac:dyDescent="0.2">
      <c r="A53" s="470"/>
      <c r="B53" s="470"/>
      <c r="C53" s="282" t="s">
        <v>748</v>
      </c>
      <c r="D53" s="172"/>
      <c r="E53" s="365" t="s">
        <v>749</v>
      </c>
      <c r="F53" s="172"/>
    </row>
    <row r="54" spans="1:6" s="181" customFormat="1" ht="12.75" x14ac:dyDescent="0.2">
      <c r="A54" s="470"/>
      <c r="B54" s="470"/>
      <c r="C54" s="283" t="s">
        <v>750</v>
      </c>
      <c r="D54" s="172"/>
      <c r="E54" s="365" t="s">
        <v>752</v>
      </c>
      <c r="F54" s="172"/>
    </row>
    <row r="55" spans="1:6" s="181" customFormat="1" ht="24.75" customHeight="1" x14ac:dyDescent="0.2">
      <c r="A55" s="470"/>
      <c r="B55" s="470"/>
      <c r="C55" s="471" t="s">
        <v>753</v>
      </c>
      <c r="D55" s="449"/>
      <c r="E55" s="365" t="s">
        <v>754</v>
      </c>
      <c r="F55" s="172"/>
    </row>
    <row r="56" spans="1:6" s="181" customFormat="1" ht="12.75" customHeight="1" x14ac:dyDescent="0.2">
      <c r="A56" s="470"/>
      <c r="B56" s="470"/>
      <c r="C56" s="471"/>
      <c r="D56" s="449"/>
      <c r="E56" s="365" t="s">
        <v>755</v>
      </c>
      <c r="F56" s="172"/>
    </row>
    <row r="57" spans="1:6" s="181" customFormat="1" ht="24" x14ac:dyDescent="0.2">
      <c r="A57" s="470">
        <v>7</v>
      </c>
      <c r="B57" s="470" t="s">
        <v>1014</v>
      </c>
      <c r="C57" s="282" t="s">
        <v>737</v>
      </c>
      <c r="D57" s="172"/>
      <c r="E57" s="365" t="s">
        <v>853</v>
      </c>
      <c r="F57" s="172"/>
    </row>
    <row r="58" spans="1:6" s="181" customFormat="1" ht="24" x14ac:dyDescent="0.2">
      <c r="A58" s="470"/>
      <c r="B58" s="470"/>
      <c r="C58" s="282" t="s">
        <v>739</v>
      </c>
      <c r="D58" s="172"/>
      <c r="E58" s="365" t="s">
        <v>740</v>
      </c>
      <c r="F58" s="172"/>
    </row>
    <row r="59" spans="1:6" s="181" customFormat="1" ht="24" x14ac:dyDescent="0.2">
      <c r="A59" s="470"/>
      <c r="B59" s="470"/>
      <c r="C59" s="282" t="s">
        <v>741</v>
      </c>
      <c r="D59" s="172"/>
      <c r="E59" s="365" t="s">
        <v>854</v>
      </c>
      <c r="F59" s="172"/>
    </row>
    <row r="60" spans="1:6" s="181" customFormat="1" ht="24" x14ac:dyDescent="0.2">
      <c r="A60" s="470"/>
      <c r="B60" s="470"/>
      <c r="C60" s="282" t="s">
        <v>743</v>
      </c>
      <c r="D60" s="172"/>
      <c r="E60" s="365" t="s">
        <v>744</v>
      </c>
      <c r="F60" s="172"/>
    </row>
    <row r="61" spans="1:6" s="181" customFormat="1" ht="24" x14ac:dyDescent="0.2">
      <c r="A61" s="470"/>
      <c r="B61" s="470"/>
      <c r="C61" s="282" t="s">
        <v>745</v>
      </c>
      <c r="D61" s="172"/>
      <c r="E61" s="365" t="s">
        <v>746</v>
      </c>
      <c r="F61" s="172"/>
    </row>
    <row r="62" spans="1:6" s="181" customFormat="1" x14ac:dyDescent="0.2">
      <c r="A62" s="470"/>
      <c r="B62" s="470"/>
      <c r="C62" s="282" t="s">
        <v>748</v>
      </c>
      <c r="D62" s="172"/>
      <c r="E62" s="365" t="s">
        <v>749</v>
      </c>
      <c r="F62" s="172"/>
    </row>
    <row r="63" spans="1:6" s="181" customFormat="1" ht="12.75" x14ac:dyDescent="0.2">
      <c r="A63" s="470"/>
      <c r="B63" s="470"/>
      <c r="C63" s="283" t="s">
        <v>750</v>
      </c>
      <c r="D63" s="172"/>
      <c r="E63" s="365" t="s">
        <v>752</v>
      </c>
      <c r="F63" s="172"/>
    </row>
    <row r="64" spans="1:6" s="181" customFormat="1" ht="24.75" customHeight="1" x14ac:dyDescent="0.2">
      <c r="A64" s="470"/>
      <c r="B64" s="470"/>
      <c r="C64" s="471" t="s">
        <v>753</v>
      </c>
      <c r="D64" s="449"/>
      <c r="E64" s="365" t="s">
        <v>754</v>
      </c>
      <c r="F64" s="172"/>
    </row>
    <row r="65" spans="1:6" s="181" customFormat="1" ht="12.75" customHeight="1" x14ac:dyDescent="0.2">
      <c r="A65" s="470"/>
      <c r="B65" s="470"/>
      <c r="C65" s="471"/>
      <c r="D65" s="449"/>
      <c r="E65" s="365" t="s">
        <v>755</v>
      </c>
      <c r="F65" s="172"/>
    </row>
    <row r="66" spans="1:6" s="181" customFormat="1" ht="24" x14ac:dyDescent="0.2">
      <c r="A66" s="470">
        <v>8</v>
      </c>
      <c r="B66" s="470" t="s">
        <v>1014</v>
      </c>
      <c r="C66" s="282" t="s">
        <v>737</v>
      </c>
      <c r="D66" s="172"/>
      <c r="E66" s="365" t="s">
        <v>853</v>
      </c>
      <c r="F66" s="172"/>
    </row>
    <row r="67" spans="1:6" s="181" customFormat="1" ht="24" x14ac:dyDescent="0.2">
      <c r="A67" s="470"/>
      <c r="B67" s="470"/>
      <c r="C67" s="282" t="s">
        <v>739</v>
      </c>
      <c r="D67" s="172"/>
      <c r="E67" s="365" t="s">
        <v>740</v>
      </c>
      <c r="F67" s="172"/>
    </row>
    <row r="68" spans="1:6" s="181" customFormat="1" ht="24" x14ac:dyDescent="0.2">
      <c r="A68" s="470"/>
      <c r="B68" s="470"/>
      <c r="C68" s="282" t="s">
        <v>741</v>
      </c>
      <c r="D68" s="172"/>
      <c r="E68" s="365" t="s">
        <v>854</v>
      </c>
      <c r="F68" s="172"/>
    </row>
    <row r="69" spans="1:6" s="181" customFormat="1" ht="24" x14ac:dyDescent="0.2">
      <c r="A69" s="470"/>
      <c r="B69" s="470"/>
      <c r="C69" s="282" t="s">
        <v>743</v>
      </c>
      <c r="D69" s="172"/>
      <c r="E69" s="365" t="s">
        <v>744</v>
      </c>
      <c r="F69" s="172"/>
    </row>
    <row r="70" spans="1:6" s="181" customFormat="1" ht="24" x14ac:dyDescent="0.2">
      <c r="A70" s="470"/>
      <c r="B70" s="470"/>
      <c r="C70" s="282" t="s">
        <v>745</v>
      </c>
      <c r="D70" s="172"/>
      <c r="E70" s="365" t="s">
        <v>746</v>
      </c>
      <c r="F70" s="172"/>
    </row>
    <row r="71" spans="1:6" s="181" customFormat="1" x14ac:dyDescent="0.2">
      <c r="A71" s="470"/>
      <c r="B71" s="470"/>
      <c r="C71" s="282" t="s">
        <v>748</v>
      </c>
      <c r="D71" s="172"/>
      <c r="E71" s="365" t="s">
        <v>749</v>
      </c>
      <c r="F71" s="172"/>
    </row>
    <row r="72" spans="1:6" s="181" customFormat="1" ht="12.75" x14ac:dyDescent="0.2">
      <c r="A72" s="470"/>
      <c r="B72" s="470"/>
      <c r="C72" s="283" t="s">
        <v>750</v>
      </c>
      <c r="D72" s="172"/>
      <c r="E72" s="365" t="s">
        <v>752</v>
      </c>
      <c r="F72" s="172"/>
    </row>
    <row r="73" spans="1:6" s="181" customFormat="1" ht="24.75" customHeight="1" x14ac:dyDescent="0.2">
      <c r="A73" s="470"/>
      <c r="B73" s="470"/>
      <c r="C73" s="471" t="s">
        <v>753</v>
      </c>
      <c r="D73" s="449"/>
      <c r="E73" s="365" t="s">
        <v>754</v>
      </c>
      <c r="F73" s="172"/>
    </row>
    <row r="74" spans="1:6" s="181" customFormat="1" ht="12.75" customHeight="1" x14ac:dyDescent="0.2">
      <c r="A74" s="470"/>
      <c r="B74" s="470"/>
      <c r="C74" s="471"/>
      <c r="D74" s="449"/>
      <c r="E74" s="365" t="s">
        <v>755</v>
      </c>
      <c r="F74" s="172"/>
    </row>
    <row r="75" spans="1:6" s="181" customFormat="1" ht="24" x14ac:dyDescent="0.2">
      <c r="A75" s="470">
        <v>9</v>
      </c>
      <c r="B75" s="470" t="str">
        <f>B3</f>
        <v>mieszkalno-użytkowy</v>
      </c>
      <c r="C75" s="282" t="s">
        <v>737</v>
      </c>
      <c r="D75" s="172"/>
      <c r="E75" s="365" t="s">
        <v>853</v>
      </c>
      <c r="F75" s="172"/>
    </row>
    <row r="76" spans="1:6" s="181" customFormat="1" ht="24" x14ac:dyDescent="0.2">
      <c r="A76" s="470"/>
      <c r="B76" s="470"/>
      <c r="C76" s="282" t="s">
        <v>739</v>
      </c>
      <c r="D76" s="172"/>
      <c r="E76" s="365" t="s">
        <v>740</v>
      </c>
      <c r="F76" s="172"/>
    </row>
    <row r="77" spans="1:6" s="181" customFormat="1" ht="24" x14ac:dyDescent="0.2">
      <c r="A77" s="470"/>
      <c r="B77" s="470"/>
      <c r="C77" s="282" t="s">
        <v>741</v>
      </c>
      <c r="D77" s="172"/>
      <c r="E77" s="365" t="s">
        <v>854</v>
      </c>
      <c r="F77" s="172"/>
    </row>
    <row r="78" spans="1:6" s="181" customFormat="1" ht="24" x14ac:dyDescent="0.2">
      <c r="A78" s="470"/>
      <c r="B78" s="470"/>
      <c r="C78" s="282" t="s">
        <v>743</v>
      </c>
      <c r="D78" s="172"/>
      <c r="E78" s="365" t="s">
        <v>744</v>
      </c>
      <c r="F78" s="172"/>
    </row>
    <row r="79" spans="1:6" s="181" customFormat="1" ht="24" x14ac:dyDescent="0.2">
      <c r="A79" s="470"/>
      <c r="B79" s="470"/>
      <c r="C79" s="282" t="s">
        <v>745</v>
      </c>
      <c r="D79" s="172"/>
      <c r="E79" s="365" t="s">
        <v>746</v>
      </c>
      <c r="F79" s="172"/>
    </row>
    <row r="80" spans="1:6" s="181" customFormat="1" x14ac:dyDescent="0.2">
      <c r="A80" s="470"/>
      <c r="B80" s="470"/>
      <c r="C80" s="282" t="s">
        <v>748</v>
      </c>
      <c r="D80" s="172"/>
      <c r="E80" s="365" t="s">
        <v>749</v>
      </c>
      <c r="F80" s="172"/>
    </row>
    <row r="81" spans="1:6" s="181" customFormat="1" ht="12.75" x14ac:dyDescent="0.2">
      <c r="A81" s="470"/>
      <c r="B81" s="470"/>
      <c r="C81" s="283" t="s">
        <v>750</v>
      </c>
      <c r="D81" s="172"/>
      <c r="E81" s="365" t="s">
        <v>752</v>
      </c>
      <c r="F81" s="172"/>
    </row>
    <row r="82" spans="1:6" s="181" customFormat="1" ht="24" x14ac:dyDescent="0.2">
      <c r="A82" s="470"/>
      <c r="B82" s="470"/>
      <c r="C82" s="471" t="s">
        <v>753</v>
      </c>
      <c r="D82" s="449"/>
      <c r="E82" s="365" t="s">
        <v>754</v>
      </c>
      <c r="F82" s="172"/>
    </row>
    <row r="83" spans="1:6" s="181" customFormat="1" ht="12.75" customHeight="1" x14ac:dyDescent="0.2">
      <c r="A83" s="470"/>
      <c r="B83" s="470"/>
      <c r="C83" s="471"/>
      <c r="D83" s="449"/>
      <c r="E83" s="365" t="s">
        <v>755</v>
      </c>
      <c r="F83" s="172"/>
    </row>
    <row r="84" spans="1:6" s="181" customFormat="1" ht="24" x14ac:dyDescent="0.2">
      <c r="A84" s="470">
        <v>10</v>
      </c>
      <c r="B84" s="470" t="s">
        <v>1014</v>
      </c>
      <c r="C84" s="282" t="s">
        <v>737</v>
      </c>
      <c r="D84" s="172"/>
      <c r="E84" s="365" t="s">
        <v>853</v>
      </c>
      <c r="F84" s="172"/>
    </row>
    <row r="85" spans="1:6" s="181" customFormat="1" ht="24" x14ac:dyDescent="0.2">
      <c r="A85" s="470"/>
      <c r="B85" s="470"/>
      <c r="C85" s="282" t="s">
        <v>739</v>
      </c>
      <c r="D85" s="172"/>
      <c r="E85" s="365" t="s">
        <v>740</v>
      </c>
      <c r="F85" s="172"/>
    </row>
    <row r="86" spans="1:6" s="181" customFormat="1" ht="24" x14ac:dyDescent="0.2">
      <c r="A86" s="470"/>
      <c r="B86" s="470"/>
      <c r="C86" s="282" t="s">
        <v>741</v>
      </c>
      <c r="D86" s="172"/>
      <c r="E86" s="365" t="s">
        <v>854</v>
      </c>
      <c r="F86" s="172"/>
    </row>
    <row r="87" spans="1:6" s="181" customFormat="1" ht="24" x14ac:dyDescent="0.2">
      <c r="A87" s="470"/>
      <c r="B87" s="470"/>
      <c r="C87" s="282" t="s">
        <v>743</v>
      </c>
      <c r="D87" s="172"/>
      <c r="E87" s="365" t="s">
        <v>744</v>
      </c>
      <c r="F87" s="172"/>
    </row>
    <row r="88" spans="1:6" s="181" customFormat="1" ht="24" x14ac:dyDescent="0.2">
      <c r="A88" s="470"/>
      <c r="B88" s="470"/>
      <c r="C88" s="282" t="s">
        <v>745</v>
      </c>
      <c r="D88" s="172"/>
      <c r="E88" s="365" t="s">
        <v>746</v>
      </c>
      <c r="F88" s="172"/>
    </row>
    <row r="89" spans="1:6" s="181" customFormat="1" x14ac:dyDescent="0.2">
      <c r="A89" s="470"/>
      <c r="B89" s="470"/>
      <c r="C89" s="282" t="s">
        <v>748</v>
      </c>
      <c r="D89" s="172"/>
      <c r="E89" s="365" t="s">
        <v>749</v>
      </c>
      <c r="F89" s="172"/>
    </row>
    <row r="90" spans="1:6" s="181" customFormat="1" ht="12.75" x14ac:dyDescent="0.2">
      <c r="A90" s="470"/>
      <c r="B90" s="470"/>
      <c r="C90" s="283" t="s">
        <v>750</v>
      </c>
      <c r="D90" s="172"/>
      <c r="E90" s="365" t="s">
        <v>752</v>
      </c>
      <c r="F90" s="172"/>
    </row>
    <row r="91" spans="1:6" s="181" customFormat="1" ht="12.75" customHeight="1" x14ac:dyDescent="0.2">
      <c r="A91" s="470"/>
      <c r="B91" s="470"/>
      <c r="C91" s="471" t="s">
        <v>753</v>
      </c>
      <c r="D91" s="449"/>
      <c r="E91" s="365" t="s">
        <v>754</v>
      </c>
      <c r="F91" s="172"/>
    </row>
    <row r="92" spans="1:6" s="181" customFormat="1" ht="12.75" customHeight="1" x14ac:dyDescent="0.2">
      <c r="A92" s="470"/>
      <c r="B92" s="470"/>
      <c r="C92" s="471"/>
      <c r="D92" s="449"/>
      <c r="E92" s="365" t="s">
        <v>755</v>
      </c>
      <c r="F92" s="172"/>
    </row>
    <row r="93" spans="1:6" s="181" customFormat="1" ht="24" x14ac:dyDescent="0.2">
      <c r="A93" s="470">
        <v>11</v>
      </c>
      <c r="B93" s="470" t="s">
        <v>1031</v>
      </c>
      <c r="C93" s="282" t="s">
        <v>737</v>
      </c>
      <c r="D93" s="172"/>
      <c r="E93" s="365" t="s">
        <v>853</v>
      </c>
      <c r="F93" s="172"/>
    </row>
    <row r="94" spans="1:6" s="181" customFormat="1" ht="24" x14ac:dyDescent="0.2">
      <c r="A94" s="470"/>
      <c r="B94" s="470"/>
      <c r="C94" s="282" t="s">
        <v>739</v>
      </c>
      <c r="D94" s="172"/>
      <c r="E94" s="365" t="s">
        <v>740</v>
      </c>
      <c r="F94" s="172"/>
    </row>
    <row r="95" spans="1:6" s="181" customFormat="1" ht="24" x14ac:dyDescent="0.2">
      <c r="A95" s="470"/>
      <c r="B95" s="470"/>
      <c r="C95" s="282" t="s">
        <v>741</v>
      </c>
      <c r="D95" s="172"/>
      <c r="E95" s="365" t="s">
        <v>854</v>
      </c>
      <c r="F95" s="172"/>
    </row>
    <row r="96" spans="1:6" s="181" customFormat="1" ht="24" x14ac:dyDescent="0.2">
      <c r="A96" s="470"/>
      <c r="B96" s="470"/>
      <c r="C96" s="282" t="s">
        <v>743</v>
      </c>
      <c r="D96" s="172"/>
      <c r="E96" s="365" t="s">
        <v>744</v>
      </c>
      <c r="F96" s="172"/>
    </row>
    <row r="97" spans="1:6" s="181" customFormat="1" ht="24" x14ac:dyDescent="0.2">
      <c r="A97" s="470"/>
      <c r="B97" s="470"/>
      <c r="C97" s="282" t="s">
        <v>745</v>
      </c>
      <c r="D97" s="172"/>
      <c r="E97" s="365" t="s">
        <v>746</v>
      </c>
      <c r="F97" s="172"/>
    </row>
    <row r="98" spans="1:6" s="181" customFormat="1" x14ac:dyDescent="0.2">
      <c r="A98" s="470"/>
      <c r="B98" s="470"/>
      <c r="C98" s="282" t="s">
        <v>748</v>
      </c>
      <c r="D98" s="172"/>
      <c r="E98" s="365" t="s">
        <v>749</v>
      </c>
      <c r="F98" s="172"/>
    </row>
    <row r="99" spans="1:6" s="181" customFormat="1" ht="12.75" x14ac:dyDescent="0.2">
      <c r="A99" s="470"/>
      <c r="B99" s="470"/>
      <c r="C99" s="283" t="s">
        <v>750</v>
      </c>
      <c r="D99" s="172"/>
      <c r="E99" s="365" t="s">
        <v>752</v>
      </c>
      <c r="F99" s="172"/>
    </row>
    <row r="100" spans="1:6" s="181" customFormat="1" ht="12.75" customHeight="1" x14ac:dyDescent="0.2">
      <c r="A100" s="470"/>
      <c r="B100" s="470"/>
      <c r="C100" s="471" t="s">
        <v>753</v>
      </c>
      <c r="D100" s="449"/>
      <c r="E100" s="365" t="s">
        <v>754</v>
      </c>
      <c r="F100" s="172"/>
    </row>
    <row r="101" spans="1:6" s="181" customFormat="1" ht="12.75" customHeight="1" x14ac:dyDescent="0.2">
      <c r="A101" s="470"/>
      <c r="B101" s="470"/>
      <c r="C101" s="471"/>
      <c r="D101" s="449"/>
      <c r="E101" s="365" t="s">
        <v>755</v>
      </c>
      <c r="F101" s="172"/>
    </row>
    <row r="102" spans="1:6" s="181" customFormat="1" ht="24" x14ac:dyDescent="0.2">
      <c r="A102" s="470">
        <v>12</v>
      </c>
      <c r="B102" s="470" t="s">
        <v>1014</v>
      </c>
      <c r="C102" s="282" t="s">
        <v>737</v>
      </c>
      <c r="D102" s="172"/>
      <c r="E102" s="365" t="s">
        <v>853</v>
      </c>
      <c r="F102" s="172"/>
    </row>
    <row r="103" spans="1:6" s="181" customFormat="1" ht="24" x14ac:dyDescent="0.2">
      <c r="A103" s="470"/>
      <c r="B103" s="470"/>
      <c r="C103" s="282" t="s">
        <v>739</v>
      </c>
      <c r="D103" s="172"/>
      <c r="E103" s="365" t="s">
        <v>740</v>
      </c>
      <c r="F103" s="172"/>
    </row>
    <row r="104" spans="1:6" s="181" customFormat="1" ht="24" x14ac:dyDescent="0.2">
      <c r="A104" s="470"/>
      <c r="B104" s="470"/>
      <c r="C104" s="282" t="s">
        <v>741</v>
      </c>
      <c r="D104" s="172"/>
      <c r="E104" s="365" t="s">
        <v>854</v>
      </c>
      <c r="F104" s="172"/>
    </row>
    <row r="105" spans="1:6" s="181" customFormat="1" ht="24" x14ac:dyDescent="0.2">
      <c r="A105" s="470"/>
      <c r="B105" s="470"/>
      <c r="C105" s="282" t="s">
        <v>743</v>
      </c>
      <c r="D105" s="172"/>
      <c r="E105" s="365" t="s">
        <v>744</v>
      </c>
      <c r="F105" s="172"/>
    </row>
    <row r="106" spans="1:6" s="181" customFormat="1" ht="24" x14ac:dyDescent="0.2">
      <c r="A106" s="470"/>
      <c r="B106" s="470"/>
      <c r="C106" s="282" t="s">
        <v>745</v>
      </c>
      <c r="D106" s="172"/>
      <c r="E106" s="365" t="s">
        <v>746</v>
      </c>
      <c r="F106" s="172"/>
    </row>
    <row r="107" spans="1:6" s="181" customFormat="1" x14ac:dyDescent="0.2">
      <c r="A107" s="470"/>
      <c r="B107" s="470"/>
      <c r="C107" s="282" t="s">
        <v>748</v>
      </c>
      <c r="D107" s="172"/>
      <c r="E107" s="365" t="s">
        <v>749</v>
      </c>
      <c r="F107" s="172"/>
    </row>
    <row r="108" spans="1:6" s="181" customFormat="1" ht="12.75" x14ac:dyDescent="0.2">
      <c r="A108" s="470"/>
      <c r="B108" s="470"/>
      <c r="C108" s="283" t="s">
        <v>750</v>
      </c>
      <c r="D108" s="172"/>
      <c r="E108" s="365" t="s">
        <v>752</v>
      </c>
      <c r="F108" s="172"/>
    </row>
    <row r="109" spans="1:6" s="181" customFormat="1" ht="12.75" customHeight="1" x14ac:dyDescent="0.2">
      <c r="A109" s="470"/>
      <c r="B109" s="470"/>
      <c r="C109" s="471" t="s">
        <v>753</v>
      </c>
      <c r="D109" s="449"/>
      <c r="E109" s="365" t="s">
        <v>754</v>
      </c>
      <c r="F109" s="172"/>
    </row>
    <row r="110" spans="1:6" s="181" customFormat="1" ht="12.75" customHeight="1" x14ac:dyDescent="0.2">
      <c r="A110" s="470"/>
      <c r="B110" s="470"/>
      <c r="C110" s="471"/>
      <c r="D110" s="449"/>
      <c r="E110" s="365" t="s">
        <v>755</v>
      </c>
      <c r="F110" s="172"/>
    </row>
    <row r="111" spans="1:6" s="181" customFormat="1" ht="24" x14ac:dyDescent="0.2">
      <c r="A111" s="470">
        <v>13</v>
      </c>
      <c r="B111" s="470" t="s">
        <v>1014</v>
      </c>
      <c r="C111" s="282" t="s">
        <v>737</v>
      </c>
      <c r="D111" s="172"/>
      <c r="E111" s="365" t="s">
        <v>853</v>
      </c>
      <c r="F111" s="172"/>
    </row>
    <row r="112" spans="1:6" s="181" customFormat="1" ht="24" x14ac:dyDescent="0.2">
      <c r="A112" s="470"/>
      <c r="B112" s="470"/>
      <c r="C112" s="282" t="s">
        <v>739</v>
      </c>
      <c r="D112" s="172"/>
      <c r="E112" s="365" t="s">
        <v>740</v>
      </c>
      <c r="F112" s="172"/>
    </row>
    <row r="113" spans="1:6" s="181" customFormat="1" ht="24" x14ac:dyDescent="0.2">
      <c r="A113" s="470"/>
      <c r="B113" s="470"/>
      <c r="C113" s="282" t="s">
        <v>741</v>
      </c>
      <c r="D113" s="172"/>
      <c r="E113" s="365" t="s">
        <v>854</v>
      </c>
      <c r="F113" s="172"/>
    </row>
    <row r="114" spans="1:6" s="181" customFormat="1" ht="24" x14ac:dyDescent="0.2">
      <c r="A114" s="470"/>
      <c r="B114" s="470"/>
      <c r="C114" s="282" t="s">
        <v>743</v>
      </c>
      <c r="D114" s="172"/>
      <c r="E114" s="365" t="s">
        <v>744</v>
      </c>
      <c r="F114" s="172"/>
    </row>
    <row r="115" spans="1:6" s="181" customFormat="1" ht="24" x14ac:dyDescent="0.2">
      <c r="A115" s="470"/>
      <c r="B115" s="470"/>
      <c r="C115" s="282" t="s">
        <v>745</v>
      </c>
      <c r="D115" s="172"/>
      <c r="E115" s="365" t="s">
        <v>746</v>
      </c>
      <c r="F115" s="172"/>
    </row>
    <row r="116" spans="1:6" s="181" customFormat="1" x14ac:dyDescent="0.2">
      <c r="A116" s="470"/>
      <c r="B116" s="470"/>
      <c r="C116" s="282" t="s">
        <v>748</v>
      </c>
      <c r="D116" s="172"/>
      <c r="E116" s="365" t="s">
        <v>749</v>
      </c>
      <c r="F116" s="172"/>
    </row>
    <row r="117" spans="1:6" s="181" customFormat="1" ht="12.75" x14ac:dyDescent="0.2">
      <c r="A117" s="470"/>
      <c r="B117" s="470"/>
      <c r="C117" s="283" t="s">
        <v>750</v>
      </c>
      <c r="D117" s="172"/>
      <c r="E117" s="365" t="s">
        <v>752</v>
      </c>
      <c r="F117" s="172"/>
    </row>
    <row r="118" spans="1:6" s="181" customFormat="1" ht="12.75" customHeight="1" x14ac:dyDescent="0.2">
      <c r="A118" s="470"/>
      <c r="B118" s="470"/>
      <c r="C118" s="471" t="s">
        <v>753</v>
      </c>
      <c r="D118" s="449"/>
      <c r="E118" s="365" t="s">
        <v>754</v>
      </c>
      <c r="F118" s="172"/>
    </row>
    <row r="119" spans="1:6" s="181" customFormat="1" ht="12.75" customHeight="1" x14ac:dyDescent="0.2">
      <c r="A119" s="470"/>
      <c r="B119" s="470"/>
      <c r="C119" s="471"/>
      <c r="D119" s="449"/>
      <c r="E119" s="365" t="s">
        <v>755</v>
      </c>
      <c r="F119" s="172"/>
    </row>
    <row r="120" spans="1:6" s="181" customFormat="1" ht="24" x14ac:dyDescent="0.2">
      <c r="A120" s="470">
        <v>14</v>
      </c>
      <c r="B120" s="470" t="s">
        <v>1185</v>
      </c>
      <c r="C120" s="282" t="s">
        <v>737</v>
      </c>
      <c r="D120" s="172"/>
      <c r="E120" s="365" t="s">
        <v>853</v>
      </c>
      <c r="F120" s="172"/>
    </row>
    <row r="121" spans="1:6" s="181" customFormat="1" ht="24" x14ac:dyDescent="0.2">
      <c r="A121" s="470"/>
      <c r="B121" s="470"/>
      <c r="C121" s="282" t="s">
        <v>739</v>
      </c>
      <c r="D121" s="172"/>
      <c r="E121" s="365" t="s">
        <v>740</v>
      </c>
      <c r="F121" s="172"/>
    </row>
    <row r="122" spans="1:6" s="181" customFormat="1" ht="24" x14ac:dyDescent="0.2">
      <c r="A122" s="470"/>
      <c r="B122" s="470"/>
      <c r="C122" s="282" t="s">
        <v>741</v>
      </c>
      <c r="D122" s="172"/>
      <c r="E122" s="365" t="s">
        <v>854</v>
      </c>
      <c r="F122" s="172"/>
    </row>
    <row r="123" spans="1:6" s="181" customFormat="1" ht="24" x14ac:dyDescent="0.2">
      <c r="A123" s="470"/>
      <c r="B123" s="470"/>
      <c r="C123" s="282" t="s">
        <v>743</v>
      </c>
      <c r="D123" s="172"/>
      <c r="E123" s="365" t="s">
        <v>744</v>
      </c>
      <c r="F123" s="172"/>
    </row>
    <row r="124" spans="1:6" s="181" customFormat="1" ht="24" x14ac:dyDescent="0.2">
      <c r="A124" s="470"/>
      <c r="B124" s="470"/>
      <c r="C124" s="282" t="s">
        <v>745</v>
      </c>
      <c r="D124" s="172"/>
      <c r="E124" s="365" t="s">
        <v>746</v>
      </c>
      <c r="F124" s="172"/>
    </row>
    <row r="125" spans="1:6" s="181" customFormat="1" x14ac:dyDescent="0.2">
      <c r="A125" s="470"/>
      <c r="B125" s="470"/>
      <c r="C125" s="282" t="s">
        <v>748</v>
      </c>
      <c r="D125" s="172"/>
      <c r="E125" s="365" t="s">
        <v>749</v>
      </c>
      <c r="F125" s="172"/>
    </row>
    <row r="126" spans="1:6" s="181" customFormat="1" ht="12.75" x14ac:dyDescent="0.2">
      <c r="A126" s="470"/>
      <c r="B126" s="470"/>
      <c r="C126" s="283" t="s">
        <v>750</v>
      </c>
      <c r="D126" s="172"/>
      <c r="E126" s="365" t="s">
        <v>752</v>
      </c>
      <c r="F126" s="172"/>
    </row>
    <row r="127" spans="1:6" s="181" customFormat="1" ht="12.75" customHeight="1" x14ac:dyDescent="0.2">
      <c r="A127" s="470"/>
      <c r="B127" s="470"/>
      <c r="C127" s="471" t="s">
        <v>753</v>
      </c>
      <c r="D127" s="449"/>
      <c r="E127" s="365" t="s">
        <v>754</v>
      </c>
      <c r="F127" s="172"/>
    </row>
    <row r="128" spans="1:6" s="181" customFormat="1" ht="12.75" customHeight="1" x14ac:dyDescent="0.2">
      <c r="A128" s="470"/>
      <c r="B128" s="470"/>
      <c r="C128" s="471"/>
      <c r="D128" s="449"/>
      <c r="E128" s="365" t="s">
        <v>755</v>
      </c>
      <c r="F128" s="172"/>
    </row>
    <row r="129" spans="1:6" s="181" customFormat="1" ht="24" x14ac:dyDescent="0.2">
      <c r="A129" s="470">
        <v>15</v>
      </c>
      <c r="B129" s="470" t="s">
        <v>1014</v>
      </c>
      <c r="C129" s="282" t="s">
        <v>737</v>
      </c>
      <c r="D129" s="172"/>
      <c r="E129" s="365" t="s">
        <v>853</v>
      </c>
      <c r="F129" s="172"/>
    </row>
    <row r="130" spans="1:6" s="181" customFormat="1" ht="24" x14ac:dyDescent="0.2">
      <c r="A130" s="470"/>
      <c r="B130" s="470"/>
      <c r="C130" s="282" t="s">
        <v>739</v>
      </c>
      <c r="D130" s="172"/>
      <c r="E130" s="365" t="s">
        <v>740</v>
      </c>
      <c r="F130" s="172"/>
    </row>
    <row r="131" spans="1:6" s="181" customFormat="1" ht="24" x14ac:dyDescent="0.2">
      <c r="A131" s="470"/>
      <c r="B131" s="470"/>
      <c r="C131" s="282" t="s">
        <v>741</v>
      </c>
      <c r="D131" s="172"/>
      <c r="E131" s="365" t="s">
        <v>854</v>
      </c>
      <c r="F131" s="172"/>
    </row>
    <row r="132" spans="1:6" s="181" customFormat="1" ht="24" x14ac:dyDescent="0.2">
      <c r="A132" s="470"/>
      <c r="B132" s="470"/>
      <c r="C132" s="282" t="s">
        <v>743</v>
      </c>
      <c r="D132" s="172"/>
      <c r="E132" s="365" t="s">
        <v>744</v>
      </c>
      <c r="F132" s="172"/>
    </row>
    <row r="133" spans="1:6" s="181" customFormat="1" ht="24" x14ac:dyDescent="0.2">
      <c r="A133" s="470"/>
      <c r="B133" s="470"/>
      <c r="C133" s="282" t="s">
        <v>745</v>
      </c>
      <c r="D133" s="172"/>
      <c r="E133" s="365" t="s">
        <v>746</v>
      </c>
      <c r="F133" s="172"/>
    </row>
    <row r="134" spans="1:6" s="181" customFormat="1" x14ac:dyDescent="0.2">
      <c r="A134" s="470"/>
      <c r="B134" s="470"/>
      <c r="C134" s="282" t="s">
        <v>748</v>
      </c>
      <c r="D134" s="172"/>
      <c r="E134" s="365" t="s">
        <v>749</v>
      </c>
      <c r="F134" s="172"/>
    </row>
    <row r="135" spans="1:6" s="181" customFormat="1" ht="12.75" x14ac:dyDescent="0.2">
      <c r="A135" s="470"/>
      <c r="B135" s="470"/>
      <c r="C135" s="283" t="s">
        <v>750</v>
      </c>
      <c r="D135" s="172"/>
      <c r="E135" s="365" t="s">
        <v>752</v>
      </c>
      <c r="F135" s="172"/>
    </row>
    <row r="136" spans="1:6" s="181" customFormat="1" ht="12.75" customHeight="1" x14ac:dyDescent="0.2">
      <c r="A136" s="470"/>
      <c r="B136" s="470"/>
      <c r="C136" s="471" t="s">
        <v>753</v>
      </c>
      <c r="D136" s="449"/>
      <c r="E136" s="365" t="s">
        <v>754</v>
      </c>
      <c r="F136" s="172"/>
    </row>
    <row r="137" spans="1:6" s="181" customFormat="1" ht="12.75" customHeight="1" x14ac:dyDescent="0.2">
      <c r="A137" s="470"/>
      <c r="B137" s="470"/>
      <c r="C137" s="471"/>
      <c r="D137" s="449"/>
      <c r="E137" s="365" t="s">
        <v>755</v>
      </c>
      <c r="F137" s="172"/>
    </row>
    <row r="138" spans="1:6" s="181" customFormat="1" ht="24" x14ac:dyDescent="0.2">
      <c r="A138" s="470">
        <v>16</v>
      </c>
      <c r="B138" s="470" t="s">
        <v>1014</v>
      </c>
      <c r="C138" s="282" t="s">
        <v>737</v>
      </c>
      <c r="D138" s="172"/>
      <c r="E138" s="365" t="s">
        <v>853</v>
      </c>
      <c r="F138" s="172"/>
    </row>
    <row r="139" spans="1:6" s="181" customFormat="1" ht="24" x14ac:dyDescent="0.2">
      <c r="A139" s="470"/>
      <c r="B139" s="470"/>
      <c r="C139" s="282" t="s">
        <v>739</v>
      </c>
      <c r="D139" s="172"/>
      <c r="E139" s="365" t="s">
        <v>740</v>
      </c>
      <c r="F139" s="172"/>
    </row>
    <row r="140" spans="1:6" s="181" customFormat="1" ht="24" x14ac:dyDescent="0.2">
      <c r="A140" s="470"/>
      <c r="B140" s="470"/>
      <c r="C140" s="282" t="s">
        <v>741</v>
      </c>
      <c r="D140" s="172"/>
      <c r="E140" s="365" t="s">
        <v>854</v>
      </c>
      <c r="F140" s="172"/>
    </row>
    <row r="141" spans="1:6" s="181" customFormat="1" ht="24" x14ac:dyDescent="0.2">
      <c r="A141" s="470"/>
      <c r="B141" s="470"/>
      <c r="C141" s="282" t="s">
        <v>743</v>
      </c>
      <c r="D141" s="172"/>
      <c r="E141" s="365" t="s">
        <v>744</v>
      </c>
      <c r="F141" s="172"/>
    </row>
    <row r="142" spans="1:6" s="181" customFormat="1" ht="24" x14ac:dyDescent="0.2">
      <c r="A142" s="470"/>
      <c r="B142" s="470"/>
      <c r="C142" s="282" t="s">
        <v>745</v>
      </c>
      <c r="D142" s="172"/>
      <c r="E142" s="365" t="s">
        <v>746</v>
      </c>
      <c r="F142" s="172"/>
    </row>
    <row r="143" spans="1:6" s="181" customFormat="1" x14ac:dyDescent="0.2">
      <c r="A143" s="470"/>
      <c r="B143" s="470"/>
      <c r="C143" s="282" t="s">
        <v>748</v>
      </c>
      <c r="D143" s="172"/>
      <c r="E143" s="365" t="s">
        <v>749</v>
      </c>
      <c r="F143" s="172"/>
    </row>
    <row r="144" spans="1:6" s="181" customFormat="1" ht="12.75" x14ac:dyDescent="0.2">
      <c r="A144" s="470"/>
      <c r="B144" s="470"/>
      <c r="C144" s="283" t="s">
        <v>750</v>
      </c>
      <c r="D144" s="172"/>
      <c r="E144" s="365" t="s">
        <v>752</v>
      </c>
      <c r="F144" s="172"/>
    </row>
    <row r="145" spans="1:6" s="181" customFormat="1" ht="12.75" customHeight="1" x14ac:dyDescent="0.2">
      <c r="A145" s="470"/>
      <c r="B145" s="470"/>
      <c r="C145" s="471" t="s">
        <v>753</v>
      </c>
      <c r="D145" s="449"/>
      <c r="E145" s="365" t="s">
        <v>754</v>
      </c>
      <c r="F145" s="172"/>
    </row>
    <row r="146" spans="1:6" s="181" customFormat="1" ht="12.75" customHeight="1" x14ac:dyDescent="0.2">
      <c r="A146" s="470"/>
      <c r="B146" s="470"/>
      <c r="C146" s="471"/>
      <c r="D146" s="449"/>
      <c r="E146" s="365" t="s">
        <v>755</v>
      </c>
      <c r="F146" s="172"/>
    </row>
    <row r="147" spans="1:6" s="181" customFormat="1" ht="24" x14ac:dyDescent="0.2">
      <c r="A147" s="470">
        <v>17</v>
      </c>
      <c r="B147" s="470" t="s">
        <v>1014</v>
      </c>
      <c r="C147" s="282" t="s">
        <v>737</v>
      </c>
      <c r="D147" s="172"/>
      <c r="E147" s="365" t="s">
        <v>853</v>
      </c>
      <c r="F147" s="172"/>
    </row>
    <row r="148" spans="1:6" s="181" customFormat="1" ht="24" x14ac:dyDescent="0.2">
      <c r="A148" s="470"/>
      <c r="B148" s="470"/>
      <c r="C148" s="282" t="s">
        <v>739</v>
      </c>
      <c r="D148" s="172"/>
      <c r="E148" s="365" t="s">
        <v>740</v>
      </c>
      <c r="F148" s="172"/>
    </row>
    <row r="149" spans="1:6" s="181" customFormat="1" ht="24" x14ac:dyDescent="0.2">
      <c r="A149" s="470"/>
      <c r="B149" s="470"/>
      <c r="C149" s="282" t="s">
        <v>741</v>
      </c>
      <c r="D149" s="172"/>
      <c r="E149" s="365" t="s">
        <v>854</v>
      </c>
      <c r="F149" s="172"/>
    </row>
    <row r="150" spans="1:6" s="181" customFormat="1" ht="24" x14ac:dyDescent="0.2">
      <c r="A150" s="470"/>
      <c r="B150" s="470"/>
      <c r="C150" s="282" t="s">
        <v>743</v>
      </c>
      <c r="D150" s="172"/>
      <c r="E150" s="365" t="s">
        <v>744</v>
      </c>
      <c r="F150" s="172"/>
    </row>
    <row r="151" spans="1:6" s="181" customFormat="1" ht="24" x14ac:dyDescent="0.2">
      <c r="A151" s="470"/>
      <c r="B151" s="470"/>
      <c r="C151" s="282" t="s">
        <v>745</v>
      </c>
      <c r="D151" s="172"/>
      <c r="E151" s="365" t="s">
        <v>746</v>
      </c>
      <c r="F151" s="172"/>
    </row>
    <row r="152" spans="1:6" s="181" customFormat="1" x14ac:dyDescent="0.2">
      <c r="A152" s="470"/>
      <c r="B152" s="470"/>
      <c r="C152" s="282" t="s">
        <v>748</v>
      </c>
      <c r="D152" s="172"/>
      <c r="E152" s="365" t="s">
        <v>749</v>
      </c>
      <c r="F152" s="172"/>
    </row>
    <row r="153" spans="1:6" s="181" customFormat="1" ht="12.75" x14ac:dyDescent="0.2">
      <c r="A153" s="470"/>
      <c r="B153" s="470"/>
      <c r="C153" s="283" t="s">
        <v>750</v>
      </c>
      <c r="D153" s="172"/>
      <c r="E153" s="365" t="s">
        <v>752</v>
      </c>
      <c r="F153" s="172"/>
    </row>
    <row r="154" spans="1:6" s="181" customFormat="1" ht="12.75" customHeight="1" x14ac:dyDescent="0.2">
      <c r="A154" s="470"/>
      <c r="B154" s="470"/>
      <c r="C154" s="471" t="s">
        <v>753</v>
      </c>
      <c r="D154" s="449"/>
      <c r="E154" s="365" t="s">
        <v>754</v>
      </c>
      <c r="F154" s="172"/>
    </row>
    <row r="155" spans="1:6" s="181" customFormat="1" ht="12.75" customHeight="1" x14ac:dyDescent="0.2">
      <c r="A155" s="470"/>
      <c r="B155" s="470"/>
      <c r="C155" s="471"/>
      <c r="D155" s="449"/>
      <c r="E155" s="365" t="s">
        <v>755</v>
      </c>
      <c r="F155" s="172"/>
    </row>
    <row r="156" spans="1:6" s="181" customFormat="1" ht="24" x14ac:dyDescent="0.2">
      <c r="A156" s="470">
        <v>18</v>
      </c>
      <c r="B156" s="470" t="s">
        <v>1014</v>
      </c>
      <c r="C156" s="282" t="s">
        <v>737</v>
      </c>
      <c r="D156" s="172"/>
      <c r="E156" s="365" t="s">
        <v>853</v>
      </c>
      <c r="F156" s="172"/>
    </row>
    <row r="157" spans="1:6" s="181" customFormat="1" ht="24" x14ac:dyDescent="0.2">
      <c r="A157" s="470"/>
      <c r="B157" s="470"/>
      <c r="C157" s="282" t="s">
        <v>739</v>
      </c>
      <c r="D157" s="172"/>
      <c r="E157" s="365" t="s">
        <v>740</v>
      </c>
      <c r="F157" s="172"/>
    </row>
    <row r="158" spans="1:6" s="181" customFormat="1" ht="24" x14ac:dyDescent="0.2">
      <c r="A158" s="470"/>
      <c r="B158" s="470"/>
      <c r="C158" s="282" t="s">
        <v>741</v>
      </c>
      <c r="D158" s="172"/>
      <c r="E158" s="365" t="s">
        <v>854</v>
      </c>
      <c r="F158" s="172"/>
    </row>
    <row r="159" spans="1:6" s="181" customFormat="1" ht="24" x14ac:dyDescent="0.2">
      <c r="A159" s="470"/>
      <c r="B159" s="470"/>
      <c r="C159" s="282" t="s">
        <v>743</v>
      </c>
      <c r="D159" s="172"/>
      <c r="E159" s="365" t="s">
        <v>744</v>
      </c>
      <c r="F159" s="172"/>
    </row>
    <row r="160" spans="1:6" s="181" customFormat="1" ht="24" x14ac:dyDescent="0.2">
      <c r="A160" s="470"/>
      <c r="B160" s="470"/>
      <c r="C160" s="282" t="s">
        <v>745</v>
      </c>
      <c r="D160" s="172"/>
      <c r="E160" s="365" t="s">
        <v>746</v>
      </c>
      <c r="F160" s="172"/>
    </row>
    <row r="161" spans="1:6" s="181" customFormat="1" x14ac:dyDescent="0.2">
      <c r="A161" s="470"/>
      <c r="B161" s="470"/>
      <c r="C161" s="282" t="s">
        <v>748</v>
      </c>
      <c r="D161" s="172"/>
      <c r="E161" s="365" t="s">
        <v>749</v>
      </c>
      <c r="F161" s="172"/>
    </row>
    <row r="162" spans="1:6" s="181" customFormat="1" ht="12.75" x14ac:dyDescent="0.2">
      <c r="A162" s="470"/>
      <c r="B162" s="470"/>
      <c r="C162" s="283" t="s">
        <v>750</v>
      </c>
      <c r="D162" s="172"/>
      <c r="E162" s="365" t="s">
        <v>752</v>
      </c>
      <c r="F162" s="172"/>
    </row>
    <row r="163" spans="1:6" s="181" customFormat="1" ht="12.75" customHeight="1" x14ac:dyDescent="0.2">
      <c r="A163" s="470"/>
      <c r="B163" s="470"/>
      <c r="C163" s="471" t="s">
        <v>753</v>
      </c>
      <c r="D163" s="449"/>
      <c r="E163" s="365" t="s">
        <v>754</v>
      </c>
      <c r="F163" s="172"/>
    </row>
    <row r="164" spans="1:6" s="181" customFormat="1" ht="12.75" customHeight="1" x14ac:dyDescent="0.2">
      <c r="A164" s="470"/>
      <c r="B164" s="470"/>
      <c r="C164" s="471"/>
      <c r="D164" s="449"/>
      <c r="E164" s="365" t="s">
        <v>755</v>
      </c>
      <c r="F164" s="172"/>
    </row>
    <row r="165" spans="1:6" s="181" customFormat="1" ht="24" x14ac:dyDescent="0.2">
      <c r="A165" s="470">
        <v>19</v>
      </c>
      <c r="B165" s="470" t="s">
        <v>1014</v>
      </c>
      <c r="C165" s="282" t="s">
        <v>737</v>
      </c>
      <c r="D165" s="172"/>
      <c r="E165" s="365" t="s">
        <v>853</v>
      </c>
      <c r="F165" s="172"/>
    </row>
    <row r="166" spans="1:6" s="181" customFormat="1" ht="24" x14ac:dyDescent="0.2">
      <c r="A166" s="470"/>
      <c r="B166" s="470"/>
      <c r="C166" s="282" t="s">
        <v>739</v>
      </c>
      <c r="D166" s="172"/>
      <c r="E166" s="365" t="s">
        <v>740</v>
      </c>
      <c r="F166" s="172"/>
    </row>
    <row r="167" spans="1:6" s="181" customFormat="1" ht="24" x14ac:dyDescent="0.2">
      <c r="A167" s="470"/>
      <c r="B167" s="470"/>
      <c r="C167" s="282" t="s">
        <v>741</v>
      </c>
      <c r="D167" s="172"/>
      <c r="E167" s="365" t="s">
        <v>854</v>
      </c>
      <c r="F167" s="172"/>
    </row>
    <row r="168" spans="1:6" s="181" customFormat="1" ht="24" x14ac:dyDescent="0.2">
      <c r="A168" s="470"/>
      <c r="B168" s="470"/>
      <c r="C168" s="282" t="s">
        <v>743</v>
      </c>
      <c r="D168" s="172"/>
      <c r="E168" s="365" t="s">
        <v>744</v>
      </c>
      <c r="F168" s="172"/>
    </row>
    <row r="169" spans="1:6" s="181" customFormat="1" ht="24" x14ac:dyDescent="0.2">
      <c r="A169" s="470"/>
      <c r="B169" s="470"/>
      <c r="C169" s="282" t="s">
        <v>745</v>
      </c>
      <c r="D169" s="172"/>
      <c r="E169" s="365" t="s">
        <v>746</v>
      </c>
      <c r="F169" s="172"/>
    </row>
    <row r="170" spans="1:6" s="181" customFormat="1" x14ac:dyDescent="0.2">
      <c r="A170" s="470"/>
      <c r="B170" s="470"/>
      <c r="C170" s="282" t="s">
        <v>748</v>
      </c>
      <c r="D170" s="172"/>
      <c r="E170" s="365" t="s">
        <v>749</v>
      </c>
      <c r="F170" s="172"/>
    </row>
    <row r="171" spans="1:6" s="181" customFormat="1" ht="12.75" x14ac:dyDescent="0.2">
      <c r="A171" s="470"/>
      <c r="B171" s="470"/>
      <c r="C171" s="283" t="s">
        <v>750</v>
      </c>
      <c r="D171" s="172"/>
      <c r="E171" s="365" t="s">
        <v>752</v>
      </c>
      <c r="F171" s="172"/>
    </row>
    <row r="172" spans="1:6" s="181" customFormat="1" ht="12.75" customHeight="1" x14ac:dyDescent="0.2">
      <c r="A172" s="470"/>
      <c r="B172" s="470"/>
      <c r="C172" s="471" t="s">
        <v>753</v>
      </c>
      <c r="D172" s="449"/>
      <c r="E172" s="365" t="s">
        <v>754</v>
      </c>
      <c r="F172" s="172"/>
    </row>
    <row r="173" spans="1:6" s="181" customFormat="1" ht="12.75" customHeight="1" x14ac:dyDescent="0.2">
      <c r="A173" s="470"/>
      <c r="B173" s="470"/>
      <c r="C173" s="471"/>
      <c r="D173" s="449"/>
      <c r="E173" s="365" t="s">
        <v>755</v>
      </c>
      <c r="F173" s="172"/>
    </row>
    <row r="174" spans="1:6" s="181" customFormat="1" ht="24" x14ac:dyDescent="0.2">
      <c r="A174" s="470">
        <v>20</v>
      </c>
      <c r="B174" s="470" t="s">
        <v>1014</v>
      </c>
      <c r="C174" s="282" t="s">
        <v>737</v>
      </c>
      <c r="D174" s="172"/>
      <c r="E174" s="365" t="s">
        <v>853</v>
      </c>
      <c r="F174" s="172"/>
    </row>
    <row r="175" spans="1:6" s="181" customFormat="1" ht="24" x14ac:dyDescent="0.2">
      <c r="A175" s="470"/>
      <c r="B175" s="470"/>
      <c r="C175" s="282" t="s">
        <v>739</v>
      </c>
      <c r="D175" s="172"/>
      <c r="E175" s="365" t="s">
        <v>740</v>
      </c>
      <c r="F175" s="172"/>
    </row>
    <row r="176" spans="1:6" s="181" customFormat="1" ht="24" x14ac:dyDescent="0.2">
      <c r="A176" s="470"/>
      <c r="B176" s="470"/>
      <c r="C176" s="282" t="s">
        <v>741</v>
      </c>
      <c r="D176" s="172"/>
      <c r="E176" s="365" t="s">
        <v>854</v>
      </c>
      <c r="F176" s="172"/>
    </row>
    <row r="177" spans="1:6" s="181" customFormat="1" ht="24" x14ac:dyDescent="0.2">
      <c r="A177" s="470"/>
      <c r="B177" s="470"/>
      <c r="C177" s="282" t="s">
        <v>743</v>
      </c>
      <c r="D177" s="172"/>
      <c r="E177" s="365" t="s">
        <v>744</v>
      </c>
      <c r="F177" s="172"/>
    </row>
    <row r="178" spans="1:6" s="181" customFormat="1" ht="24" x14ac:dyDescent="0.2">
      <c r="A178" s="470"/>
      <c r="B178" s="470"/>
      <c r="C178" s="282" t="s">
        <v>745</v>
      </c>
      <c r="D178" s="172"/>
      <c r="E178" s="365" t="s">
        <v>746</v>
      </c>
      <c r="F178" s="172"/>
    </row>
    <row r="179" spans="1:6" s="181" customFormat="1" x14ac:dyDescent="0.2">
      <c r="A179" s="470"/>
      <c r="B179" s="470"/>
      <c r="C179" s="282" t="s">
        <v>748</v>
      </c>
      <c r="D179" s="172"/>
      <c r="E179" s="365" t="s">
        <v>749</v>
      </c>
      <c r="F179" s="172"/>
    </row>
    <row r="180" spans="1:6" s="181" customFormat="1" ht="12.75" x14ac:dyDescent="0.2">
      <c r="A180" s="470"/>
      <c r="B180" s="470"/>
      <c r="C180" s="283" t="s">
        <v>750</v>
      </c>
      <c r="D180" s="172"/>
      <c r="E180" s="365" t="s">
        <v>752</v>
      </c>
      <c r="F180" s="172"/>
    </row>
    <row r="181" spans="1:6" s="181" customFormat="1" ht="12.75" customHeight="1" x14ac:dyDescent="0.2">
      <c r="A181" s="470"/>
      <c r="B181" s="470"/>
      <c r="C181" s="471" t="s">
        <v>753</v>
      </c>
      <c r="D181" s="449"/>
      <c r="E181" s="365" t="s">
        <v>754</v>
      </c>
      <c r="F181" s="172"/>
    </row>
    <row r="182" spans="1:6" s="181" customFormat="1" ht="12.75" customHeight="1" x14ac:dyDescent="0.2">
      <c r="A182" s="470"/>
      <c r="B182" s="470"/>
      <c r="C182" s="471"/>
      <c r="D182" s="449"/>
      <c r="E182" s="365" t="s">
        <v>755</v>
      </c>
      <c r="F182" s="172"/>
    </row>
    <row r="183" spans="1:6" s="181" customFormat="1" ht="24" x14ac:dyDescent="0.2">
      <c r="A183" s="470">
        <v>21</v>
      </c>
      <c r="B183" s="470" t="s">
        <v>1186</v>
      </c>
      <c r="C183" s="282" t="s">
        <v>737</v>
      </c>
      <c r="D183" s="172"/>
      <c r="E183" s="365" t="s">
        <v>853</v>
      </c>
      <c r="F183" s="172"/>
    </row>
    <row r="184" spans="1:6" s="181" customFormat="1" ht="24" x14ac:dyDescent="0.2">
      <c r="A184" s="470"/>
      <c r="B184" s="470"/>
      <c r="C184" s="282" t="s">
        <v>739</v>
      </c>
      <c r="D184" s="172"/>
      <c r="E184" s="365" t="s">
        <v>740</v>
      </c>
      <c r="F184" s="172"/>
    </row>
    <row r="185" spans="1:6" s="181" customFormat="1" ht="24" x14ac:dyDescent="0.2">
      <c r="A185" s="470"/>
      <c r="B185" s="470"/>
      <c r="C185" s="282" t="s">
        <v>741</v>
      </c>
      <c r="D185" s="172"/>
      <c r="E185" s="365" t="s">
        <v>854</v>
      </c>
      <c r="F185" s="172"/>
    </row>
    <row r="186" spans="1:6" s="181" customFormat="1" ht="24" x14ac:dyDescent="0.2">
      <c r="A186" s="470"/>
      <c r="B186" s="470"/>
      <c r="C186" s="282" t="s">
        <v>743</v>
      </c>
      <c r="D186" s="172"/>
      <c r="E186" s="365" t="s">
        <v>744</v>
      </c>
      <c r="F186" s="172"/>
    </row>
    <row r="187" spans="1:6" s="181" customFormat="1" ht="24" x14ac:dyDescent="0.2">
      <c r="A187" s="470"/>
      <c r="B187" s="470"/>
      <c r="C187" s="282" t="s">
        <v>745</v>
      </c>
      <c r="D187" s="172"/>
      <c r="E187" s="365" t="s">
        <v>746</v>
      </c>
      <c r="F187" s="172"/>
    </row>
    <row r="188" spans="1:6" s="181" customFormat="1" x14ac:dyDescent="0.2">
      <c r="A188" s="470"/>
      <c r="B188" s="470"/>
      <c r="C188" s="282" t="s">
        <v>748</v>
      </c>
      <c r="D188" s="172"/>
      <c r="E188" s="365" t="s">
        <v>749</v>
      </c>
      <c r="F188" s="172"/>
    </row>
    <row r="189" spans="1:6" s="181" customFormat="1" ht="12.75" x14ac:dyDescent="0.2">
      <c r="A189" s="470"/>
      <c r="B189" s="470"/>
      <c r="C189" s="283" t="s">
        <v>750</v>
      </c>
      <c r="D189" s="172"/>
      <c r="E189" s="365" t="s">
        <v>752</v>
      </c>
      <c r="F189" s="172"/>
    </row>
    <row r="190" spans="1:6" s="181" customFormat="1" ht="12.75" customHeight="1" x14ac:dyDescent="0.2">
      <c r="A190" s="470"/>
      <c r="B190" s="470"/>
      <c r="C190" s="471" t="s">
        <v>753</v>
      </c>
      <c r="D190" s="449"/>
      <c r="E190" s="365" t="s">
        <v>754</v>
      </c>
      <c r="F190" s="172"/>
    </row>
    <row r="191" spans="1:6" s="181" customFormat="1" ht="12.75" customHeight="1" x14ac:dyDescent="0.2">
      <c r="A191" s="470"/>
      <c r="B191" s="470"/>
      <c r="C191" s="471"/>
      <c r="D191" s="449"/>
      <c r="E191" s="365" t="s">
        <v>755</v>
      </c>
      <c r="F191" s="172"/>
    </row>
    <row r="192" spans="1:6" s="181" customFormat="1" ht="24" x14ac:dyDescent="0.2">
      <c r="A192" s="470">
        <v>22</v>
      </c>
      <c r="B192" s="470" t="s">
        <v>1185</v>
      </c>
      <c r="C192" s="282" t="s">
        <v>737</v>
      </c>
      <c r="D192" s="172"/>
      <c r="E192" s="365" t="s">
        <v>853</v>
      </c>
      <c r="F192" s="172"/>
    </row>
    <row r="193" spans="1:6" s="181" customFormat="1" ht="24" x14ac:dyDescent="0.2">
      <c r="A193" s="470"/>
      <c r="B193" s="470"/>
      <c r="C193" s="282" t="s">
        <v>739</v>
      </c>
      <c r="D193" s="172"/>
      <c r="E193" s="365" t="s">
        <v>740</v>
      </c>
      <c r="F193" s="172"/>
    </row>
    <row r="194" spans="1:6" s="181" customFormat="1" ht="24" x14ac:dyDescent="0.2">
      <c r="A194" s="470"/>
      <c r="B194" s="470"/>
      <c r="C194" s="282" t="s">
        <v>741</v>
      </c>
      <c r="D194" s="172"/>
      <c r="E194" s="365" t="s">
        <v>854</v>
      </c>
      <c r="F194" s="172"/>
    </row>
    <row r="195" spans="1:6" s="181" customFormat="1" ht="24" x14ac:dyDescent="0.2">
      <c r="A195" s="470"/>
      <c r="B195" s="470"/>
      <c r="C195" s="282" t="s">
        <v>743</v>
      </c>
      <c r="D195" s="172"/>
      <c r="E195" s="365" t="s">
        <v>744</v>
      </c>
      <c r="F195" s="172"/>
    </row>
    <row r="196" spans="1:6" s="181" customFormat="1" ht="24" x14ac:dyDescent="0.2">
      <c r="A196" s="470"/>
      <c r="B196" s="470"/>
      <c r="C196" s="282" t="s">
        <v>745</v>
      </c>
      <c r="D196" s="172"/>
      <c r="E196" s="365" t="s">
        <v>746</v>
      </c>
      <c r="F196" s="172"/>
    </row>
    <row r="197" spans="1:6" s="181" customFormat="1" x14ac:dyDescent="0.2">
      <c r="A197" s="470"/>
      <c r="B197" s="470"/>
      <c r="C197" s="282" t="s">
        <v>748</v>
      </c>
      <c r="D197" s="172"/>
      <c r="E197" s="365" t="s">
        <v>749</v>
      </c>
      <c r="F197" s="172"/>
    </row>
    <row r="198" spans="1:6" s="181" customFormat="1" ht="12.75" x14ac:dyDescent="0.2">
      <c r="A198" s="470"/>
      <c r="B198" s="470"/>
      <c r="C198" s="283" t="s">
        <v>750</v>
      </c>
      <c r="D198" s="172"/>
      <c r="E198" s="365" t="s">
        <v>752</v>
      </c>
      <c r="F198" s="172"/>
    </row>
    <row r="199" spans="1:6" s="181" customFormat="1" ht="12.75" customHeight="1" x14ac:dyDescent="0.2">
      <c r="A199" s="470"/>
      <c r="B199" s="470"/>
      <c r="C199" s="471" t="s">
        <v>753</v>
      </c>
      <c r="D199" s="449"/>
      <c r="E199" s="365" t="s">
        <v>754</v>
      </c>
      <c r="F199" s="172"/>
    </row>
    <row r="200" spans="1:6" s="181" customFormat="1" ht="12.75" customHeight="1" x14ac:dyDescent="0.2">
      <c r="A200" s="470"/>
      <c r="B200" s="470"/>
      <c r="C200" s="471"/>
      <c r="D200" s="449"/>
      <c r="E200" s="365" t="s">
        <v>755</v>
      </c>
      <c r="F200" s="172"/>
    </row>
    <row r="201" spans="1:6" s="181" customFormat="1" ht="24" x14ac:dyDescent="0.2">
      <c r="A201" s="470">
        <v>23</v>
      </c>
      <c r="B201" s="470" t="s">
        <v>1014</v>
      </c>
      <c r="C201" s="282" t="s">
        <v>737</v>
      </c>
      <c r="D201" s="172"/>
      <c r="E201" s="365" t="s">
        <v>853</v>
      </c>
      <c r="F201" s="172"/>
    </row>
    <row r="202" spans="1:6" s="181" customFormat="1" ht="24" x14ac:dyDescent="0.2">
      <c r="A202" s="470"/>
      <c r="B202" s="470"/>
      <c r="C202" s="282" t="s">
        <v>739</v>
      </c>
      <c r="D202" s="172"/>
      <c r="E202" s="365" t="s">
        <v>740</v>
      </c>
      <c r="F202" s="172"/>
    </row>
    <row r="203" spans="1:6" s="181" customFormat="1" ht="24" x14ac:dyDescent="0.2">
      <c r="A203" s="470"/>
      <c r="B203" s="470"/>
      <c r="C203" s="282" t="s">
        <v>741</v>
      </c>
      <c r="D203" s="172"/>
      <c r="E203" s="365" t="s">
        <v>854</v>
      </c>
      <c r="F203" s="172"/>
    </row>
    <row r="204" spans="1:6" s="181" customFormat="1" ht="24" x14ac:dyDescent="0.2">
      <c r="A204" s="470"/>
      <c r="B204" s="470"/>
      <c r="C204" s="282" t="s">
        <v>743</v>
      </c>
      <c r="D204" s="172"/>
      <c r="E204" s="365" t="s">
        <v>744</v>
      </c>
      <c r="F204" s="172"/>
    </row>
    <row r="205" spans="1:6" s="181" customFormat="1" ht="24" x14ac:dyDescent="0.2">
      <c r="A205" s="470"/>
      <c r="B205" s="470"/>
      <c r="C205" s="282" t="s">
        <v>745</v>
      </c>
      <c r="D205" s="172"/>
      <c r="E205" s="365" t="s">
        <v>746</v>
      </c>
      <c r="F205" s="172"/>
    </row>
    <row r="206" spans="1:6" s="181" customFormat="1" x14ac:dyDescent="0.2">
      <c r="A206" s="470"/>
      <c r="B206" s="470"/>
      <c r="C206" s="282" t="s">
        <v>748</v>
      </c>
      <c r="D206" s="172"/>
      <c r="E206" s="365" t="s">
        <v>749</v>
      </c>
      <c r="F206" s="172"/>
    </row>
    <row r="207" spans="1:6" s="181" customFormat="1" ht="12.75" x14ac:dyDescent="0.2">
      <c r="A207" s="470"/>
      <c r="B207" s="470"/>
      <c r="C207" s="283" t="s">
        <v>750</v>
      </c>
      <c r="D207" s="172"/>
      <c r="E207" s="365" t="s">
        <v>752</v>
      </c>
      <c r="F207" s="172"/>
    </row>
    <row r="208" spans="1:6" s="181" customFormat="1" ht="12.75" customHeight="1" x14ac:dyDescent="0.2">
      <c r="A208" s="470"/>
      <c r="B208" s="470"/>
      <c r="C208" s="471" t="s">
        <v>753</v>
      </c>
      <c r="D208" s="449"/>
      <c r="E208" s="365" t="s">
        <v>754</v>
      </c>
      <c r="F208" s="172"/>
    </row>
    <row r="209" spans="1:6" s="181" customFormat="1" ht="12.75" customHeight="1" x14ac:dyDescent="0.2">
      <c r="A209" s="470"/>
      <c r="B209" s="470"/>
      <c r="C209" s="471"/>
      <c r="D209" s="449"/>
      <c r="E209" s="365" t="s">
        <v>755</v>
      </c>
      <c r="F209" s="172"/>
    </row>
    <row r="210" spans="1:6" s="181" customFormat="1" ht="24" x14ac:dyDescent="0.2">
      <c r="A210" s="470">
        <v>24</v>
      </c>
      <c r="B210" s="470" t="s">
        <v>1014</v>
      </c>
      <c r="C210" s="282" t="s">
        <v>737</v>
      </c>
      <c r="D210" s="172"/>
      <c r="E210" s="365" t="s">
        <v>853</v>
      </c>
      <c r="F210" s="172"/>
    </row>
    <row r="211" spans="1:6" s="181" customFormat="1" ht="24" x14ac:dyDescent="0.2">
      <c r="A211" s="470"/>
      <c r="B211" s="470"/>
      <c r="C211" s="282" t="s">
        <v>739</v>
      </c>
      <c r="D211" s="172"/>
      <c r="E211" s="365" t="s">
        <v>740</v>
      </c>
      <c r="F211" s="172"/>
    </row>
    <row r="212" spans="1:6" s="181" customFormat="1" ht="24" x14ac:dyDescent="0.2">
      <c r="A212" s="470"/>
      <c r="B212" s="470"/>
      <c r="C212" s="282" t="s">
        <v>741</v>
      </c>
      <c r="D212" s="172"/>
      <c r="E212" s="365" t="s">
        <v>854</v>
      </c>
      <c r="F212" s="172"/>
    </row>
    <row r="213" spans="1:6" s="181" customFormat="1" ht="24" x14ac:dyDescent="0.2">
      <c r="A213" s="470"/>
      <c r="B213" s="470"/>
      <c r="C213" s="282" t="s">
        <v>743</v>
      </c>
      <c r="D213" s="172"/>
      <c r="E213" s="365" t="s">
        <v>744</v>
      </c>
      <c r="F213" s="172"/>
    </row>
    <row r="214" spans="1:6" s="181" customFormat="1" ht="24" x14ac:dyDescent="0.2">
      <c r="A214" s="470"/>
      <c r="B214" s="470"/>
      <c r="C214" s="282" t="s">
        <v>745</v>
      </c>
      <c r="D214" s="172"/>
      <c r="E214" s="365" t="s">
        <v>746</v>
      </c>
      <c r="F214" s="172"/>
    </row>
    <row r="215" spans="1:6" s="181" customFormat="1" x14ac:dyDescent="0.2">
      <c r="A215" s="470"/>
      <c r="B215" s="470"/>
      <c r="C215" s="282" t="s">
        <v>748</v>
      </c>
      <c r="D215" s="172"/>
      <c r="E215" s="365" t="s">
        <v>749</v>
      </c>
      <c r="F215" s="172"/>
    </row>
    <row r="216" spans="1:6" s="181" customFormat="1" ht="12.75" x14ac:dyDescent="0.2">
      <c r="A216" s="470"/>
      <c r="B216" s="470"/>
      <c r="C216" s="283" t="s">
        <v>750</v>
      </c>
      <c r="D216" s="172"/>
      <c r="E216" s="365" t="s">
        <v>752</v>
      </c>
      <c r="F216" s="172"/>
    </row>
    <row r="217" spans="1:6" s="181" customFormat="1" ht="12.75" customHeight="1" x14ac:dyDescent="0.2">
      <c r="A217" s="470"/>
      <c r="B217" s="470"/>
      <c r="C217" s="471" t="s">
        <v>753</v>
      </c>
      <c r="D217" s="449"/>
      <c r="E217" s="365" t="s">
        <v>754</v>
      </c>
      <c r="F217" s="172"/>
    </row>
    <row r="218" spans="1:6" s="181" customFormat="1" ht="12.75" customHeight="1" x14ac:dyDescent="0.2">
      <c r="A218" s="470"/>
      <c r="B218" s="470"/>
      <c r="C218" s="471"/>
      <c r="D218" s="449"/>
      <c r="E218" s="365" t="s">
        <v>755</v>
      </c>
      <c r="F218" s="172"/>
    </row>
    <row r="219" spans="1:6" s="181" customFormat="1" ht="24" x14ac:dyDescent="0.2">
      <c r="A219" s="470">
        <v>25</v>
      </c>
      <c r="B219" s="470" t="s">
        <v>1014</v>
      </c>
      <c r="C219" s="282" t="s">
        <v>737</v>
      </c>
      <c r="D219" s="172"/>
      <c r="E219" s="365" t="s">
        <v>853</v>
      </c>
      <c r="F219" s="172"/>
    </row>
    <row r="220" spans="1:6" s="181" customFormat="1" ht="24" x14ac:dyDescent="0.2">
      <c r="A220" s="470"/>
      <c r="B220" s="470"/>
      <c r="C220" s="282" t="s">
        <v>739</v>
      </c>
      <c r="D220" s="172"/>
      <c r="E220" s="365" t="s">
        <v>740</v>
      </c>
      <c r="F220" s="172"/>
    </row>
    <row r="221" spans="1:6" s="181" customFormat="1" ht="24" x14ac:dyDescent="0.2">
      <c r="A221" s="470"/>
      <c r="B221" s="470"/>
      <c r="C221" s="282" t="s">
        <v>741</v>
      </c>
      <c r="D221" s="172"/>
      <c r="E221" s="365" t="s">
        <v>854</v>
      </c>
      <c r="F221" s="172"/>
    </row>
    <row r="222" spans="1:6" s="181" customFormat="1" ht="24" x14ac:dyDescent="0.2">
      <c r="A222" s="470"/>
      <c r="B222" s="470"/>
      <c r="C222" s="282" t="s">
        <v>743</v>
      </c>
      <c r="D222" s="172"/>
      <c r="E222" s="365" t="s">
        <v>744</v>
      </c>
      <c r="F222" s="172"/>
    </row>
    <row r="223" spans="1:6" s="181" customFormat="1" ht="24" x14ac:dyDescent="0.2">
      <c r="A223" s="470"/>
      <c r="B223" s="470"/>
      <c r="C223" s="282" t="s">
        <v>745</v>
      </c>
      <c r="D223" s="172"/>
      <c r="E223" s="365" t="s">
        <v>746</v>
      </c>
      <c r="F223" s="172"/>
    </row>
    <row r="224" spans="1:6" s="181" customFormat="1" ht="12.75" customHeight="1" x14ac:dyDescent="0.2">
      <c r="A224" s="470"/>
      <c r="B224" s="470"/>
      <c r="C224" s="282" t="s">
        <v>748</v>
      </c>
      <c r="D224" s="172"/>
      <c r="E224" s="365" t="s">
        <v>749</v>
      </c>
      <c r="F224" s="172"/>
    </row>
    <row r="225" spans="1:6" s="181" customFormat="1" ht="12.75" x14ac:dyDescent="0.2">
      <c r="A225" s="470"/>
      <c r="B225" s="470"/>
      <c r="C225" s="283" t="s">
        <v>750</v>
      </c>
      <c r="D225" s="172"/>
      <c r="E225" s="365" t="s">
        <v>752</v>
      </c>
      <c r="F225" s="172"/>
    </row>
    <row r="226" spans="1:6" s="181" customFormat="1" ht="12.75" customHeight="1" x14ac:dyDescent="0.2">
      <c r="A226" s="470"/>
      <c r="B226" s="470"/>
      <c r="C226" s="471" t="s">
        <v>753</v>
      </c>
      <c r="D226" s="449"/>
      <c r="E226" s="365" t="s">
        <v>754</v>
      </c>
      <c r="F226" s="172"/>
    </row>
    <row r="227" spans="1:6" s="181" customFormat="1" ht="12.75" customHeight="1" x14ac:dyDescent="0.2">
      <c r="A227" s="470"/>
      <c r="B227" s="470"/>
      <c r="C227" s="471"/>
      <c r="D227" s="449"/>
      <c r="E227" s="365" t="s">
        <v>755</v>
      </c>
      <c r="F227" s="172"/>
    </row>
    <row r="228" spans="1:6" s="181" customFormat="1" ht="24" x14ac:dyDescent="0.2">
      <c r="A228" s="470">
        <v>26</v>
      </c>
      <c r="B228" s="470" t="s">
        <v>1014</v>
      </c>
      <c r="C228" s="282" t="s">
        <v>737</v>
      </c>
      <c r="D228" s="172"/>
      <c r="E228" s="365" t="s">
        <v>853</v>
      </c>
      <c r="F228" s="172"/>
    </row>
    <row r="229" spans="1:6" s="181" customFormat="1" ht="24" x14ac:dyDescent="0.2">
      <c r="A229" s="470"/>
      <c r="B229" s="470"/>
      <c r="C229" s="282" t="s">
        <v>739</v>
      </c>
      <c r="D229" s="172"/>
      <c r="E229" s="365" t="s">
        <v>740</v>
      </c>
      <c r="F229" s="172"/>
    </row>
    <row r="230" spans="1:6" s="181" customFormat="1" ht="24" x14ac:dyDescent="0.2">
      <c r="A230" s="470"/>
      <c r="B230" s="470"/>
      <c r="C230" s="282" t="s">
        <v>741</v>
      </c>
      <c r="D230" s="172"/>
      <c r="E230" s="365" t="s">
        <v>854</v>
      </c>
      <c r="F230" s="172"/>
    </row>
    <row r="231" spans="1:6" s="181" customFormat="1" ht="24" x14ac:dyDescent="0.2">
      <c r="A231" s="470"/>
      <c r="B231" s="470"/>
      <c r="C231" s="282" t="s">
        <v>743</v>
      </c>
      <c r="D231" s="172"/>
      <c r="E231" s="365" t="s">
        <v>744</v>
      </c>
      <c r="F231" s="172"/>
    </row>
    <row r="232" spans="1:6" s="181" customFormat="1" ht="24" x14ac:dyDescent="0.2">
      <c r="A232" s="470"/>
      <c r="B232" s="470"/>
      <c r="C232" s="282" t="s">
        <v>745</v>
      </c>
      <c r="D232" s="172"/>
      <c r="E232" s="365" t="s">
        <v>746</v>
      </c>
      <c r="F232" s="172"/>
    </row>
    <row r="233" spans="1:6" s="181" customFormat="1" ht="12.75" customHeight="1" x14ac:dyDescent="0.2">
      <c r="A233" s="470"/>
      <c r="B233" s="470"/>
      <c r="C233" s="282" t="s">
        <v>748</v>
      </c>
      <c r="D233" s="172"/>
      <c r="E233" s="365" t="s">
        <v>749</v>
      </c>
      <c r="F233" s="172"/>
    </row>
    <row r="234" spans="1:6" s="181" customFormat="1" ht="12.75" x14ac:dyDescent="0.2">
      <c r="A234" s="470"/>
      <c r="B234" s="470"/>
      <c r="C234" s="283" t="s">
        <v>750</v>
      </c>
      <c r="D234" s="172"/>
      <c r="E234" s="365" t="s">
        <v>752</v>
      </c>
      <c r="F234" s="172"/>
    </row>
    <row r="235" spans="1:6" s="181" customFormat="1" ht="12.75" customHeight="1" x14ac:dyDescent="0.2">
      <c r="A235" s="470"/>
      <c r="B235" s="470"/>
      <c r="C235" s="471" t="s">
        <v>753</v>
      </c>
      <c r="D235" s="449"/>
      <c r="E235" s="365" t="s">
        <v>754</v>
      </c>
      <c r="F235" s="172"/>
    </row>
    <row r="236" spans="1:6" s="181" customFormat="1" ht="12.75" customHeight="1" x14ac:dyDescent="0.2">
      <c r="A236" s="470"/>
      <c r="B236" s="470"/>
      <c r="C236" s="471"/>
      <c r="D236" s="449"/>
      <c r="E236" s="365" t="s">
        <v>755</v>
      </c>
      <c r="F236" s="172"/>
    </row>
    <row r="237" spans="1:6" s="181" customFormat="1" ht="24" x14ac:dyDescent="0.2">
      <c r="A237" s="470">
        <v>27</v>
      </c>
      <c r="B237" s="470" t="s">
        <v>1014</v>
      </c>
      <c r="C237" s="282" t="s">
        <v>737</v>
      </c>
      <c r="D237" s="172"/>
      <c r="E237" s="365" t="s">
        <v>853</v>
      </c>
      <c r="F237" s="172"/>
    </row>
    <row r="238" spans="1:6" s="181" customFormat="1" ht="24" x14ac:dyDescent="0.2">
      <c r="A238" s="470"/>
      <c r="B238" s="470"/>
      <c r="C238" s="282" t="s">
        <v>739</v>
      </c>
      <c r="D238" s="172"/>
      <c r="E238" s="365" t="s">
        <v>740</v>
      </c>
      <c r="F238" s="172"/>
    </row>
    <row r="239" spans="1:6" s="181" customFormat="1" ht="24" x14ac:dyDescent="0.2">
      <c r="A239" s="470"/>
      <c r="B239" s="470"/>
      <c r="C239" s="282" t="s">
        <v>741</v>
      </c>
      <c r="D239" s="172"/>
      <c r="E239" s="365" t="s">
        <v>854</v>
      </c>
      <c r="F239" s="172"/>
    </row>
    <row r="240" spans="1:6" s="181" customFormat="1" ht="24" x14ac:dyDescent="0.2">
      <c r="A240" s="470"/>
      <c r="B240" s="470"/>
      <c r="C240" s="282" t="s">
        <v>743</v>
      </c>
      <c r="D240" s="172"/>
      <c r="E240" s="365" t="s">
        <v>744</v>
      </c>
      <c r="F240" s="172"/>
    </row>
    <row r="241" spans="1:6" s="181" customFormat="1" ht="24" x14ac:dyDescent="0.2">
      <c r="A241" s="470"/>
      <c r="B241" s="470"/>
      <c r="C241" s="282" t="s">
        <v>745</v>
      </c>
      <c r="D241" s="172"/>
      <c r="E241" s="365" t="s">
        <v>746</v>
      </c>
      <c r="F241" s="172"/>
    </row>
    <row r="242" spans="1:6" s="181" customFormat="1" ht="12.75" customHeight="1" x14ac:dyDescent="0.2">
      <c r="A242" s="470"/>
      <c r="B242" s="470"/>
      <c r="C242" s="282" t="s">
        <v>748</v>
      </c>
      <c r="D242" s="172"/>
      <c r="E242" s="365" t="s">
        <v>749</v>
      </c>
      <c r="F242" s="172"/>
    </row>
    <row r="243" spans="1:6" s="181" customFormat="1" ht="12.75" x14ac:dyDescent="0.2">
      <c r="A243" s="470"/>
      <c r="B243" s="470"/>
      <c r="C243" s="283" t="s">
        <v>750</v>
      </c>
      <c r="D243" s="172"/>
      <c r="E243" s="365" t="s">
        <v>752</v>
      </c>
      <c r="F243" s="172"/>
    </row>
    <row r="244" spans="1:6" s="181" customFormat="1" ht="12.75" customHeight="1" x14ac:dyDescent="0.2">
      <c r="A244" s="470"/>
      <c r="B244" s="470"/>
      <c r="C244" s="471" t="s">
        <v>753</v>
      </c>
      <c r="D244" s="449"/>
      <c r="E244" s="365" t="s">
        <v>754</v>
      </c>
      <c r="F244" s="172"/>
    </row>
    <row r="245" spans="1:6" s="181" customFormat="1" ht="12.75" customHeight="1" x14ac:dyDescent="0.2">
      <c r="A245" s="470"/>
      <c r="B245" s="470"/>
      <c r="C245" s="471"/>
      <c r="D245" s="449"/>
      <c r="E245" s="365" t="s">
        <v>755</v>
      </c>
      <c r="F245" s="172"/>
    </row>
    <row r="246" spans="1:6" s="181" customFormat="1" ht="24" x14ac:dyDescent="0.2">
      <c r="A246" s="470">
        <v>28</v>
      </c>
      <c r="B246" s="470" t="s">
        <v>1013</v>
      </c>
      <c r="C246" s="282" t="s">
        <v>737</v>
      </c>
      <c r="D246" s="172"/>
      <c r="E246" s="365" t="s">
        <v>853</v>
      </c>
      <c r="F246" s="172"/>
    </row>
    <row r="247" spans="1:6" s="181" customFormat="1" ht="24" x14ac:dyDescent="0.2">
      <c r="A247" s="470"/>
      <c r="B247" s="470"/>
      <c r="C247" s="282" t="s">
        <v>739</v>
      </c>
      <c r="D247" s="172"/>
      <c r="E247" s="365" t="s">
        <v>740</v>
      </c>
      <c r="F247" s="172"/>
    </row>
    <row r="248" spans="1:6" s="181" customFormat="1" ht="24" x14ac:dyDescent="0.2">
      <c r="A248" s="470"/>
      <c r="B248" s="470"/>
      <c r="C248" s="282" t="s">
        <v>741</v>
      </c>
      <c r="D248" s="172"/>
      <c r="E248" s="365" t="s">
        <v>854</v>
      </c>
      <c r="F248" s="172"/>
    </row>
    <row r="249" spans="1:6" s="181" customFormat="1" ht="24" x14ac:dyDescent="0.2">
      <c r="A249" s="470"/>
      <c r="B249" s="470"/>
      <c r="C249" s="282" t="s">
        <v>743</v>
      </c>
      <c r="D249" s="172"/>
      <c r="E249" s="365" t="s">
        <v>744</v>
      </c>
      <c r="F249" s="172"/>
    </row>
    <row r="250" spans="1:6" s="181" customFormat="1" ht="24" x14ac:dyDescent="0.2">
      <c r="A250" s="470"/>
      <c r="B250" s="470"/>
      <c r="C250" s="282" t="s">
        <v>745</v>
      </c>
      <c r="D250" s="172"/>
      <c r="E250" s="365" t="s">
        <v>746</v>
      </c>
      <c r="F250" s="172"/>
    </row>
    <row r="251" spans="1:6" s="181" customFormat="1" ht="12.75" customHeight="1" x14ac:dyDescent="0.2">
      <c r="A251" s="470"/>
      <c r="B251" s="470"/>
      <c r="C251" s="282" t="s">
        <v>748</v>
      </c>
      <c r="D251" s="172"/>
      <c r="E251" s="365" t="s">
        <v>749</v>
      </c>
      <c r="F251" s="172"/>
    </row>
    <row r="252" spans="1:6" s="181" customFormat="1" ht="12.75" x14ac:dyDescent="0.2">
      <c r="A252" s="470"/>
      <c r="B252" s="470"/>
      <c r="C252" s="283" t="s">
        <v>750</v>
      </c>
      <c r="D252" s="172"/>
      <c r="E252" s="365" t="s">
        <v>752</v>
      </c>
      <c r="F252" s="172"/>
    </row>
    <row r="253" spans="1:6" s="181" customFormat="1" ht="12.75" customHeight="1" x14ac:dyDescent="0.2">
      <c r="A253" s="470"/>
      <c r="B253" s="470"/>
      <c r="C253" s="471" t="s">
        <v>753</v>
      </c>
      <c r="D253" s="449"/>
      <c r="E253" s="365" t="s">
        <v>754</v>
      </c>
      <c r="F253" s="172"/>
    </row>
    <row r="254" spans="1:6" s="181" customFormat="1" ht="12.75" customHeight="1" x14ac:dyDescent="0.2">
      <c r="A254" s="470"/>
      <c r="B254" s="470"/>
      <c r="C254" s="471"/>
      <c r="D254" s="449"/>
      <c r="E254" s="365" t="s">
        <v>755</v>
      </c>
      <c r="F254" s="172"/>
    </row>
    <row r="255" spans="1:6" s="181" customFormat="1" ht="24" x14ac:dyDescent="0.2">
      <c r="A255" s="470">
        <v>29</v>
      </c>
      <c r="B255" s="470" t="s">
        <v>1014</v>
      </c>
      <c r="C255" s="282" t="s">
        <v>737</v>
      </c>
      <c r="D255" s="172"/>
      <c r="E255" s="365" t="s">
        <v>853</v>
      </c>
      <c r="F255" s="172"/>
    </row>
    <row r="256" spans="1:6" s="181" customFormat="1" ht="24" x14ac:dyDescent="0.2">
      <c r="A256" s="470"/>
      <c r="B256" s="470"/>
      <c r="C256" s="282" t="s">
        <v>739</v>
      </c>
      <c r="D256" s="172"/>
      <c r="E256" s="365" t="s">
        <v>740</v>
      </c>
      <c r="F256" s="172"/>
    </row>
    <row r="257" spans="1:6" s="181" customFormat="1" ht="24" x14ac:dyDescent="0.2">
      <c r="A257" s="470"/>
      <c r="B257" s="470"/>
      <c r="C257" s="282" t="s">
        <v>741</v>
      </c>
      <c r="D257" s="172"/>
      <c r="E257" s="365" t="s">
        <v>854</v>
      </c>
      <c r="F257" s="172"/>
    </row>
    <row r="258" spans="1:6" s="181" customFormat="1" ht="24" x14ac:dyDescent="0.2">
      <c r="A258" s="470"/>
      <c r="B258" s="470"/>
      <c r="C258" s="282" t="s">
        <v>743</v>
      </c>
      <c r="D258" s="172"/>
      <c r="E258" s="365" t="s">
        <v>744</v>
      </c>
      <c r="F258" s="172"/>
    </row>
    <row r="259" spans="1:6" s="181" customFormat="1" ht="24" x14ac:dyDescent="0.2">
      <c r="A259" s="470"/>
      <c r="B259" s="470"/>
      <c r="C259" s="282" t="s">
        <v>745</v>
      </c>
      <c r="D259" s="172"/>
      <c r="E259" s="365" t="s">
        <v>746</v>
      </c>
      <c r="F259" s="172"/>
    </row>
    <row r="260" spans="1:6" s="181" customFormat="1" ht="12.75" customHeight="1" x14ac:dyDescent="0.2">
      <c r="A260" s="470"/>
      <c r="B260" s="470"/>
      <c r="C260" s="282" t="s">
        <v>748</v>
      </c>
      <c r="D260" s="172"/>
      <c r="E260" s="365" t="s">
        <v>749</v>
      </c>
      <c r="F260" s="172"/>
    </row>
    <row r="261" spans="1:6" s="181" customFormat="1" ht="12.75" x14ac:dyDescent="0.2">
      <c r="A261" s="470"/>
      <c r="B261" s="470"/>
      <c r="C261" s="283" t="s">
        <v>750</v>
      </c>
      <c r="D261" s="172"/>
      <c r="E261" s="365" t="s">
        <v>752</v>
      </c>
      <c r="F261" s="172"/>
    </row>
    <row r="262" spans="1:6" s="181" customFormat="1" ht="12.75" customHeight="1" x14ac:dyDescent="0.2">
      <c r="A262" s="470"/>
      <c r="B262" s="470"/>
      <c r="C262" s="471" t="s">
        <v>753</v>
      </c>
      <c r="D262" s="449"/>
      <c r="E262" s="365" t="s">
        <v>754</v>
      </c>
      <c r="F262" s="172"/>
    </row>
    <row r="263" spans="1:6" s="181" customFormat="1" ht="12.75" customHeight="1" x14ac:dyDescent="0.2">
      <c r="A263" s="470"/>
      <c r="B263" s="470"/>
      <c r="C263" s="471"/>
      <c r="D263" s="449"/>
      <c r="E263" s="365" t="s">
        <v>755</v>
      </c>
      <c r="F263" s="172"/>
    </row>
    <row r="264" spans="1:6" s="181" customFormat="1" ht="24" x14ac:dyDescent="0.2">
      <c r="A264" s="470">
        <v>30</v>
      </c>
      <c r="B264" s="470" t="s">
        <v>1014</v>
      </c>
      <c r="C264" s="282" t="s">
        <v>737</v>
      </c>
      <c r="D264" s="172"/>
      <c r="E264" s="365" t="s">
        <v>853</v>
      </c>
      <c r="F264" s="172"/>
    </row>
    <row r="265" spans="1:6" s="181" customFormat="1" ht="24" x14ac:dyDescent="0.2">
      <c r="A265" s="470"/>
      <c r="B265" s="470"/>
      <c r="C265" s="282" t="s">
        <v>739</v>
      </c>
      <c r="D265" s="172"/>
      <c r="E265" s="365" t="s">
        <v>740</v>
      </c>
      <c r="F265" s="172"/>
    </row>
    <row r="266" spans="1:6" s="181" customFormat="1" ht="24" x14ac:dyDescent="0.2">
      <c r="A266" s="470"/>
      <c r="B266" s="470"/>
      <c r="C266" s="282" t="s">
        <v>741</v>
      </c>
      <c r="D266" s="172"/>
      <c r="E266" s="365" t="s">
        <v>854</v>
      </c>
      <c r="F266" s="172"/>
    </row>
    <row r="267" spans="1:6" s="181" customFormat="1" ht="24" x14ac:dyDescent="0.2">
      <c r="A267" s="470"/>
      <c r="B267" s="470"/>
      <c r="C267" s="282" t="s">
        <v>743</v>
      </c>
      <c r="D267" s="172"/>
      <c r="E267" s="365" t="s">
        <v>744</v>
      </c>
      <c r="F267" s="172"/>
    </row>
    <row r="268" spans="1:6" s="181" customFormat="1" ht="24" x14ac:dyDescent="0.2">
      <c r="A268" s="470"/>
      <c r="B268" s="470"/>
      <c r="C268" s="282" t="s">
        <v>745</v>
      </c>
      <c r="D268" s="172"/>
      <c r="E268" s="365" t="s">
        <v>746</v>
      </c>
      <c r="F268" s="172"/>
    </row>
    <row r="269" spans="1:6" s="181" customFormat="1" ht="12.75" customHeight="1" x14ac:dyDescent="0.2">
      <c r="A269" s="470"/>
      <c r="B269" s="470"/>
      <c r="C269" s="282" t="s">
        <v>748</v>
      </c>
      <c r="D269" s="172"/>
      <c r="E269" s="365" t="s">
        <v>749</v>
      </c>
      <c r="F269" s="172"/>
    </row>
    <row r="270" spans="1:6" s="181" customFormat="1" ht="12.75" x14ac:dyDescent="0.2">
      <c r="A270" s="470"/>
      <c r="B270" s="470"/>
      <c r="C270" s="283" t="s">
        <v>750</v>
      </c>
      <c r="D270" s="172"/>
      <c r="E270" s="365" t="s">
        <v>752</v>
      </c>
      <c r="F270" s="172"/>
    </row>
    <row r="271" spans="1:6" s="181" customFormat="1" ht="12.75" customHeight="1" x14ac:dyDescent="0.2">
      <c r="A271" s="470"/>
      <c r="B271" s="470"/>
      <c r="C271" s="471" t="s">
        <v>753</v>
      </c>
      <c r="D271" s="449"/>
      <c r="E271" s="365" t="s">
        <v>754</v>
      </c>
      <c r="F271" s="172"/>
    </row>
    <row r="272" spans="1:6" s="181" customFormat="1" ht="12.75" customHeight="1" x14ac:dyDescent="0.2">
      <c r="A272" s="470"/>
      <c r="B272" s="470"/>
      <c r="C272" s="471"/>
      <c r="D272" s="449"/>
      <c r="E272" s="365" t="s">
        <v>755</v>
      </c>
      <c r="F272" s="172"/>
    </row>
    <row r="273" spans="1:6" s="181" customFormat="1" ht="24" x14ac:dyDescent="0.2">
      <c r="A273" s="470">
        <v>31</v>
      </c>
      <c r="B273" s="470" t="s">
        <v>1014</v>
      </c>
      <c r="C273" s="282" t="s">
        <v>737</v>
      </c>
      <c r="D273" s="172"/>
      <c r="E273" s="365" t="s">
        <v>853</v>
      </c>
      <c r="F273" s="172"/>
    </row>
    <row r="274" spans="1:6" s="181" customFormat="1" ht="24" x14ac:dyDescent="0.2">
      <c r="A274" s="470"/>
      <c r="B274" s="470"/>
      <c r="C274" s="282" t="s">
        <v>739</v>
      </c>
      <c r="D274" s="172"/>
      <c r="E274" s="365" t="s">
        <v>740</v>
      </c>
      <c r="F274" s="172"/>
    </row>
    <row r="275" spans="1:6" s="181" customFormat="1" ht="24" x14ac:dyDescent="0.2">
      <c r="A275" s="470"/>
      <c r="B275" s="470"/>
      <c r="C275" s="282" t="s">
        <v>741</v>
      </c>
      <c r="D275" s="172"/>
      <c r="E275" s="365" t="s">
        <v>854</v>
      </c>
      <c r="F275" s="172"/>
    </row>
    <row r="276" spans="1:6" s="181" customFormat="1" ht="24" x14ac:dyDescent="0.2">
      <c r="A276" s="470"/>
      <c r="B276" s="470"/>
      <c r="C276" s="282" t="s">
        <v>743</v>
      </c>
      <c r="D276" s="172"/>
      <c r="E276" s="365" t="s">
        <v>744</v>
      </c>
      <c r="F276" s="172"/>
    </row>
    <row r="277" spans="1:6" s="181" customFormat="1" ht="24" x14ac:dyDescent="0.2">
      <c r="A277" s="470"/>
      <c r="B277" s="470"/>
      <c r="C277" s="282" t="s">
        <v>745</v>
      </c>
      <c r="D277" s="172"/>
      <c r="E277" s="365" t="s">
        <v>746</v>
      </c>
      <c r="F277" s="172"/>
    </row>
    <row r="278" spans="1:6" s="181" customFormat="1" ht="12.75" customHeight="1" x14ac:dyDescent="0.2">
      <c r="A278" s="470"/>
      <c r="B278" s="470"/>
      <c r="C278" s="282" t="s">
        <v>748</v>
      </c>
      <c r="D278" s="172"/>
      <c r="E278" s="365" t="s">
        <v>749</v>
      </c>
      <c r="F278" s="172"/>
    </row>
    <row r="279" spans="1:6" s="181" customFormat="1" ht="12.75" x14ac:dyDescent="0.2">
      <c r="A279" s="470"/>
      <c r="B279" s="470"/>
      <c r="C279" s="283" t="s">
        <v>750</v>
      </c>
      <c r="D279" s="172"/>
      <c r="E279" s="365" t="s">
        <v>752</v>
      </c>
      <c r="F279" s="172"/>
    </row>
    <row r="280" spans="1:6" s="181" customFormat="1" ht="12.75" customHeight="1" x14ac:dyDescent="0.2">
      <c r="A280" s="470"/>
      <c r="B280" s="470"/>
      <c r="C280" s="471" t="s">
        <v>753</v>
      </c>
      <c r="D280" s="449"/>
      <c r="E280" s="365" t="s">
        <v>754</v>
      </c>
      <c r="F280" s="172"/>
    </row>
    <row r="281" spans="1:6" s="181" customFormat="1" ht="12.75" customHeight="1" x14ac:dyDescent="0.2">
      <c r="A281" s="470"/>
      <c r="B281" s="470"/>
      <c r="C281" s="471"/>
      <c r="D281" s="449"/>
      <c r="E281" s="365" t="s">
        <v>755</v>
      </c>
      <c r="F281" s="172"/>
    </row>
    <row r="282" spans="1:6" s="181" customFormat="1" ht="24" x14ac:dyDescent="0.2">
      <c r="A282" s="470">
        <v>32</v>
      </c>
      <c r="B282" s="470" t="str">
        <f>B246</f>
        <v>mieszkalno-użytkowy</v>
      </c>
      <c r="C282" s="282" t="s">
        <v>737</v>
      </c>
      <c r="D282" s="172"/>
      <c r="E282" s="365" t="s">
        <v>853</v>
      </c>
      <c r="F282" s="172"/>
    </row>
    <row r="283" spans="1:6" s="181" customFormat="1" ht="24" x14ac:dyDescent="0.2">
      <c r="A283" s="470"/>
      <c r="B283" s="470"/>
      <c r="C283" s="282" t="s">
        <v>739</v>
      </c>
      <c r="D283" s="172"/>
      <c r="E283" s="365" t="s">
        <v>740</v>
      </c>
      <c r="F283" s="172"/>
    </row>
    <row r="284" spans="1:6" s="181" customFormat="1" ht="24" x14ac:dyDescent="0.2">
      <c r="A284" s="470"/>
      <c r="B284" s="470"/>
      <c r="C284" s="282" t="s">
        <v>741</v>
      </c>
      <c r="D284" s="172"/>
      <c r="E284" s="365" t="s">
        <v>854</v>
      </c>
      <c r="F284" s="172"/>
    </row>
    <row r="285" spans="1:6" s="181" customFormat="1" ht="24" x14ac:dyDescent="0.2">
      <c r="A285" s="470"/>
      <c r="B285" s="470"/>
      <c r="C285" s="282" t="s">
        <v>743</v>
      </c>
      <c r="D285" s="172"/>
      <c r="E285" s="365" t="s">
        <v>744</v>
      </c>
      <c r="F285" s="172"/>
    </row>
    <row r="286" spans="1:6" s="181" customFormat="1" ht="24" x14ac:dyDescent="0.2">
      <c r="A286" s="470"/>
      <c r="B286" s="470"/>
      <c r="C286" s="282" t="s">
        <v>745</v>
      </c>
      <c r="D286" s="172"/>
      <c r="E286" s="365" t="s">
        <v>746</v>
      </c>
      <c r="F286" s="172"/>
    </row>
    <row r="287" spans="1:6" s="181" customFormat="1" ht="12.75" customHeight="1" x14ac:dyDescent="0.2">
      <c r="A287" s="470"/>
      <c r="B287" s="470"/>
      <c r="C287" s="282" t="s">
        <v>748</v>
      </c>
      <c r="D287" s="172"/>
      <c r="E287" s="365" t="s">
        <v>749</v>
      </c>
      <c r="F287" s="172"/>
    </row>
    <row r="288" spans="1:6" s="181" customFormat="1" ht="12.75" x14ac:dyDescent="0.2">
      <c r="A288" s="470"/>
      <c r="B288" s="470"/>
      <c r="C288" s="283" t="s">
        <v>750</v>
      </c>
      <c r="D288" s="172"/>
      <c r="E288" s="365" t="s">
        <v>752</v>
      </c>
      <c r="F288" s="172"/>
    </row>
    <row r="289" spans="1:6" s="181" customFormat="1" ht="12.75" customHeight="1" x14ac:dyDescent="0.2">
      <c r="A289" s="470"/>
      <c r="B289" s="470"/>
      <c r="C289" s="471" t="s">
        <v>753</v>
      </c>
      <c r="D289" s="449"/>
      <c r="E289" s="365" t="s">
        <v>754</v>
      </c>
      <c r="F289" s="172"/>
    </row>
    <row r="290" spans="1:6" s="181" customFormat="1" ht="12.75" customHeight="1" x14ac:dyDescent="0.2">
      <c r="A290" s="470"/>
      <c r="B290" s="470"/>
      <c r="C290" s="471"/>
      <c r="D290" s="449"/>
      <c r="E290" s="365" t="s">
        <v>755</v>
      </c>
      <c r="F290" s="172"/>
    </row>
    <row r="291" spans="1:6" s="181" customFormat="1" ht="24" x14ac:dyDescent="0.2">
      <c r="A291" s="470">
        <v>33</v>
      </c>
      <c r="B291" s="470" t="str">
        <f>B282</f>
        <v>mieszkalno-użytkowy</v>
      </c>
      <c r="C291" s="282" t="s">
        <v>737</v>
      </c>
      <c r="D291" s="172"/>
      <c r="E291" s="365" t="s">
        <v>853</v>
      </c>
      <c r="F291" s="172"/>
    </row>
    <row r="292" spans="1:6" s="181" customFormat="1" ht="24" x14ac:dyDescent="0.2">
      <c r="A292" s="470"/>
      <c r="B292" s="470"/>
      <c r="C292" s="282" t="s">
        <v>739</v>
      </c>
      <c r="D292" s="172"/>
      <c r="E292" s="365" t="s">
        <v>740</v>
      </c>
      <c r="F292" s="172"/>
    </row>
    <row r="293" spans="1:6" s="181" customFormat="1" ht="24" x14ac:dyDescent="0.2">
      <c r="A293" s="470"/>
      <c r="B293" s="470"/>
      <c r="C293" s="282" t="s">
        <v>741</v>
      </c>
      <c r="D293" s="172"/>
      <c r="E293" s="365" t="s">
        <v>854</v>
      </c>
      <c r="F293" s="172"/>
    </row>
    <row r="294" spans="1:6" s="181" customFormat="1" ht="24" x14ac:dyDescent="0.2">
      <c r="A294" s="470"/>
      <c r="B294" s="470"/>
      <c r="C294" s="282" t="s">
        <v>743</v>
      </c>
      <c r="D294" s="172"/>
      <c r="E294" s="365" t="s">
        <v>744</v>
      </c>
      <c r="F294" s="172"/>
    </row>
    <row r="295" spans="1:6" s="181" customFormat="1" ht="24" x14ac:dyDescent="0.2">
      <c r="A295" s="470"/>
      <c r="B295" s="470"/>
      <c r="C295" s="282" t="s">
        <v>745</v>
      </c>
      <c r="D295" s="172"/>
      <c r="E295" s="365" t="s">
        <v>746</v>
      </c>
      <c r="F295" s="172"/>
    </row>
    <row r="296" spans="1:6" s="181" customFormat="1" ht="12.75" customHeight="1" x14ac:dyDescent="0.2">
      <c r="A296" s="470"/>
      <c r="B296" s="470"/>
      <c r="C296" s="282" t="s">
        <v>748</v>
      </c>
      <c r="D296" s="172"/>
      <c r="E296" s="365" t="s">
        <v>749</v>
      </c>
      <c r="F296" s="172"/>
    </row>
    <row r="297" spans="1:6" s="181" customFormat="1" ht="12.75" x14ac:dyDescent="0.2">
      <c r="A297" s="470"/>
      <c r="B297" s="470"/>
      <c r="C297" s="283" t="s">
        <v>750</v>
      </c>
      <c r="D297" s="172"/>
      <c r="E297" s="365" t="s">
        <v>752</v>
      </c>
      <c r="F297" s="172"/>
    </row>
    <row r="298" spans="1:6" s="181" customFormat="1" ht="12.75" customHeight="1" x14ac:dyDescent="0.2">
      <c r="A298" s="470"/>
      <c r="B298" s="470"/>
      <c r="C298" s="471" t="s">
        <v>753</v>
      </c>
      <c r="D298" s="449"/>
      <c r="E298" s="365" t="s">
        <v>754</v>
      </c>
      <c r="F298" s="172"/>
    </row>
    <row r="299" spans="1:6" s="181" customFormat="1" ht="12.75" customHeight="1" x14ac:dyDescent="0.2">
      <c r="A299" s="470"/>
      <c r="B299" s="470"/>
      <c r="C299" s="471"/>
      <c r="D299" s="449"/>
      <c r="E299" s="365" t="s">
        <v>755</v>
      </c>
      <c r="F299" s="172"/>
    </row>
    <row r="300" spans="1:6" s="181" customFormat="1" ht="24" x14ac:dyDescent="0.2">
      <c r="A300" s="470">
        <v>34</v>
      </c>
      <c r="B300" s="470" t="s">
        <v>1014</v>
      </c>
      <c r="C300" s="282" t="s">
        <v>737</v>
      </c>
      <c r="D300" s="172"/>
      <c r="E300" s="365" t="s">
        <v>853</v>
      </c>
      <c r="F300" s="172"/>
    </row>
    <row r="301" spans="1:6" s="181" customFormat="1" ht="24" x14ac:dyDescent="0.2">
      <c r="A301" s="470"/>
      <c r="B301" s="470"/>
      <c r="C301" s="282" t="s">
        <v>739</v>
      </c>
      <c r="D301" s="172"/>
      <c r="E301" s="365" t="s">
        <v>740</v>
      </c>
      <c r="F301" s="172"/>
    </row>
    <row r="302" spans="1:6" s="181" customFormat="1" ht="24" x14ac:dyDescent="0.2">
      <c r="A302" s="470"/>
      <c r="B302" s="470"/>
      <c r="C302" s="282" t="s">
        <v>741</v>
      </c>
      <c r="D302" s="172"/>
      <c r="E302" s="365" t="s">
        <v>854</v>
      </c>
      <c r="F302" s="172"/>
    </row>
    <row r="303" spans="1:6" s="181" customFormat="1" ht="24" x14ac:dyDescent="0.2">
      <c r="A303" s="470"/>
      <c r="B303" s="470"/>
      <c r="C303" s="282" t="s">
        <v>743</v>
      </c>
      <c r="D303" s="172"/>
      <c r="E303" s="365" t="s">
        <v>744</v>
      </c>
      <c r="F303" s="172"/>
    </row>
    <row r="304" spans="1:6" s="181" customFormat="1" ht="24" x14ac:dyDescent="0.2">
      <c r="A304" s="470"/>
      <c r="B304" s="470"/>
      <c r="C304" s="282" t="s">
        <v>745</v>
      </c>
      <c r="D304" s="172"/>
      <c r="E304" s="365" t="s">
        <v>746</v>
      </c>
      <c r="F304" s="172"/>
    </row>
    <row r="305" spans="1:6" s="181" customFormat="1" ht="12.75" customHeight="1" x14ac:dyDescent="0.2">
      <c r="A305" s="470"/>
      <c r="B305" s="470"/>
      <c r="C305" s="282" t="s">
        <v>748</v>
      </c>
      <c r="D305" s="172"/>
      <c r="E305" s="365" t="s">
        <v>749</v>
      </c>
      <c r="F305" s="172"/>
    </row>
    <row r="306" spans="1:6" s="181" customFormat="1" ht="12.75" x14ac:dyDescent="0.2">
      <c r="A306" s="470"/>
      <c r="B306" s="470"/>
      <c r="C306" s="283" t="s">
        <v>750</v>
      </c>
      <c r="D306" s="172"/>
      <c r="E306" s="365" t="s">
        <v>752</v>
      </c>
      <c r="F306" s="172"/>
    </row>
    <row r="307" spans="1:6" s="181" customFormat="1" ht="12.75" customHeight="1" x14ac:dyDescent="0.2">
      <c r="A307" s="470"/>
      <c r="B307" s="470"/>
      <c r="C307" s="471" t="s">
        <v>753</v>
      </c>
      <c r="D307" s="449"/>
      <c r="E307" s="365" t="s">
        <v>754</v>
      </c>
      <c r="F307" s="172"/>
    </row>
    <row r="308" spans="1:6" s="181" customFormat="1" ht="12.75" customHeight="1" x14ac:dyDescent="0.2">
      <c r="A308" s="470"/>
      <c r="B308" s="470"/>
      <c r="C308" s="471"/>
      <c r="D308" s="449"/>
      <c r="E308" s="365" t="s">
        <v>755</v>
      </c>
      <c r="F308" s="172"/>
    </row>
    <row r="309" spans="1:6" s="181" customFormat="1" ht="24" x14ac:dyDescent="0.2">
      <c r="A309" s="470">
        <v>35</v>
      </c>
      <c r="B309" s="470" t="s">
        <v>1014</v>
      </c>
      <c r="C309" s="282" t="s">
        <v>737</v>
      </c>
      <c r="D309" s="172"/>
      <c r="E309" s="365" t="s">
        <v>853</v>
      </c>
      <c r="F309" s="172"/>
    </row>
    <row r="310" spans="1:6" s="181" customFormat="1" ht="24" x14ac:dyDescent="0.2">
      <c r="A310" s="470"/>
      <c r="B310" s="470"/>
      <c r="C310" s="282" t="s">
        <v>739</v>
      </c>
      <c r="D310" s="172"/>
      <c r="E310" s="365" t="s">
        <v>740</v>
      </c>
      <c r="F310" s="172"/>
    </row>
    <row r="311" spans="1:6" s="181" customFormat="1" ht="24" x14ac:dyDescent="0.2">
      <c r="A311" s="470"/>
      <c r="B311" s="470"/>
      <c r="C311" s="282" t="s">
        <v>741</v>
      </c>
      <c r="D311" s="172"/>
      <c r="E311" s="365" t="s">
        <v>854</v>
      </c>
      <c r="F311" s="172"/>
    </row>
    <row r="312" spans="1:6" s="181" customFormat="1" ht="24" x14ac:dyDescent="0.2">
      <c r="A312" s="470"/>
      <c r="B312" s="470"/>
      <c r="C312" s="282" t="s">
        <v>743</v>
      </c>
      <c r="D312" s="172"/>
      <c r="E312" s="365" t="s">
        <v>744</v>
      </c>
      <c r="F312" s="172"/>
    </row>
    <row r="313" spans="1:6" s="181" customFormat="1" ht="24" x14ac:dyDescent="0.2">
      <c r="A313" s="470"/>
      <c r="B313" s="470"/>
      <c r="C313" s="282" t="s">
        <v>745</v>
      </c>
      <c r="D313" s="172"/>
      <c r="E313" s="365" t="s">
        <v>746</v>
      </c>
      <c r="F313" s="172"/>
    </row>
    <row r="314" spans="1:6" s="181" customFormat="1" ht="12.75" customHeight="1" x14ac:dyDescent="0.2">
      <c r="A314" s="470"/>
      <c r="B314" s="470"/>
      <c r="C314" s="282" t="s">
        <v>748</v>
      </c>
      <c r="D314" s="172"/>
      <c r="E314" s="365" t="s">
        <v>749</v>
      </c>
      <c r="F314" s="172"/>
    </row>
    <row r="315" spans="1:6" s="181" customFormat="1" ht="12.75" x14ac:dyDescent="0.2">
      <c r="A315" s="470"/>
      <c r="B315" s="470"/>
      <c r="C315" s="283" t="s">
        <v>750</v>
      </c>
      <c r="D315" s="172"/>
      <c r="E315" s="365" t="s">
        <v>752</v>
      </c>
      <c r="F315" s="172"/>
    </row>
    <row r="316" spans="1:6" s="181" customFormat="1" ht="12.75" customHeight="1" x14ac:dyDescent="0.2">
      <c r="A316" s="470"/>
      <c r="B316" s="470"/>
      <c r="C316" s="471" t="s">
        <v>753</v>
      </c>
      <c r="D316" s="449"/>
      <c r="E316" s="365" t="s">
        <v>754</v>
      </c>
      <c r="F316" s="172"/>
    </row>
    <row r="317" spans="1:6" s="181" customFormat="1" ht="12.75" customHeight="1" x14ac:dyDescent="0.2">
      <c r="A317" s="470"/>
      <c r="B317" s="470"/>
      <c r="C317" s="471"/>
      <c r="D317" s="449"/>
      <c r="E317" s="365" t="s">
        <v>755</v>
      </c>
      <c r="F317" s="172"/>
    </row>
    <row r="318" spans="1:6" s="181" customFormat="1" ht="24" x14ac:dyDescent="0.2">
      <c r="A318" s="470">
        <v>36</v>
      </c>
      <c r="B318" s="470" t="s">
        <v>1014</v>
      </c>
      <c r="C318" s="282" t="s">
        <v>737</v>
      </c>
      <c r="D318" s="172"/>
      <c r="E318" s="365" t="s">
        <v>853</v>
      </c>
      <c r="F318" s="172"/>
    </row>
    <row r="319" spans="1:6" s="181" customFormat="1" ht="24" x14ac:dyDescent="0.2">
      <c r="A319" s="470"/>
      <c r="B319" s="470"/>
      <c r="C319" s="282" t="s">
        <v>739</v>
      </c>
      <c r="D319" s="172"/>
      <c r="E319" s="365" t="s">
        <v>740</v>
      </c>
      <c r="F319" s="172"/>
    </row>
    <row r="320" spans="1:6" s="181" customFormat="1" ht="24" x14ac:dyDescent="0.2">
      <c r="A320" s="470"/>
      <c r="B320" s="470"/>
      <c r="C320" s="282" t="s">
        <v>741</v>
      </c>
      <c r="D320" s="172"/>
      <c r="E320" s="365" t="s">
        <v>854</v>
      </c>
      <c r="F320" s="172"/>
    </row>
    <row r="321" spans="1:6" s="181" customFormat="1" ht="24" x14ac:dyDescent="0.2">
      <c r="A321" s="470"/>
      <c r="B321" s="470"/>
      <c r="C321" s="282" t="s">
        <v>743</v>
      </c>
      <c r="D321" s="172"/>
      <c r="E321" s="365" t="s">
        <v>744</v>
      </c>
      <c r="F321" s="172"/>
    </row>
    <row r="322" spans="1:6" s="181" customFormat="1" ht="24" x14ac:dyDescent="0.2">
      <c r="A322" s="470"/>
      <c r="B322" s="470"/>
      <c r="C322" s="282" t="s">
        <v>745</v>
      </c>
      <c r="D322" s="172"/>
      <c r="E322" s="365" t="s">
        <v>746</v>
      </c>
      <c r="F322" s="172"/>
    </row>
    <row r="323" spans="1:6" s="181" customFormat="1" ht="12.75" customHeight="1" x14ac:dyDescent="0.2">
      <c r="A323" s="470"/>
      <c r="B323" s="470"/>
      <c r="C323" s="282" t="s">
        <v>748</v>
      </c>
      <c r="D323" s="172"/>
      <c r="E323" s="365" t="s">
        <v>749</v>
      </c>
      <c r="F323" s="172"/>
    </row>
    <row r="324" spans="1:6" s="181" customFormat="1" ht="12.75" x14ac:dyDescent="0.2">
      <c r="A324" s="470"/>
      <c r="B324" s="470"/>
      <c r="C324" s="283" t="s">
        <v>750</v>
      </c>
      <c r="D324" s="172"/>
      <c r="E324" s="365" t="s">
        <v>752</v>
      </c>
      <c r="F324" s="172"/>
    </row>
    <row r="325" spans="1:6" s="181" customFormat="1" ht="12.75" customHeight="1" x14ac:dyDescent="0.2">
      <c r="A325" s="470"/>
      <c r="B325" s="470"/>
      <c r="C325" s="471" t="s">
        <v>753</v>
      </c>
      <c r="D325" s="449"/>
      <c r="E325" s="365" t="s">
        <v>754</v>
      </c>
      <c r="F325" s="172"/>
    </row>
    <row r="326" spans="1:6" s="181" customFormat="1" ht="12.75" customHeight="1" x14ac:dyDescent="0.2">
      <c r="A326" s="470"/>
      <c r="B326" s="470"/>
      <c r="C326" s="471"/>
      <c r="D326" s="449"/>
      <c r="E326" s="365" t="s">
        <v>755</v>
      </c>
      <c r="F326" s="172"/>
    </row>
    <row r="327" spans="1:6" s="181" customFormat="1" ht="24" x14ac:dyDescent="0.2">
      <c r="A327" s="470">
        <v>37</v>
      </c>
      <c r="B327" s="470" t="s">
        <v>1014</v>
      </c>
      <c r="C327" s="282" t="s">
        <v>737</v>
      </c>
      <c r="D327" s="172"/>
      <c r="E327" s="365" t="s">
        <v>853</v>
      </c>
      <c r="F327" s="172"/>
    </row>
    <row r="328" spans="1:6" s="181" customFormat="1" ht="24" x14ac:dyDescent="0.2">
      <c r="A328" s="470"/>
      <c r="B328" s="470"/>
      <c r="C328" s="282" t="s">
        <v>739</v>
      </c>
      <c r="D328" s="172"/>
      <c r="E328" s="365" t="s">
        <v>740</v>
      </c>
      <c r="F328" s="172"/>
    </row>
    <row r="329" spans="1:6" s="181" customFormat="1" ht="24" x14ac:dyDescent="0.2">
      <c r="A329" s="470"/>
      <c r="B329" s="470"/>
      <c r="C329" s="282" t="s">
        <v>741</v>
      </c>
      <c r="D329" s="172"/>
      <c r="E329" s="365" t="s">
        <v>854</v>
      </c>
      <c r="F329" s="172"/>
    </row>
    <row r="330" spans="1:6" s="181" customFormat="1" ht="24" x14ac:dyDescent="0.2">
      <c r="A330" s="470"/>
      <c r="B330" s="470"/>
      <c r="C330" s="282" t="s">
        <v>743</v>
      </c>
      <c r="D330" s="172"/>
      <c r="E330" s="365" t="s">
        <v>744</v>
      </c>
      <c r="F330" s="172"/>
    </row>
    <row r="331" spans="1:6" s="181" customFormat="1" ht="24" x14ac:dyDescent="0.2">
      <c r="A331" s="470"/>
      <c r="B331" s="470"/>
      <c r="C331" s="282" t="s">
        <v>745</v>
      </c>
      <c r="D331" s="172"/>
      <c r="E331" s="365" t="s">
        <v>746</v>
      </c>
      <c r="F331" s="172"/>
    </row>
    <row r="332" spans="1:6" s="181" customFormat="1" ht="12.75" customHeight="1" x14ac:dyDescent="0.2">
      <c r="A332" s="470"/>
      <c r="B332" s="470"/>
      <c r="C332" s="282" t="s">
        <v>748</v>
      </c>
      <c r="D332" s="172"/>
      <c r="E332" s="365" t="s">
        <v>749</v>
      </c>
      <c r="F332" s="172"/>
    </row>
    <row r="333" spans="1:6" s="181" customFormat="1" ht="12.75" x14ac:dyDescent="0.2">
      <c r="A333" s="470"/>
      <c r="B333" s="470"/>
      <c r="C333" s="283" t="s">
        <v>750</v>
      </c>
      <c r="D333" s="172"/>
      <c r="E333" s="365" t="s">
        <v>752</v>
      </c>
      <c r="F333" s="172"/>
    </row>
    <row r="334" spans="1:6" s="181" customFormat="1" ht="12.75" customHeight="1" x14ac:dyDescent="0.2">
      <c r="A334" s="470"/>
      <c r="B334" s="470"/>
      <c r="C334" s="471" t="s">
        <v>753</v>
      </c>
      <c r="D334" s="449"/>
      <c r="E334" s="365" t="s">
        <v>754</v>
      </c>
      <c r="F334" s="172"/>
    </row>
    <row r="335" spans="1:6" s="181" customFormat="1" ht="12.75" customHeight="1" x14ac:dyDescent="0.2">
      <c r="A335" s="470"/>
      <c r="B335" s="470"/>
      <c r="C335" s="471"/>
      <c r="D335" s="449"/>
      <c r="E335" s="365" t="s">
        <v>755</v>
      </c>
      <c r="F335" s="172"/>
    </row>
    <row r="336" spans="1:6" s="181" customFormat="1" ht="24" x14ac:dyDescent="0.2">
      <c r="A336" s="470">
        <v>38</v>
      </c>
      <c r="B336" s="470" t="s">
        <v>1014</v>
      </c>
      <c r="C336" s="282" t="s">
        <v>737</v>
      </c>
      <c r="D336" s="172"/>
      <c r="E336" s="365" t="s">
        <v>853</v>
      </c>
      <c r="F336" s="172"/>
    </row>
    <row r="337" spans="1:6" s="181" customFormat="1" ht="24" x14ac:dyDescent="0.2">
      <c r="A337" s="470"/>
      <c r="B337" s="470"/>
      <c r="C337" s="282" t="s">
        <v>739</v>
      </c>
      <c r="D337" s="172"/>
      <c r="E337" s="365" t="s">
        <v>740</v>
      </c>
      <c r="F337" s="172"/>
    </row>
    <row r="338" spans="1:6" s="181" customFormat="1" ht="24" x14ac:dyDescent="0.2">
      <c r="A338" s="470"/>
      <c r="B338" s="470"/>
      <c r="C338" s="282" t="s">
        <v>741</v>
      </c>
      <c r="D338" s="172"/>
      <c r="E338" s="365" t="s">
        <v>854</v>
      </c>
      <c r="F338" s="172"/>
    </row>
    <row r="339" spans="1:6" s="181" customFormat="1" ht="24" x14ac:dyDescent="0.2">
      <c r="A339" s="470"/>
      <c r="B339" s="470"/>
      <c r="C339" s="282" t="s">
        <v>743</v>
      </c>
      <c r="D339" s="172"/>
      <c r="E339" s="365" t="s">
        <v>744</v>
      </c>
      <c r="F339" s="172"/>
    </row>
    <row r="340" spans="1:6" s="181" customFormat="1" ht="24" x14ac:dyDescent="0.2">
      <c r="A340" s="470"/>
      <c r="B340" s="470"/>
      <c r="C340" s="282" t="s">
        <v>745</v>
      </c>
      <c r="D340" s="172"/>
      <c r="E340" s="365" t="s">
        <v>746</v>
      </c>
      <c r="F340" s="172"/>
    </row>
    <row r="341" spans="1:6" s="181" customFormat="1" ht="12.75" customHeight="1" x14ac:dyDescent="0.2">
      <c r="A341" s="470"/>
      <c r="B341" s="470"/>
      <c r="C341" s="282" t="s">
        <v>748</v>
      </c>
      <c r="D341" s="172"/>
      <c r="E341" s="365" t="s">
        <v>749</v>
      </c>
      <c r="F341" s="172"/>
    </row>
    <row r="342" spans="1:6" s="181" customFormat="1" ht="12.75" x14ac:dyDescent="0.2">
      <c r="A342" s="470"/>
      <c r="B342" s="470"/>
      <c r="C342" s="283" t="s">
        <v>750</v>
      </c>
      <c r="D342" s="172"/>
      <c r="E342" s="365" t="s">
        <v>752</v>
      </c>
      <c r="F342" s="172"/>
    </row>
    <row r="343" spans="1:6" s="181" customFormat="1" ht="12.75" customHeight="1" x14ac:dyDescent="0.2">
      <c r="A343" s="470"/>
      <c r="B343" s="470"/>
      <c r="C343" s="471" t="s">
        <v>753</v>
      </c>
      <c r="D343" s="449"/>
      <c r="E343" s="365" t="s">
        <v>754</v>
      </c>
      <c r="F343" s="172"/>
    </row>
    <row r="344" spans="1:6" s="181" customFormat="1" ht="12.75" customHeight="1" x14ac:dyDescent="0.2">
      <c r="A344" s="470"/>
      <c r="B344" s="470"/>
      <c r="C344" s="471"/>
      <c r="D344" s="449"/>
      <c r="E344" s="365" t="s">
        <v>755</v>
      </c>
      <c r="F344" s="172"/>
    </row>
    <row r="345" spans="1:6" s="181" customFormat="1" ht="24" x14ac:dyDescent="0.2">
      <c r="A345" s="470">
        <v>39</v>
      </c>
      <c r="B345" s="470" t="str">
        <f>B291</f>
        <v>mieszkalno-użytkowy</v>
      </c>
      <c r="C345" s="282" t="s">
        <v>737</v>
      </c>
      <c r="D345" s="172"/>
      <c r="E345" s="365" t="s">
        <v>853</v>
      </c>
      <c r="F345" s="172"/>
    </row>
    <row r="346" spans="1:6" s="181" customFormat="1" ht="24" x14ac:dyDescent="0.2">
      <c r="A346" s="470"/>
      <c r="B346" s="470"/>
      <c r="C346" s="282" t="s">
        <v>739</v>
      </c>
      <c r="D346" s="172"/>
      <c r="E346" s="365" t="s">
        <v>740</v>
      </c>
      <c r="F346" s="172"/>
    </row>
    <row r="347" spans="1:6" s="181" customFormat="1" ht="24" x14ac:dyDescent="0.2">
      <c r="A347" s="470"/>
      <c r="B347" s="470"/>
      <c r="C347" s="282" t="s">
        <v>741</v>
      </c>
      <c r="D347" s="172"/>
      <c r="E347" s="365" t="s">
        <v>854</v>
      </c>
      <c r="F347" s="172"/>
    </row>
    <row r="348" spans="1:6" s="181" customFormat="1" ht="24" x14ac:dyDescent="0.2">
      <c r="A348" s="470"/>
      <c r="B348" s="470"/>
      <c r="C348" s="282" t="s">
        <v>743</v>
      </c>
      <c r="D348" s="172"/>
      <c r="E348" s="365" t="s">
        <v>744</v>
      </c>
      <c r="F348" s="172"/>
    </row>
    <row r="349" spans="1:6" s="181" customFormat="1" ht="24" x14ac:dyDescent="0.2">
      <c r="A349" s="470"/>
      <c r="B349" s="470"/>
      <c r="C349" s="282" t="s">
        <v>745</v>
      </c>
      <c r="D349" s="172"/>
      <c r="E349" s="365" t="s">
        <v>746</v>
      </c>
      <c r="F349" s="172"/>
    </row>
    <row r="350" spans="1:6" s="181" customFormat="1" ht="12.75" customHeight="1" x14ac:dyDescent="0.2">
      <c r="A350" s="470"/>
      <c r="B350" s="470"/>
      <c r="C350" s="282" t="s">
        <v>748</v>
      </c>
      <c r="D350" s="172"/>
      <c r="E350" s="365" t="s">
        <v>749</v>
      </c>
      <c r="F350" s="172"/>
    </row>
    <row r="351" spans="1:6" s="181" customFormat="1" ht="12.75" x14ac:dyDescent="0.2">
      <c r="A351" s="470"/>
      <c r="B351" s="470"/>
      <c r="C351" s="283" t="s">
        <v>750</v>
      </c>
      <c r="D351" s="172"/>
      <c r="E351" s="365" t="s">
        <v>752</v>
      </c>
      <c r="F351" s="172"/>
    </row>
    <row r="352" spans="1:6" s="181" customFormat="1" ht="12.75" customHeight="1" x14ac:dyDescent="0.2">
      <c r="A352" s="470"/>
      <c r="B352" s="470"/>
      <c r="C352" s="471" t="s">
        <v>753</v>
      </c>
      <c r="D352" s="449"/>
      <c r="E352" s="365" t="s">
        <v>754</v>
      </c>
      <c r="F352" s="172"/>
    </row>
    <row r="353" spans="1:6" s="181" customFormat="1" ht="12.75" customHeight="1" x14ac:dyDescent="0.2">
      <c r="A353" s="470"/>
      <c r="B353" s="470"/>
      <c r="C353" s="471"/>
      <c r="D353" s="449"/>
      <c r="E353" s="365" t="s">
        <v>755</v>
      </c>
      <c r="F353" s="172"/>
    </row>
    <row r="354" spans="1:6" s="181" customFormat="1" ht="24" x14ac:dyDescent="0.2">
      <c r="A354" s="470">
        <v>40</v>
      </c>
      <c r="B354" s="470" t="str">
        <f>B336</f>
        <v>mieszkalny</v>
      </c>
      <c r="C354" s="282" t="s">
        <v>737</v>
      </c>
      <c r="D354" s="172"/>
      <c r="E354" s="365" t="s">
        <v>853</v>
      </c>
      <c r="F354" s="172"/>
    </row>
    <row r="355" spans="1:6" s="181" customFormat="1" ht="24" x14ac:dyDescent="0.2">
      <c r="A355" s="470"/>
      <c r="B355" s="470"/>
      <c r="C355" s="282" t="s">
        <v>739</v>
      </c>
      <c r="D355" s="172"/>
      <c r="E355" s="365" t="s">
        <v>740</v>
      </c>
      <c r="F355" s="172"/>
    </row>
    <row r="356" spans="1:6" s="181" customFormat="1" ht="24" x14ac:dyDescent="0.2">
      <c r="A356" s="470"/>
      <c r="B356" s="470"/>
      <c r="C356" s="282" t="s">
        <v>741</v>
      </c>
      <c r="D356" s="172"/>
      <c r="E356" s="365" t="s">
        <v>854</v>
      </c>
      <c r="F356" s="172"/>
    </row>
    <row r="357" spans="1:6" s="181" customFormat="1" ht="24" x14ac:dyDescent="0.2">
      <c r="A357" s="470"/>
      <c r="B357" s="470"/>
      <c r="C357" s="282" t="s">
        <v>743</v>
      </c>
      <c r="D357" s="172"/>
      <c r="E357" s="365" t="s">
        <v>744</v>
      </c>
      <c r="F357" s="172"/>
    </row>
    <row r="358" spans="1:6" s="181" customFormat="1" ht="24" x14ac:dyDescent="0.2">
      <c r="A358" s="470"/>
      <c r="B358" s="470"/>
      <c r="C358" s="282" t="s">
        <v>745</v>
      </c>
      <c r="D358" s="172"/>
      <c r="E358" s="365" t="s">
        <v>746</v>
      </c>
      <c r="F358" s="172"/>
    </row>
    <row r="359" spans="1:6" s="181" customFormat="1" ht="12.75" customHeight="1" x14ac:dyDescent="0.2">
      <c r="A359" s="470"/>
      <c r="B359" s="470"/>
      <c r="C359" s="282" t="s">
        <v>748</v>
      </c>
      <c r="D359" s="172"/>
      <c r="E359" s="365" t="s">
        <v>749</v>
      </c>
      <c r="F359" s="172"/>
    </row>
    <row r="360" spans="1:6" s="181" customFormat="1" ht="12.75" x14ac:dyDescent="0.2">
      <c r="A360" s="470"/>
      <c r="B360" s="470"/>
      <c r="C360" s="283" t="s">
        <v>750</v>
      </c>
      <c r="D360" s="172"/>
      <c r="E360" s="365" t="s">
        <v>752</v>
      </c>
      <c r="F360" s="172"/>
    </row>
    <row r="361" spans="1:6" s="181" customFormat="1" ht="12.75" customHeight="1" x14ac:dyDescent="0.2">
      <c r="A361" s="470"/>
      <c r="B361" s="470"/>
      <c r="C361" s="471" t="s">
        <v>753</v>
      </c>
      <c r="D361" s="449"/>
      <c r="E361" s="365" t="s">
        <v>754</v>
      </c>
      <c r="F361" s="172"/>
    </row>
    <row r="362" spans="1:6" s="181" customFormat="1" ht="12.75" customHeight="1" x14ac:dyDescent="0.2">
      <c r="A362" s="470"/>
      <c r="B362" s="470"/>
      <c r="C362" s="471"/>
      <c r="D362" s="449"/>
      <c r="E362" s="365" t="s">
        <v>755</v>
      </c>
      <c r="F362" s="172"/>
    </row>
    <row r="363" spans="1:6" s="181" customFormat="1" ht="24" x14ac:dyDescent="0.2">
      <c r="A363" s="470">
        <v>41</v>
      </c>
      <c r="B363" s="470" t="str">
        <f>B354</f>
        <v>mieszkalny</v>
      </c>
      <c r="C363" s="282" t="s">
        <v>737</v>
      </c>
      <c r="D363" s="172"/>
      <c r="E363" s="365" t="s">
        <v>853</v>
      </c>
      <c r="F363" s="172"/>
    </row>
    <row r="364" spans="1:6" s="181" customFormat="1" ht="24" x14ac:dyDescent="0.2">
      <c r="A364" s="470"/>
      <c r="B364" s="470"/>
      <c r="C364" s="282" t="s">
        <v>739</v>
      </c>
      <c r="D364" s="172"/>
      <c r="E364" s="365" t="s">
        <v>740</v>
      </c>
      <c r="F364" s="172"/>
    </row>
    <row r="365" spans="1:6" s="181" customFormat="1" ht="24" x14ac:dyDescent="0.2">
      <c r="A365" s="470"/>
      <c r="B365" s="470"/>
      <c r="C365" s="282" t="s">
        <v>741</v>
      </c>
      <c r="D365" s="172"/>
      <c r="E365" s="365" t="s">
        <v>854</v>
      </c>
      <c r="F365" s="172"/>
    </row>
    <row r="366" spans="1:6" s="181" customFormat="1" ht="24" x14ac:dyDescent="0.2">
      <c r="A366" s="470"/>
      <c r="B366" s="470"/>
      <c r="C366" s="282" t="s">
        <v>743</v>
      </c>
      <c r="D366" s="172"/>
      <c r="E366" s="365" t="s">
        <v>744</v>
      </c>
      <c r="F366" s="172"/>
    </row>
    <row r="367" spans="1:6" s="181" customFormat="1" ht="24" x14ac:dyDescent="0.2">
      <c r="A367" s="470"/>
      <c r="B367" s="470"/>
      <c r="C367" s="282" t="s">
        <v>745</v>
      </c>
      <c r="D367" s="172"/>
      <c r="E367" s="365" t="s">
        <v>746</v>
      </c>
      <c r="F367" s="172"/>
    </row>
    <row r="368" spans="1:6" s="181" customFormat="1" ht="12.75" customHeight="1" x14ac:dyDescent="0.2">
      <c r="A368" s="470"/>
      <c r="B368" s="470"/>
      <c r="C368" s="282" t="s">
        <v>748</v>
      </c>
      <c r="D368" s="172"/>
      <c r="E368" s="365" t="s">
        <v>749</v>
      </c>
      <c r="F368" s="172"/>
    </row>
    <row r="369" spans="1:6" s="181" customFormat="1" ht="12.75" x14ac:dyDescent="0.2">
      <c r="A369" s="470"/>
      <c r="B369" s="470"/>
      <c r="C369" s="283" t="s">
        <v>750</v>
      </c>
      <c r="D369" s="172"/>
      <c r="E369" s="365" t="s">
        <v>752</v>
      </c>
      <c r="F369" s="172"/>
    </row>
    <row r="370" spans="1:6" s="181" customFormat="1" ht="12.75" customHeight="1" x14ac:dyDescent="0.2">
      <c r="A370" s="470"/>
      <c r="B370" s="470"/>
      <c r="C370" s="471" t="s">
        <v>753</v>
      </c>
      <c r="D370" s="449"/>
      <c r="E370" s="365" t="s">
        <v>754</v>
      </c>
      <c r="F370" s="172"/>
    </row>
    <row r="371" spans="1:6" s="181" customFormat="1" ht="12.75" customHeight="1" x14ac:dyDescent="0.2">
      <c r="A371" s="470"/>
      <c r="B371" s="470"/>
      <c r="C371" s="471"/>
      <c r="D371" s="449"/>
      <c r="E371" s="365" t="s">
        <v>755</v>
      </c>
      <c r="F371" s="172"/>
    </row>
    <row r="372" spans="1:6" s="181" customFormat="1" ht="24" x14ac:dyDescent="0.2">
      <c r="A372" s="470">
        <v>42</v>
      </c>
      <c r="B372" s="470" t="s">
        <v>1090</v>
      </c>
      <c r="C372" s="282" t="s">
        <v>737</v>
      </c>
      <c r="D372" s="172"/>
      <c r="E372" s="365" t="s">
        <v>853</v>
      </c>
      <c r="F372" s="172"/>
    </row>
    <row r="373" spans="1:6" s="181" customFormat="1" ht="24" x14ac:dyDescent="0.2">
      <c r="A373" s="470"/>
      <c r="B373" s="470"/>
      <c r="C373" s="282" t="s">
        <v>739</v>
      </c>
      <c r="D373" s="172"/>
      <c r="E373" s="365" t="s">
        <v>740</v>
      </c>
      <c r="F373" s="172"/>
    </row>
    <row r="374" spans="1:6" s="181" customFormat="1" ht="24" x14ac:dyDescent="0.2">
      <c r="A374" s="470"/>
      <c r="B374" s="470"/>
      <c r="C374" s="282" t="s">
        <v>741</v>
      </c>
      <c r="D374" s="172"/>
      <c r="E374" s="365" t="s">
        <v>854</v>
      </c>
      <c r="F374" s="172"/>
    </row>
    <row r="375" spans="1:6" s="181" customFormat="1" ht="24" x14ac:dyDescent="0.2">
      <c r="A375" s="470"/>
      <c r="B375" s="470"/>
      <c r="C375" s="282" t="s">
        <v>743</v>
      </c>
      <c r="D375" s="172"/>
      <c r="E375" s="365" t="s">
        <v>744</v>
      </c>
      <c r="F375" s="172"/>
    </row>
    <row r="376" spans="1:6" s="181" customFormat="1" ht="24" x14ac:dyDescent="0.2">
      <c r="A376" s="470"/>
      <c r="B376" s="470"/>
      <c r="C376" s="282" t="s">
        <v>745</v>
      </c>
      <c r="D376" s="172"/>
      <c r="E376" s="365" t="s">
        <v>746</v>
      </c>
      <c r="F376" s="172"/>
    </row>
    <row r="377" spans="1:6" s="181" customFormat="1" ht="12.75" customHeight="1" x14ac:dyDescent="0.2">
      <c r="A377" s="470"/>
      <c r="B377" s="470"/>
      <c r="C377" s="282" t="s">
        <v>748</v>
      </c>
      <c r="D377" s="172"/>
      <c r="E377" s="365" t="s">
        <v>749</v>
      </c>
      <c r="F377" s="172"/>
    </row>
    <row r="378" spans="1:6" s="181" customFormat="1" ht="12.75" x14ac:dyDescent="0.2">
      <c r="A378" s="470"/>
      <c r="B378" s="470"/>
      <c r="C378" s="283" t="s">
        <v>750</v>
      </c>
      <c r="D378" s="172"/>
      <c r="E378" s="365" t="s">
        <v>752</v>
      </c>
      <c r="F378" s="172"/>
    </row>
    <row r="379" spans="1:6" s="181" customFormat="1" ht="12.75" customHeight="1" x14ac:dyDescent="0.2">
      <c r="A379" s="470"/>
      <c r="B379" s="470"/>
      <c r="C379" s="471" t="s">
        <v>753</v>
      </c>
      <c r="D379" s="449"/>
      <c r="E379" s="365" t="s">
        <v>754</v>
      </c>
      <c r="F379" s="172"/>
    </row>
    <row r="380" spans="1:6" s="181" customFormat="1" ht="12.75" customHeight="1" x14ac:dyDescent="0.2">
      <c r="A380" s="470"/>
      <c r="B380" s="470"/>
      <c r="C380" s="471"/>
      <c r="D380" s="449"/>
      <c r="E380" s="365" t="s">
        <v>755</v>
      </c>
      <c r="F380" s="172"/>
    </row>
    <row r="381" spans="1:6" s="181" customFormat="1" ht="24" x14ac:dyDescent="0.2">
      <c r="A381" s="470">
        <v>43</v>
      </c>
      <c r="B381" s="470" t="s">
        <v>1095</v>
      </c>
      <c r="C381" s="282" t="s">
        <v>737</v>
      </c>
      <c r="D381" s="172"/>
      <c r="E381" s="365" t="s">
        <v>853</v>
      </c>
      <c r="F381" s="172"/>
    </row>
    <row r="382" spans="1:6" s="181" customFormat="1" ht="24" x14ac:dyDescent="0.2">
      <c r="A382" s="470"/>
      <c r="B382" s="470"/>
      <c r="C382" s="282" t="s">
        <v>739</v>
      </c>
      <c r="D382" s="172"/>
      <c r="E382" s="365" t="s">
        <v>740</v>
      </c>
      <c r="F382" s="172"/>
    </row>
    <row r="383" spans="1:6" s="181" customFormat="1" ht="24" x14ac:dyDescent="0.2">
      <c r="A383" s="470"/>
      <c r="B383" s="470"/>
      <c r="C383" s="282" t="s">
        <v>741</v>
      </c>
      <c r="D383" s="172"/>
      <c r="E383" s="365" t="s">
        <v>854</v>
      </c>
      <c r="F383" s="172"/>
    </row>
    <row r="384" spans="1:6" s="181" customFormat="1" ht="24" x14ac:dyDescent="0.2">
      <c r="A384" s="470"/>
      <c r="B384" s="470"/>
      <c r="C384" s="282" t="s">
        <v>743</v>
      </c>
      <c r="D384" s="172"/>
      <c r="E384" s="365" t="s">
        <v>744</v>
      </c>
      <c r="F384" s="172"/>
    </row>
    <row r="385" spans="1:6" s="181" customFormat="1" ht="24" x14ac:dyDescent="0.2">
      <c r="A385" s="470"/>
      <c r="B385" s="470"/>
      <c r="C385" s="282" t="s">
        <v>745</v>
      </c>
      <c r="D385" s="172"/>
      <c r="E385" s="365" t="s">
        <v>746</v>
      </c>
      <c r="F385" s="172"/>
    </row>
    <row r="386" spans="1:6" s="181" customFormat="1" ht="12.75" customHeight="1" x14ac:dyDescent="0.2">
      <c r="A386" s="470"/>
      <c r="B386" s="470"/>
      <c r="C386" s="282" t="s">
        <v>748</v>
      </c>
      <c r="D386" s="172"/>
      <c r="E386" s="365" t="s">
        <v>749</v>
      </c>
      <c r="F386" s="172"/>
    </row>
    <row r="387" spans="1:6" s="181" customFormat="1" ht="12.75" x14ac:dyDescent="0.2">
      <c r="A387" s="470"/>
      <c r="B387" s="470"/>
      <c r="C387" s="283" t="s">
        <v>750</v>
      </c>
      <c r="D387" s="172"/>
      <c r="E387" s="365" t="s">
        <v>752</v>
      </c>
      <c r="F387" s="172"/>
    </row>
    <row r="388" spans="1:6" s="181" customFormat="1" ht="12.75" customHeight="1" x14ac:dyDescent="0.2">
      <c r="A388" s="470"/>
      <c r="B388" s="470"/>
      <c r="C388" s="471" t="s">
        <v>753</v>
      </c>
      <c r="D388" s="449"/>
      <c r="E388" s="365" t="s">
        <v>754</v>
      </c>
      <c r="F388" s="172"/>
    </row>
    <row r="389" spans="1:6" s="181" customFormat="1" ht="12.75" customHeight="1" x14ac:dyDescent="0.2">
      <c r="A389" s="470"/>
      <c r="B389" s="470"/>
      <c r="C389" s="471"/>
      <c r="D389" s="449"/>
      <c r="E389" s="365" t="s">
        <v>755</v>
      </c>
      <c r="F389" s="172"/>
    </row>
    <row r="390" spans="1:6" s="181" customFormat="1" ht="24" x14ac:dyDescent="0.2">
      <c r="A390" s="470">
        <v>44</v>
      </c>
      <c r="B390" s="470" t="str">
        <f>B381</f>
        <v>garażowy</v>
      </c>
      <c r="C390" s="282" t="s">
        <v>737</v>
      </c>
      <c r="D390" s="172"/>
      <c r="E390" s="365" t="s">
        <v>853</v>
      </c>
      <c r="F390" s="172"/>
    </row>
    <row r="391" spans="1:6" s="181" customFormat="1" ht="24" x14ac:dyDescent="0.2">
      <c r="A391" s="470"/>
      <c r="B391" s="470"/>
      <c r="C391" s="282" t="s">
        <v>739</v>
      </c>
      <c r="D391" s="172"/>
      <c r="E391" s="365" t="s">
        <v>740</v>
      </c>
      <c r="F391" s="172"/>
    </row>
    <row r="392" spans="1:6" s="181" customFormat="1" ht="24" x14ac:dyDescent="0.2">
      <c r="A392" s="470"/>
      <c r="B392" s="470"/>
      <c r="C392" s="282" t="s">
        <v>741</v>
      </c>
      <c r="D392" s="172"/>
      <c r="E392" s="365" t="s">
        <v>854</v>
      </c>
      <c r="F392" s="172"/>
    </row>
    <row r="393" spans="1:6" s="181" customFormat="1" ht="24" x14ac:dyDescent="0.2">
      <c r="A393" s="470"/>
      <c r="B393" s="470"/>
      <c r="C393" s="282" t="s">
        <v>743</v>
      </c>
      <c r="D393" s="172"/>
      <c r="E393" s="365" t="s">
        <v>744</v>
      </c>
      <c r="F393" s="172"/>
    </row>
    <row r="394" spans="1:6" s="181" customFormat="1" ht="24" x14ac:dyDescent="0.2">
      <c r="A394" s="470"/>
      <c r="B394" s="470"/>
      <c r="C394" s="282" t="s">
        <v>745</v>
      </c>
      <c r="D394" s="172"/>
      <c r="E394" s="365" t="s">
        <v>746</v>
      </c>
      <c r="F394" s="172"/>
    </row>
    <row r="395" spans="1:6" s="181" customFormat="1" ht="12.75" customHeight="1" x14ac:dyDescent="0.2">
      <c r="A395" s="470"/>
      <c r="B395" s="470"/>
      <c r="C395" s="282" t="s">
        <v>748</v>
      </c>
      <c r="D395" s="172"/>
      <c r="E395" s="365" t="s">
        <v>749</v>
      </c>
      <c r="F395" s="172"/>
    </row>
    <row r="396" spans="1:6" s="181" customFormat="1" ht="12.75" x14ac:dyDescent="0.2">
      <c r="A396" s="470"/>
      <c r="B396" s="470"/>
      <c r="C396" s="283" t="s">
        <v>750</v>
      </c>
      <c r="D396" s="172"/>
      <c r="E396" s="365" t="s">
        <v>752</v>
      </c>
      <c r="F396" s="172"/>
    </row>
    <row r="397" spans="1:6" s="181" customFormat="1" ht="12.75" customHeight="1" x14ac:dyDescent="0.2">
      <c r="A397" s="470"/>
      <c r="B397" s="470"/>
      <c r="C397" s="471" t="s">
        <v>753</v>
      </c>
      <c r="D397" s="449"/>
      <c r="E397" s="365" t="s">
        <v>754</v>
      </c>
      <c r="F397" s="172"/>
    </row>
    <row r="398" spans="1:6" s="181" customFormat="1" ht="12.75" customHeight="1" x14ac:dyDescent="0.2">
      <c r="A398" s="470"/>
      <c r="B398" s="470"/>
      <c r="C398" s="471"/>
      <c r="D398" s="449"/>
      <c r="E398" s="365" t="s">
        <v>755</v>
      </c>
      <c r="F398" s="172"/>
    </row>
    <row r="399" spans="1:6" s="181" customFormat="1" ht="24" x14ac:dyDescent="0.2">
      <c r="A399" s="470">
        <v>45</v>
      </c>
      <c r="B399" s="470" t="s">
        <v>1092</v>
      </c>
      <c r="C399" s="282" t="s">
        <v>737</v>
      </c>
      <c r="D399" s="172"/>
      <c r="E399" s="365" t="s">
        <v>853</v>
      </c>
      <c r="F399" s="172"/>
    </row>
    <row r="400" spans="1:6" s="181" customFormat="1" ht="24" x14ac:dyDescent="0.2">
      <c r="A400" s="470"/>
      <c r="B400" s="470"/>
      <c r="C400" s="282" t="s">
        <v>739</v>
      </c>
      <c r="D400" s="172"/>
      <c r="E400" s="365" t="s">
        <v>740</v>
      </c>
      <c r="F400" s="172"/>
    </row>
    <row r="401" spans="1:6" s="181" customFormat="1" ht="24" x14ac:dyDescent="0.2">
      <c r="A401" s="470"/>
      <c r="B401" s="470"/>
      <c r="C401" s="282" t="s">
        <v>741</v>
      </c>
      <c r="D401" s="172"/>
      <c r="E401" s="365" t="s">
        <v>854</v>
      </c>
      <c r="F401" s="172"/>
    </row>
    <row r="402" spans="1:6" s="181" customFormat="1" ht="24" x14ac:dyDescent="0.2">
      <c r="A402" s="470"/>
      <c r="B402" s="470"/>
      <c r="C402" s="282" t="s">
        <v>743</v>
      </c>
      <c r="D402" s="172"/>
      <c r="E402" s="365" t="s">
        <v>744</v>
      </c>
      <c r="F402" s="172"/>
    </row>
    <row r="403" spans="1:6" s="181" customFormat="1" ht="24" x14ac:dyDescent="0.2">
      <c r="A403" s="470"/>
      <c r="B403" s="470"/>
      <c r="C403" s="282" t="s">
        <v>745</v>
      </c>
      <c r="D403" s="172"/>
      <c r="E403" s="365" t="s">
        <v>746</v>
      </c>
      <c r="F403" s="172"/>
    </row>
    <row r="404" spans="1:6" s="181" customFormat="1" ht="12.75" customHeight="1" x14ac:dyDescent="0.2">
      <c r="A404" s="470"/>
      <c r="B404" s="470"/>
      <c r="C404" s="282" t="s">
        <v>748</v>
      </c>
      <c r="D404" s="172"/>
      <c r="E404" s="365" t="s">
        <v>749</v>
      </c>
      <c r="F404" s="172"/>
    </row>
    <row r="405" spans="1:6" s="181" customFormat="1" ht="12.75" x14ac:dyDescent="0.2">
      <c r="A405" s="470"/>
      <c r="B405" s="470"/>
      <c r="C405" s="283" t="s">
        <v>750</v>
      </c>
      <c r="D405" s="172"/>
      <c r="E405" s="365" t="s">
        <v>752</v>
      </c>
      <c r="F405" s="172"/>
    </row>
    <row r="406" spans="1:6" s="181" customFormat="1" ht="12.75" customHeight="1" x14ac:dyDescent="0.2">
      <c r="A406" s="470"/>
      <c r="B406" s="470"/>
      <c r="C406" s="471" t="s">
        <v>753</v>
      </c>
      <c r="D406" s="449"/>
      <c r="E406" s="365" t="s">
        <v>754</v>
      </c>
      <c r="F406" s="172"/>
    </row>
    <row r="407" spans="1:6" s="181" customFormat="1" ht="12.75" customHeight="1" x14ac:dyDescent="0.2">
      <c r="A407" s="470"/>
      <c r="B407" s="470"/>
      <c r="C407" s="471"/>
      <c r="D407" s="449"/>
      <c r="E407" s="365" t="s">
        <v>755</v>
      </c>
      <c r="F407" s="172"/>
    </row>
    <row r="408" spans="1:6" s="181" customFormat="1" ht="24" x14ac:dyDescent="0.2">
      <c r="A408" s="470">
        <v>46</v>
      </c>
      <c r="B408" s="470" t="s">
        <v>1093</v>
      </c>
      <c r="C408" s="282" t="s">
        <v>737</v>
      </c>
      <c r="D408" s="172"/>
      <c r="E408" s="365" t="s">
        <v>853</v>
      </c>
      <c r="F408" s="172"/>
    </row>
    <row r="409" spans="1:6" s="181" customFormat="1" ht="24" x14ac:dyDescent="0.2">
      <c r="A409" s="470"/>
      <c r="B409" s="470"/>
      <c r="C409" s="282" t="s">
        <v>739</v>
      </c>
      <c r="D409" s="172"/>
      <c r="E409" s="365" t="s">
        <v>740</v>
      </c>
      <c r="F409" s="172"/>
    </row>
    <row r="410" spans="1:6" s="181" customFormat="1" ht="24" x14ac:dyDescent="0.2">
      <c r="A410" s="470"/>
      <c r="B410" s="470"/>
      <c r="C410" s="282" t="s">
        <v>741</v>
      </c>
      <c r="D410" s="172"/>
      <c r="E410" s="365" t="s">
        <v>854</v>
      </c>
      <c r="F410" s="172"/>
    </row>
    <row r="411" spans="1:6" s="181" customFormat="1" ht="24" x14ac:dyDescent="0.2">
      <c r="A411" s="470"/>
      <c r="B411" s="470"/>
      <c r="C411" s="282" t="s">
        <v>743</v>
      </c>
      <c r="D411" s="172"/>
      <c r="E411" s="365" t="s">
        <v>744</v>
      </c>
      <c r="F411" s="172"/>
    </row>
    <row r="412" spans="1:6" s="181" customFormat="1" ht="24" x14ac:dyDescent="0.2">
      <c r="A412" s="470"/>
      <c r="B412" s="470"/>
      <c r="C412" s="282" t="s">
        <v>745</v>
      </c>
      <c r="D412" s="172"/>
      <c r="E412" s="365" t="s">
        <v>746</v>
      </c>
      <c r="F412" s="172"/>
    </row>
    <row r="413" spans="1:6" s="181" customFormat="1" ht="12.75" customHeight="1" x14ac:dyDescent="0.2">
      <c r="A413" s="470"/>
      <c r="B413" s="470"/>
      <c r="C413" s="282" t="s">
        <v>748</v>
      </c>
      <c r="D413" s="172"/>
      <c r="E413" s="365" t="s">
        <v>749</v>
      </c>
      <c r="F413" s="172"/>
    </row>
    <row r="414" spans="1:6" s="181" customFormat="1" ht="12.75" x14ac:dyDescent="0.2">
      <c r="A414" s="470"/>
      <c r="B414" s="470"/>
      <c r="C414" s="283" t="s">
        <v>750</v>
      </c>
      <c r="D414" s="172"/>
      <c r="E414" s="365" t="s">
        <v>752</v>
      </c>
      <c r="F414" s="172"/>
    </row>
    <row r="415" spans="1:6" s="181" customFormat="1" ht="12.75" customHeight="1" x14ac:dyDescent="0.2">
      <c r="A415" s="470"/>
      <c r="B415" s="470"/>
      <c r="C415" s="471" t="s">
        <v>753</v>
      </c>
      <c r="D415" s="449"/>
      <c r="E415" s="365" t="s">
        <v>754</v>
      </c>
      <c r="F415" s="172"/>
    </row>
    <row r="416" spans="1:6" s="181" customFormat="1" ht="12.75" customHeight="1" x14ac:dyDescent="0.2">
      <c r="A416" s="470"/>
      <c r="B416" s="470"/>
      <c r="C416" s="471"/>
      <c r="D416" s="449"/>
      <c r="E416" s="365" t="s">
        <v>755</v>
      </c>
      <c r="F416" s="172"/>
    </row>
    <row r="417" spans="1:6" s="181" customFormat="1" ht="24" x14ac:dyDescent="0.2">
      <c r="A417" s="470">
        <v>47</v>
      </c>
      <c r="B417" s="470" t="s">
        <v>1094</v>
      </c>
      <c r="C417" s="282" t="s">
        <v>737</v>
      </c>
      <c r="D417" s="172"/>
      <c r="E417" s="365" t="s">
        <v>853</v>
      </c>
      <c r="F417" s="172"/>
    </row>
    <row r="418" spans="1:6" s="181" customFormat="1" ht="24" x14ac:dyDescent="0.2">
      <c r="A418" s="470"/>
      <c r="B418" s="470"/>
      <c r="C418" s="282" t="s">
        <v>739</v>
      </c>
      <c r="D418" s="172"/>
      <c r="E418" s="365" t="s">
        <v>740</v>
      </c>
      <c r="F418" s="172"/>
    </row>
    <row r="419" spans="1:6" s="181" customFormat="1" ht="24" x14ac:dyDescent="0.2">
      <c r="A419" s="470"/>
      <c r="B419" s="470"/>
      <c r="C419" s="282" t="s">
        <v>741</v>
      </c>
      <c r="D419" s="172"/>
      <c r="E419" s="365" t="s">
        <v>854</v>
      </c>
      <c r="F419" s="172"/>
    </row>
    <row r="420" spans="1:6" s="181" customFormat="1" ht="24" x14ac:dyDescent="0.2">
      <c r="A420" s="470"/>
      <c r="B420" s="470"/>
      <c r="C420" s="282" t="s">
        <v>743</v>
      </c>
      <c r="D420" s="172"/>
      <c r="E420" s="365" t="s">
        <v>744</v>
      </c>
      <c r="F420" s="172"/>
    </row>
    <row r="421" spans="1:6" s="181" customFormat="1" ht="24" x14ac:dyDescent="0.2">
      <c r="A421" s="470"/>
      <c r="B421" s="470"/>
      <c r="C421" s="282" t="s">
        <v>745</v>
      </c>
      <c r="D421" s="172"/>
      <c r="E421" s="365" t="s">
        <v>746</v>
      </c>
      <c r="F421" s="172"/>
    </row>
    <row r="422" spans="1:6" s="181" customFormat="1" ht="12.75" customHeight="1" x14ac:dyDescent="0.2">
      <c r="A422" s="470"/>
      <c r="B422" s="470"/>
      <c r="C422" s="282" t="s">
        <v>748</v>
      </c>
      <c r="D422" s="172"/>
      <c r="E422" s="365" t="s">
        <v>749</v>
      </c>
      <c r="F422" s="172"/>
    </row>
    <row r="423" spans="1:6" s="181" customFormat="1" ht="12.75" x14ac:dyDescent="0.2">
      <c r="A423" s="470"/>
      <c r="B423" s="470"/>
      <c r="C423" s="283" t="s">
        <v>750</v>
      </c>
      <c r="D423" s="172"/>
      <c r="E423" s="365" t="s">
        <v>752</v>
      </c>
      <c r="F423" s="172"/>
    </row>
    <row r="424" spans="1:6" s="181" customFormat="1" ht="12.75" customHeight="1" x14ac:dyDescent="0.2">
      <c r="A424" s="470"/>
      <c r="B424" s="470"/>
      <c r="C424" s="471" t="s">
        <v>753</v>
      </c>
      <c r="D424" s="449"/>
      <c r="E424" s="365" t="s">
        <v>754</v>
      </c>
      <c r="F424" s="172"/>
    </row>
    <row r="425" spans="1:6" s="181" customFormat="1" ht="12.75" customHeight="1" x14ac:dyDescent="0.2">
      <c r="A425" s="470"/>
      <c r="B425" s="470"/>
      <c r="C425" s="471"/>
      <c r="D425" s="449"/>
      <c r="E425" s="365" t="s">
        <v>755</v>
      </c>
      <c r="F425" s="172"/>
    </row>
    <row r="426" spans="1:6" s="181" customFormat="1" ht="24" x14ac:dyDescent="0.2">
      <c r="A426" s="470">
        <v>48</v>
      </c>
      <c r="B426" s="470" t="str">
        <f>B417</f>
        <v>budynek zaplecza technicznego</v>
      </c>
      <c r="C426" s="282" t="s">
        <v>737</v>
      </c>
      <c r="D426" s="172"/>
      <c r="E426" s="365" t="s">
        <v>853</v>
      </c>
      <c r="F426" s="172"/>
    </row>
    <row r="427" spans="1:6" s="181" customFormat="1" ht="24" x14ac:dyDescent="0.2">
      <c r="A427" s="470"/>
      <c r="B427" s="470"/>
      <c r="C427" s="282" t="s">
        <v>739</v>
      </c>
      <c r="D427" s="172"/>
      <c r="E427" s="365" t="s">
        <v>740</v>
      </c>
      <c r="F427" s="172"/>
    </row>
    <row r="428" spans="1:6" s="181" customFormat="1" ht="24" x14ac:dyDescent="0.2">
      <c r="A428" s="470"/>
      <c r="B428" s="470"/>
      <c r="C428" s="282" t="s">
        <v>741</v>
      </c>
      <c r="D428" s="172"/>
      <c r="E428" s="365" t="s">
        <v>854</v>
      </c>
      <c r="F428" s="172"/>
    </row>
    <row r="429" spans="1:6" s="181" customFormat="1" ht="24" x14ac:dyDescent="0.2">
      <c r="A429" s="470"/>
      <c r="B429" s="470"/>
      <c r="C429" s="282" t="s">
        <v>743</v>
      </c>
      <c r="D429" s="172"/>
      <c r="E429" s="365" t="s">
        <v>744</v>
      </c>
      <c r="F429" s="172"/>
    </row>
    <row r="430" spans="1:6" s="181" customFormat="1" ht="24" x14ac:dyDescent="0.2">
      <c r="A430" s="470"/>
      <c r="B430" s="470"/>
      <c r="C430" s="282" t="s">
        <v>745</v>
      </c>
      <c r="D430" s="172"/>
      <c r="E430" s="365" t="s">
        <v>746</v>
      </c>
      <c r="F430" s="172"/>
    </row>
    <row r="431" spans="1:6" s="181" customFormat="1" ht="12.75" customHeight="1" x14ac:dyDescent="0.2">
      <c r="A431" s="470"/>
      <c r="B431" s="470"/>
      <c r="C431" s="282" t="s">
        <v>748</v>
      </c>
      <c r="D431" s="172"/>
      <c r="E431" s="365" t="s">
        <v>749</v>
      </c>
      <c r="F431" s="172"/>
    </row>
    <row r="432" spans="1:6" s="181" customFormat="1" ht="12.75" x14ac:dyDescent="0.2">
      <c r="A432" s="470"/>
      <c r="B432" s="470"/>
      <c r="C432" s="283" t="s">
        <v>750</v>
      </c>
      <c r="D432" s="172"/>
      <c r="E432" s="365" t="s">
        <v>752</v>
      </c>
      <c r="F432" s="172"/>
    </row>
    <row r="433" spans="1:6" s="181" customFormat="1" ht="12.75" customHeight="1" x14ac:dyDescent="0.2">
      <c r="A433" s="470"/>
      <c r="B433" s="470"/>
      <c r="C433" s="471" t="s">
        <v>753</v>
      </c>
      <c r="D433" s="449"/>
      <c r="E433" s="365" t="s">
        <v>754</v>
      </c>
      <c r="F433" s="172"/>
    </row>
    <row r="434" spans="1:6" s="181" customFormat="1" ht="12.75" customHeight="1" x14ac:dyDescent="0.2">
      <c r="A434" s="470"/>
      <c r="B434" s="470"/>
      <c r="C434" s="471"/>
      <c r="D434" s="449"/>
      <c r="E434" s="365" t="s">
        <v>755</v>
      </c>
      <c r="F434" s="172"/>
    </row>
    <row r="435" spans="1:6" s="181" customFormat="1" ht="24.75" customHeight="1" x14ac:dyDescent="0.2">
      <c r="A435" s="470">
        <v>49</v>
      </c>
      <c r="B435" s="470" t="s">
        <v>1087</v>
      </c>
      <c r="C435" s="282" t="s">
        <v>737</v>
      </c>
      <c r="D435" s="172"/>
      <c r="E435" s="365" t="s">
        <v>853</v>
      </c>
      <c r="F435" s="172"/>
    </row>
    <row r="436" spans="1:6" s="181" customFormat="1" ht="24" x14ac:dyDescent="0.2">
      <c r="A436" s="470"/>
      <c r="B436" s="470"/>
      <c r="C436" s="282" t="s">
        <v>739</v>
      </c>
      <c r="D436" s="172"/>
      <c r="E436" s="365" t="s">
        <v>740</v>
      </c>
      <c r="F436" s="172"/>
    </row>
    <row r="437" spans="1:6" s="181" customFormat="1" ht="24" x14ac:dyDescent="0.2">
      <c r="A437" s="470"/>
      <c r="B437" s="470"/>
      <c r="C437" s="282" t="s">
        <v>741</v>
      </c>
      <c r="D437" s="172"/>
      <c r="E437" s="365" t="s">
        <v>854</v>
      </c>
      <c r="F437" s="172"/>
    </row>
    <row r="438" spans="1:6" s="181" customFormat="1" ht="24" x14ac:dyDescent="0.2">
      <c r="A438" s="470"/>
      <c r="B438" s="470"/>
      <c r="C438" s="282" t="s">
        <v>743</v>
      </c>
      <c r="D438" s="172"/>
      <c r="E438" s="365" t="s">
        <v>744</v>
      </c>
      <c r="F438" s="172"/>
    </row>
    <row r="439" spans="1:6" s="181" customFormat="1" ht="24" x14ac:dyDescent="0.2">
      <c r="A439" s="470"/>
      <c r="B439" s="470"/>
      <c r="C439" s="282" t="s">
        <v>745</v>
      </c>
      <c r="D439" s="172"/>
      <c r="E439" s="365" t="s">
        <v>746</v>
      </c>
      <c r="F439" s="172"/>
    </row>
    <row r="440" spans="1:6" s="181" customFormat="1" ht="12.75" customHeight="1" x14ac:dyDescent="0.2">
      <c r="A440" s="470"/>
      <c r="B440" s="470"/>
      <c r="C440" s="282" t="s">
        <v>748</v>
      </c>
      <c r="D440" s="172"/>
      <c r="E440" s="365" t="s">
        <v>749</v>
      </c>
      <c r="F440" s="172"/>
    </row>
    <row r="441" spans="1:6" s="181" customFormat="1" ht="12.75" x14ac:dyDescent="0.2">
      <c r="A441" s="470"/>
      <c r="B441" s="470"/>
      <c r="C441" s="283" t="s">
        <v>750</v>
      </c>
      <c r="D441" s="172"/>
      <c r="E441" s="365" t="s">
        <v>752</v>
      </c>
      <c r="F441" s="172"/>
    </row>
    <row r="442" spans="1:6" s="181" customFormat="1" ht="12.75" customHeight="1" x14ac:dyDescent="0.2">
      <c r="A442" s="470"/>
      <c r="B442" s="470"/>
      <c r="C442" s="471" t="s">
        <v>753</v>
      </c>
      <c r="D442" s="449"/>
      <c r="E442" s="365" t="s">
        <v>754</v>
      </c>
      <c r="F442" s="172"/>
    </row>
    <row r="443" spans="1:6" s="181" customFormat="1" ht="12.75" customHeight="1" x14ac:dyDescent="0.2">
      <c r="A443" s="470"/>
      <c r="B443" s="470"/>
      <c r="C443" s="471"/>
      <c r="D443" s="449"/>
      <c r="E443" s="365" t="s">
        <v>755</v>
      </c>
      <c r="F443" s="172"/>
    </row>
    <row r="444" spans="1:6" s="181" customFormat="1" ht="24" x14ac:dyDescent="0.2">
      <c r="A444" s="470">
        <v>50</v>
      </c>
      <c r="B444" s="470" t="s">
        <v>1095</v>
      </c>
      <c r="C444" s="282" t="s">
        <v>737</v>
      </c>
      <c r="D444" s="172"/>
      <c r="E444" s="365" t="s">
        <v>853</v>
      </c>
      <c r="F444" s="172"/>
    </row>
    <row r="445" spans="1:6" s="181" customFormat="1" ht="24" x14ac:dyDescent="0.2">
      <c r="A445" s="470"/>
      <c r="B445" s="470"/>
      <c r="C445" s="282" t="s">
        <v>739</v>
      </c>
      <c r="D445" s="172"/>
      <c r="E445" s="365" t="s">
        <v>740</v>
      </c>
      <c r="F445" s="172"/>
    </row>
    <row r="446" spans="1:6" s="181" customFormat="1" ht="24" x14ac:dyDescent="0.2">
      <c r="A446" s="470"/>
      <c r="B446" s="470"/>
      <c r="C446" s="282" t="s">
        <v>741</v>
      </c>
      <c r="D446" s="172"/>
      <c r="E446" s="365" t="s">
        <v>854</v>
      </c>
      <c r="F446" s="172"/>
    </row>
    <row r="447" spans="1:6" s="181" customFormat="1" ht="24" x14ac:dyDescent="0.2">
      <c r="A447" s="470"/>
      <c r="B447" s="470"/>
      <c r="C447" s="282" t="s">
        <v>743</v>
      </c>
      <c r="D447" s="172"/>
      <c r="E447" s="365" t="s">
        <v>744</v>
      </c>
      <c r="F447" s="172"/>
    </row>
    <row r="448" spans="1:6" s="181" customFormat="1" ht="24" x14ac:dyDescent="0.2">
      <c r="A448" s="470"/>
      <c r="B448" s="470"/>
      <c r="C448" s="282" t="s">
        <v>745</v>
      </c>
      <c r="D448" s="172"/>
      <c r="E448" s="365" t="s">
        <v>746</v>
      </c>
      <c r="F448" s="172"/>
    </row>
    <row r="449" spans="1:6" s="181" customFormat="1" ht="12.75" customHeight="1" x14ac:dyDescent="0.2">
      <c r="A449" s="470"/>
      <c r="B449" s="470"/>
      <c r="C449" s="282" t="s">
        <v>748</v>
      </c>
      <c r="D449" s="172"/>
      <c r="E449" s="365" t="s">
        <v>749</v>
      </c>
      <c r="F449" s="172"/>
    </row>
    <row r="450" spans="1:6" s="181" customFormat="1" ht="12.75" x14ac:dyDescent="0.2">
      <c r="A450" s="470"/>
      <c r="B450" s="470"/>
      <c r="C450" s="283" t="s">
        <v>750</v>
      </c>
      <c r="D450" s="172"/>
      <c r="E450" s="365" t="s">
        <v>752</v>
      </c>
      <c r="F450" s="172"/>
    </row>
    <row r="451" spans="1:6" s="181" customFormat="1" ht="12.75" customHeight="1" x14ac:dyDescent="0.2">
      <c r="A451" s="470"/>
      <c r="B451" s="470"/>
      <c r="C451" s="471" t="s">
        <v>753</v>
      </c>
      <c r="D451" s="449"/>
      <c r="E451" s="365" t="s">
        <v>754</v>
      </c>
      <c r="F451" s="172"/>
    </row>
    <row r="452" spans="1:6" s="181" customFormat="1" ht="12.75" customHeight="1" x14ac:dyDescent="0.2">
      <c r="A452" s="470"/>
      <c r="B452" s="470"/>
      <c r="C452" s="471"/>
      <c r="D452" s="449"/>
      <c r="E452" s="365" t="s">
        <v>755</v>
      </c>
      <c r="F452" s="172"/>
    </row>
    <row r="453" spans="1:6" s="181" customFormat="1" ht="24" x14ac:dyDescent="0.2">
      <c r="A453" s="470">
        <v>51</v>
      </c>
      <c r="B453" s="470" t="s">
        <v>1095</v>
      </c>
      <c r="C453" s="282" t="s">
        <v>737</v>
      </c>
      <c r="D453" s="172"/>
      <c r="E453" s="365" t="s">
        <v>853</v>
      </c>
      <c r="F453" s="172"/>
    </row>
    <row r="454" spans="1:6" s="181" customFormat="1" ht="24" x14ac:dyDescent="0.2">
      <c r="A454" s="470"/>
      <c r="B454" s="470"/>
      <c r="C454" s="282" t="s">
        <v>739</v>
      </c>
      <c r="D454" s="172"/>
      <c r="E454" s="365" t="s">
        <v>740</v>
      </c>
      <c r="F454" s="172"/>
    </row>
    <row r="455" spans="1:6" s="181" customFormat="1" ht="24" x14ac:dyDescent="0.2">
      <c r="A455" s="470"/>
      <c r="B455" s="470"/>
      <c r="C455" s="282" t="s">
        <v>741</v>
      </c>
      <c r="D455" s="172"/>
      <c r="E455" s="365" t="s">
        <v>854</v>
      </c>
      <c r="F455" s="172"/>
    </row>
    <row r="456" spans="1:6" s="181" customFormat="1" ht="24" x14ac:dyDescent="0.2">
      <c r="A456" s="470"/>
      <c r="B456" s="470"/>
      <c r="C456" s="282" t="s">
        <v>743</v>
      </c>
      <c r="D456" s="172"/>
      <c r="E456" s="365" t="s">
        <v>744</v>
      </c>
      <c r="F456" s="172"/>
    </row>
    <row r="457" spans="1:6" s="181" customFormat="1" ht="24" x14ac:dyDescent="0.2">
      <c r="A457" s="470"/>
      <c r="B457" s="470"/>
      <c r="C457" s="282" t="s">
        <v>745</v>
      </c>
      <c r="D457" s="172"/>
      <c r="E457" s="365" t="s">
        <v>746</v>
      </c>
      <c r="F457" s="172"/>
    </row>
    <row r="458" spans="1:6" s="181" customFormat="1" ht="12.75" customHeight="1" x14ac:dyDescent="0.2">
      <c r="A458" s="470"/>
      <c r="B458" s="470"/>
      <c r="C458" s="282" t="s">
        <v>748</v>
      </c>
      <c r="D458" s="172"/>
      <c r="E458" s="365" t="s">
        <v>749</v>
      </c>
      <c r="F458" s="172"/>
    </row>
    <row r="459" spans="1:6" s="181" customFormat="1" ht="12.75" x14ac:dyDescent="0.2">
      <c r="A459" s="470"/>
      <c r="B459" s="470"/>
      <c r="C459" s="283" t="s">
        <v>750</v>
      </c>
      <c r="D459" s="172"/>
      <c r="E459" s="365" t="s">
        <v>752</v>
      </c>
      <c r="F459" s="172"/>
    </row>
    <row r="460" spans="1:6" s="181" customFormat="1" ht="12.75" customHeight="1" x14ac:dyDescent="0.2">
      <c r="A460" s="470"/>
      <c r="B460" s="470"/>
      <c r="C460" s="471" t="s">
        <v>753</v>
      </c>
      <c r="D460" s="449"/>
      <c r="E460" s="365" t="s">
        <v>754</v>
      </c>
      <c r="F460" s="172"/>
    </row>
    <row r="461" spans="1:6" s="181" customFormat="1" ht="12.75" customHeight="1" x14ac:dyDescent="0.2">
      <c r="A461" s="470"/>
      <c r="B461" s="470"/>
      <c r="C461" s="471"/>
      <c r="D461" s="449"/>
      <c r="E461" s="365" t="s">
        <v>755</v>
      </c>
      <c r="F461" s="172"/>
    </row>
    <row r="462" spans="1:6" s="181" customFormat="1" ht="24" x14ac:dyDescent="0.2">
      <c r="A462" s="470">
        <v>52</v>
      </c>
      <c r="B462" s="470" t="s">
        <v>1095</v>
      </c>
      <c r="C462" s="282" t="s">
        <v>737</v>
      </c>
      <c r="D462" s="172"/>
      <c r="E462" s="365" t="s">
        <v>853</v>
      </c>
      <c r="F462" s="172"/>
    </row>
    <row r="463" spans="1:6" s="181" customFormat="1" ht="24" x14ac:dyDescent="0.2">
      <c r="A463" s="470"/>
      <c r="B463" s="470"/>
      <c r="C463" s="282" t="s">
        <v>739</v>
      </c>
      <c r="D463" s="172"/>
      <c r="E463" s="365" t="s">
        <v>740</v>
      </c>
      <c r="F463" s="172"/>
    </row>
    <row r="464" spans="1:6" s="181" customFormat="1" ht="24" x14ac:dyDescent="0.2">
      <c r="A464" s="470"/>
      <c r="B464" s="470"/>
      <c r="C464" s="282" t="s">
        <v>741</v>
      </c>
      <c r="D464" s="172"/>
      <c r="E464" s="365" t="s">
        <v>854</v>
      </c>
      <c r="F464" s="172"/>
    </row>
    <row r="465" spans="1:6" s="181" customFormat="1" ht="24" x14ac:dyDescent="0.2">
      <c r="A465" s="470"/>
      <c r="B465" s="470"/>
      <c r="C465" s="282" t="s">
        <v>743</v>
      </c>
      <c r="D465" s="172"/>
      <c r="E465" s="365" t="s">
        <v>744</v>
      </c>
      <c r="F465" s="172"/>
    </row>
    <row r="466" spans="1:6" s="181" customFormat="1" ht="24" x14ac:dyDescent="0.2">
      <c r="A466" s="470"/>
      <c r="B466" s="470"/>
      <c r="C466" s="282" t="s">
        <v>745</v>
      </c>
      <c r="D466" s="172"/>
      <c r="E466" s="365" t="s">
        <v>746</v>
      </c>
      <c r="F466" s="172"/>
    </row>
    <row r="467" spans="1:6" s="181" customFormat="1" ht="12.75" customHeight="1" x14ac:dyDescent="0.2">
      <c r="A467" s="470"/>
      <c r="B467" s="470"/>
      <c r="C467" s="282" t="s">
        <v>748</v>
      </c>
      <c r="D467" s="172"/>
      <c r="E467" s="365" t="s">
        <v>749</v>
      </c>
      <c r="F467" s="172"/>
    </row>
    <row r="468" spans="1:6" s="181" customFormat="1" ht="12.75" x14ac:dyDescent="0.2">
      <c r="A468" s="470"/>
      <c r="B468" s="470"/>
      <c r="C468" s="283" t="s">
        <v>750</v>
      </c>
      <c r="D468" s="172"/>
      <c r="E468" s="365" t="s">
        <v>752</v>
      </c>
      <c r="F468" s="172"/>
    </row>
    <row r="469" spans="1:6" s="181" customFormat="1" ht="12.75" customHeight="1" x14ac:dyDescent="0.2">
      <c r="A469" s="470"/>
      <c r="B469" s="470"/>
      <c r="C469" s="471" t="s">
        <v>753</v>
      </c>
      <c r="D469" s="449"/>
      <c r="E469" s="365" t="s">
        <v>754</v>
      </c>
      <c r="F469" s="172"/>
    </row>
    <row r="470" spans="1:6" s="181" customFormat="1" ht="12.75" customHeight="1" x14ac:dyDescent="0.2">
      <c r="A470" s="470"/>
      <c r="B470" s="470"/>
      <c r="C470" s="471"/>
      <c r="D470" s="449"/>
      <c r="E470" s="365" t="s">
        <v>755</v>
      </c>
      <c r="F470" s="172"/>
    </row>
    <row r="471" spans="1:6" s="181" customFormat="1" ht="24" x14ac:dyDescent="0.2">
      <c r="A471" s="470">
        <v>53</v>
      </c>
      <c r="B471" s="470" t="s">
        <v>1095</v>
      </c>
      <c r="C471" s="282" t="s">
        <v>737</v>
      </c>
      <c r="D471" s="172"/>
      <c r="E471" s="365" t="s">
        <v>853</v>
      </c>
      <c r="F471" s="172"/>
    </row>
    <row r="472" spans="1:6" s="181" customFormat="1" ht="24" x14ac:dyDescent="0.2">
      <c r="A472" s="470"/>
      <c r="B472" s="470"/>
      <c r="C472" s="282" t="s">
        <v>739</v>
      </c>
      <c r="D472" s="172"/>
      <c r="E472" s="365" t="s">
        <v>740</v>
      </c>
      <c r="F472" s="172"/>
    </row>
    <row r="473" spans="1:6" s="181" customFormat="1" ht="24" x14ac:dyDescent="0.2">
      <c r="A473" s="470"/>
      <c r="B473" s="470"/>
      <c r="C473" s="282" t="s">
        <v>741</v>
      </c>
      <c r="D473" s="172"/>
      <c r="E473" s="365" t="s">
        <v>854</v>
      </c>
      <c r="F473" s="172"/>
    </row>
    <row r="474" spans="1:6" s="181" customFormat="1" ht="24" x14ac:dyDescent="0.2">
      <c r="A474" s="470"/>
      <c r="B474" s="470"/>
      <c r="C474" s="282" t="s">
        <v>743</v>
      </c>
      <c r="D474" s="172"/>
      <c r="E474" s="365" t="s">
        <v>744</v>
      </c>
      <c r="F474" s="172"/>
    </row>
    <row r="475" spans="1:6" s="181" customFormat="1" ht="24" x14ac:dyDescent="0.2">
      <c r="A475" s="470"/>
      <c r="B475" s="470"/>
      <c r="C475" s="282" t="s">
        <v>745</v>
      </c>
      <c r="D475" s="172"/>
      <c r="E475" s="365" t="s">
        <v>746</v>
      </c>
      <c r="F475" s="172"/>
    </row>
    <row r="476" spans="1:6" s="181" customFormat="1" ht="12.75" customHeight="1" x14ac:dyDescent="0.2">
      <c r="A476" s="470"/>
      <c r="B476" s="470"/>
      <c r="C476" s="282" t="s">
        <v>748</v>
      </c>
      <c r="D476" s="172"/>
      <c r="E476" s="365" t="s">
        <v>749</v>
      </c>
      <c r="F476" s="172"/>
    </row>
    <row r="477" spans="1:6" s="181" customFormat="1" ht="12.75" x14ac:dyDescent="0.2">
      <c r="A477" s="470"/>
      <c r="B477" s="470"/>
      <c r="C477" s="283" t="s">
        <v>750</v>
      </c>
      <c r="D477" s="172"/>
      <c r="E477" s="365" t="s">
        <v>752</v>
      </c>
      <c r="F477" s="172"/>
    </row>
    <row r="478" spans="1:6" s="181" customFormat="1" ht="12.75" customHeight="1" x14ac:dyDescent="0.2">
      <c r="A478" s="470"/>
      <c r="B478" s="470"/>
      <c r="C478" s="471" t="s">
        <v>753</v>
      </c>
      <c r="D478" s="449"/>
      <c r="E478" s="365" t="s">
        <v>754</v>
      </c>
      <c r="F478" s="172"/>
    </row>
    <row r="479" spans="1:6" s="181" customFormat="1" ht="12.75" customHeight="1" x14ac:dyDescent="0.2">
      <c r="A479" s="470"/>
      <c r="B479" s="470"/>
      <c r="C479" s="471"/>
      <c r="D479" s="449"/>
      <c r="E479" s="365" t="s">
        <v>755</v>
      </c>
      <c r="F479" s="172"/>
    </row>
    <row r="480" spans="1:6" s="181" customFormat="1" ht="24" x14ac:dyDescent="0.2">
      <c r="A480" s="470">
        <v>54</v>
      </c>
      <c r="B480" s="470" t="s">
        <v>1095</v>
      </c>
      <c r="C480" s="282" t="s">
        <v>737</v>
      </c>
      <c r="D480" s="172"/>
      <c r="E480" s="365" t="s">
        <v>853</v>
      </c>
      <c r="F480" s="172"/>
    </row>
    <row r="481" spans="1:6" s="181" customFormat="1" ht="24" x14ac:dyDescent="0.2">
      <c r="A481" s="470"/>
      <c r="B481" s="470"/>
      <c r="C481" s="282" t="s">
        <v>739</v>
      </c>
      <c r="D481" s="172"/>
      <c r="E481" s="365" t="s">
        <v>740</v>
      </c>
      <c r="F481" s="172"/>
    </row>
    <row r="482" spans="1:6" s="181" customFormat="1" ht="24" x14ac:dyDescent="0.2">
      <c r="A482" s="470"/>
      <c r="B482" s="470"/>
      <c r="C482" s="282" t="s">
        <v>741</v>
      </c>
      <c r="D482" s="172"/>
      <c r="E482" s="365" t="s">
        <v>854</v>
      </c>
      <c r="F482" s="172"/>
    </row>
    <row r="483" spans="1:6" s="181" customFormat="1" ht="24" x14ac:dyDescent="0.2">
      <c r="A483" s="470"/>
      <c r="B483" s="470"/>
      <c r="C483" s="282" t="s">
        <v>743</v>
      </c>
      <c r="D483" s="172"/>
      <c r="E483" s="365" t="s">
        <v>744</v>
      </c>
      <c r="F483" s="172"/>
    </row>
    <row r="484" spans="1:6" s="181" customFormat="1" ht="24" x14ac:dyDescent="0.2">
      <c r="A484" s="470"/>
      <c r="B484" s="470"/>
      <c r="C484" s="282" t="s">
        <v>745</v>
      </c>
      <c r="D484" s="172"/>
      <c r="E484" s="365" t="s">
        <v>746</v>
      </c>
      <c r="F484" s="172"/>
    </row>
    <row r="485" spans="1:6" s="181" customFormat="1" ht="12.75" customHeight="1" x14ac:dyDescent="0.2">
      <c r="A485" s="470"/>
      <c r="B485" s="470"/>
      <c r="C485" s="282" t="s">
        <v>748</v>
      </c>
      <c r="D485" s="172"/>
      <c r="E485" s="365" t="s">
        <v>749</v>
      </c>
      <c r="F485" s="172"/>
    </row>
    <row r="486" spans="1:6" s="181" customFormat="1" ht="12.75" x14ac:dyDescent="0.2">
      <c r="A486" s="470"/>
      <c r="B486" s="470"/>
      <c r="C486" s="283" t="s">
        <v>750</v>
      </c>
      <c r="D486" s="172"/>
      <c r="E486" s="365" t="s">
        <v>752</v>
      </c>
      <c r="F486" s="172"/>
    </row>
    <row r="487" spans="1:6" s="181" customFormat="1" ht="12.75" customHeight="1" x14ac:dyDescent="0.2">
      <c r="A487" s="470"/>
      <c r="B487" s="470"/>
      <c r="C487" s="471" t="s">
        <v>753</v>
      </c>
      <c r="D487" s="449"/>
      <c r="E487" s="365" t="s">
        <v>754</v>
      </c>
      <c r="F487" s="172"/>
    </row>
    <row r="488" spans="1:6" s="181" customFormat="1" ht="12.75" customHeight="1" x14ac:dyDescent="0.2">
      <c r="A488" s="470"/>
      <c r="B488" s="470"/>
      <c r="C488" s="471"/>
      <c r="D488" s="449"/>
      <c r="E488" s="365" t="s">
        <v>755</v>
      </c>
      <c r="F488" s="172"/>
    </row>
    <row r="489" spans="1:6" s="181" customFormat="1" ht="24.75" customHeight="1" x14ac:dyDescent="0.2">
      <c r="A489" s="470">
        <v>55</v>
      </c>
      <c r="B489" s="470" t="s">
        <v>1095</v>
      </c>
      <c r="C489" s="282" t="s">
        <v>737</v>
      </c>
      <c r="D489" s="172"/>
      <c r="E489" s="365" t="s">
        <v>853</v>
      </c>
      <c r="F489" s="172"/>
    </row>
    <row r="490" spans="1:6" s="181" customFormat="1" ht="24" x14ac:dyDescent="0.2">
      <c r="A490" s="470"/>
      <c r="B490" s="470"/>
      <c r="C490" s="282" t="s">
        <v>739</v>
      </c>
      <c r="D490" s="172"/>
      <c r="E490" s="365" t="s">
        <v>740</v>
      </c>
      <c r="F490" s="172"/>
    </row>
    <row r="491" spans="1:6" s="181" customFormat="1" ht="24" x14ac:dyDescent="0.2">
      <c r="A491" s="470"/>
      <c r="B491" s="470"/>
      <c r="C491" s="282" t="s">
        <v>741</v>
      </c>
      <c r="D491" s="172"/>
      <c r="E491" s="365" t="s">
        <v>854</v>
      </c>
      <c r="F491" s="172"/>
    </row>
    <row r="492" spans="1:6" s="181" customFormat="1" ht="24" x14ac:dyDescent="0.2">
      <c r="A492" s="470"/>
      <c r="B492" s="470"/>
      <c r="C492" s="282" t="s">
        <v>743</v>
      </c>
      <c r="D492" s="172"/>
      <c r="E492" s="365" t="s">
        <v>744</v>
      </c>
      <c r="F492" s="172"/>
    </row>
    <row r="493" spans="1:6" s="181" customFormat="1" ht="24" x14ac:dyDescent="0.2">
      <c r="A493" s="470"/>
      <c r="B493" s="470"/>
      <c r="C493" s="282" t="s">
        <v>745</v>
      </c>
      <c r="D493" s="172"/>
      <c r="E493" s="365" t="s">
        <v>746</v>
      </c>
      <c r="F493" s="172"/>
    </row>
    <row r="494" spans="1:6" s="181" customFormat="1" ht="12.75" customHeight="1" x14ac:dyDescent="0.2">
      <c r="A494" s="470"/>
      <c r="B494" s="470"/>
      <c r="C494" s="282" t="s">
        <v>748</v>
      </c>
      <c r="D494" s="172"/>
      <c r="E494" s="365" t="s">
        <v>749</v>
      </c>
      <c r="F494" s="172"/>
    </row>
    <row r="495" spans="1:6" s="181" customFormat="1" ht="12.75" x14ac:dyDescent="0.2">
      <c r="A495" s="470"/>
      <c r="B495" s="470"/>
      <c r="C495" s="283" t="s">
        <v>750</v>
      </c>
      <c r="D495" s="172"/>
      <c r="E495" s="365" t="s">
        <v>752</v>
      </c>
      <c r="F495" s="172"/>
    </row>
    <row r="496" spans="1:6" s="181" customFormat="1" ht="12.75" customHeight="1" x14ac:dyDescent="0.2">
      <c r="A496" s="470"/>
      <c r="B496" s="470"/>
      <c r="C496" s="471" t="s">
        <v>753</v>
      </c>
      <c r="D496" s="449"/>
      <c r="E496" s="365" t="s">
        <v>754</v>
      </c>
      <c r="F496" s="172"/>
    </row>
    <row r="497" spans="1:6" s="181" customFormat="1" ht="12.75" customHeight="1" x14ac:dyDescent="0.2">
      <c r="A497" s="470"/>
      <c r="B497" s="470"/>
      <c r="C497" s="471"/>
      <c r="D497" s="449"/>
      <c r="E497" s="365" t="s">
        <v>755</v>
      </c>
      <c r="F497" s="172"/>
    </row>
    <row r="498" spans="1:6" s="181" customFormat="1" ht="24" x14ac:dyDescent="0.2">
      <c r="A498" s="470">
        <v>56</v>
      </c>
      <c r="B498" s="470" t="s">
        <v>1095</v>
      </c>
      <c r="C498" s="282" t="s">
        <v>737</v>
      </c>
      <c r="D498" s="172"/>
      <c r="E498" s="365" t="s">
        <v>853</v>
      </c>
      <c r="F498" s="172"/>
    </row>
    <row r="499" spans="1:6" s="181" customFormat="1" ht="24" x14ac:dyDescent="0.2">
      <c r="A499" s="470"/>
      <c r="B499" s="470"/>
      <c r="C499" s="282" t="s">
        <v>739</v>
      </c>
      <c r="D499" s="172"/>
      <c r="E499" s="365" t="s">
        <v>740</v>
      </c>
      <c r="F499" s="172"/>
    </row>
    <row r="500" spans="1:6" s="181" customFormat="1" ht="24" x14ac:dyDescent="0.2">
      <c r="A500" s="470"/>
      <c r="B500" s="470"/>
      <c r="C500" s="282" t="s">
        <v>741</v>
      </c>
      <c r="D500" s="172"/>
      <c r="E500" s="365" t="s">
        <v>854</v>
      </c>
      <c r="F500" s="172"/>
    </row>
    <row r="501" spans="1:6" s="181" customFormat="1" ht="24" x14ac:dyDescent="0.2">
      <c r="A501" s="470"/>
      <c r="B501" s="470"/>
      <c r="C501" s="282" t="s">
        <v>743</v>
      </c>
      <c r="D501" s="172"/>
      <c r="E501" s="365" t="s">
        <v>744</v>
      </c>
      <c r="F501" s="172"/>
    </row>
    <row r="502" spans="1:6" s="181" customFormat="1" ht="24" x14ac:dyDescent="0.2">
      <c r="A502" s="470"/>
      <c r="B502" s="470"/>
      <c r="C502" s="282" t="s">
        <v>745</v>
      </c>
      <c r="D502" s="172"/>
      <c r="E502" s="365" t="s">
        <v>746</v>
      </c>
      <c r="F502" s="172"/>
    </row>
    <row r="503" spans="1:6" s="181" customFormat="1" ht="12.75" customHeight="1" x14ac:dyDescent="0.2">
      <c r="A503" s="470"/>
      <c r="B503" s="470"/>
      <c r="C503" s="282" t="s">
        <v>748</v>
      </c>
      <c r="D503" s="172"/>
      <c r="E503" s="365" t="s">
        <v>749</v>
      </c>
      <c r="F503" s="172"/>
    </row>
    <row r="504" spans="1:6" s="181" customFormat="1" ht="12.75" x14ac:dyDescent="0.2">
      <c r="A504" s="470"/>
      <c r="B504" s="470"/>
      <c r="C504" s="283" t="s">
        <v>750</v>
      </c>
      <c r="D504" s="172"/>
      <c r="E504" s="365" t="s">
        <v>752</v>
      </c>
      <c r="F504" s="172"/>
    </row>
    <row r="505" spans="1:6" s="181" customFormat="1" ht="12.75" customHeight="1" x14ac:dyDescent="0.2">
      <c r="A505" s="470"/>
      <c r="B505" s="470"/>
      <c r="C505" s="471" t="s">
        <v>753</v>
      </c>
      <c r="D505" s="449"/>
      <c r="E505" s="365" t="s">
        <v>754</v>
      </c>
      <c r="F505" s="172"/>
    </row>
    <row r="506" spans="1:6" s="181" customFormat="1" ht="12.75" customHeight="1" x14ac:dyDescent="0.2">
      <c r="A506" s="470"/>
      <c r="B506" s="470"/>
      <c r="C506" s="471"/>
      <c r="D506" s="449"/>
      <c r="E506" s="365" t="s">
        <v>755</v>
      </c>
      <c r="F506" s="172"/>
    </row>
    <row r="507" spans="1:6" s="181" customFormat="1" ht="24" x14ac:dyDescent="0.2">
      <c r="A507" s="470">
        <v>57</v>
      </c>
      <c r="B507" s="470" t="s">
        <v>1095</v>
      </c>
      <c r="C507" s="282" t="s">
        <v>737</v>
      </c>
      <c r="D507" s="172"/>
      <c r="E507" s="365" t="s">
        <v>853</v>
      </c>
      <c r="F507" s="172"/>
    </row>
    <row r="508" spans="1:6" s="181" customFormat="1" ht="24" x14ac:dyDescent="0.2">
      <c r="A508" s="470"/>
      <c r="B508" s="470"/>
      <c r="C508" s="282" t="s">
        <v>739</v>
      </c>
      <c r="D508" s="172"/>
      <c r="E508" s="365" t="s">
        <v>740</v>
      </c>
      <c r="F508" s="172"/>
    </row>
    <row r="509" spans="1:6" s="181" customFormat="1" ht="24" x14ac:dyDescent="0.2">
      <c r="A509" s="470"/>
      <c r="B509" s="470"/>
      <c r="C509" s="282" t="s">
        <v>741</v>
      </c>
      <c r="D509" s="172"/>
      <c r="E509" s="365" t="s">
        <v>854</v>
      </c>
      <c r="F509" s="172"/>
    </row>
    <row r="510" spans="1:6" s="181" customFormat="1" ht="24" x14ac:dyDescent="0.2">
      <c r="A510" s="470"/>
      <c r="B510" s="470"/>
      <c r="C510" s="282" t="s">
        <v>743</v>
      </c>
      <c r="D510" s="172"/>
      <c r="E510" s="365" t="s">
        <v>744</v>
      </c>
      <c r="F510" s="172"/>
    </row>
    <row r="511" spans="1:6" s="181" customFormat="1" ht="24" x14ac:dyDescent="0.2">
      <c r="A511" s="470"/>
      <c r="B511" s="470"/>
      <c r="C511" s="282" t="s">
        <v>745</v>
      </c>
      <c r="D511" s="172"/>
      <c r="E511" s="365" t="s">
        <v>746</v>
      </c>
      <c r="F511" s="172"/>
    </row>
    <row r="512" spans="1:6" s="181" customFormat="1" ht="12.75" customHeight="1" x14ac:dyDescent="0.2">
      <c r="A512" s="470"/>
      <c r="B512" s="470"/>
      <c r="C512" s="282" t="s">
        <v>748</v>
      </c>
      <c r="D512" s="172"/>
      <c r="E512" s="365" t="s">
        <v>749</v>
      </c>
      <c r="F512" s="172"/>
    </row>
    <row r="513" spans="1:6" s="181" customFormat="1" ht="12.75" x14ac:dyDescent="0.2">
      <c r="A513" s="470"/>
      <c r="B513" s="470"/>
      <c r="C513" s="283" t="s">
        <v>750</v>
      </c>
      <c r="D513" s="172"/>
      <c r="E513" s="365" t="s">
        <v>752</v>
      </c>
      <c r="F513" s="172"/>
    </row>
    <row r="514" spans="1:6" s="181" customFormat="1" ht="12.75" customHeight="1" x14ac:dyDescent="0.2">
      <c r="A514" s="470"/>
      <c r="B514" s="470"/>
      <c r="C514" s="471" t="s">
        <v>753</v>
      </c>
      <c r="D514" s="449"/>
      <c r="E514" s="365" t="s">
        <v>754</v>
      </c>
      <c r="F514" s="172"/>
    </row>
    <row r="515" spans="1:6" s="181" customFormat="1" ht="12.75" customHeight="1" x14ac:dyDescent="0.2">
      <c r="A515" s="470"/>
      <c r="B515" s="470"/>
      <c r="C515" s="471"/>
      <c r="D515" s="449"/>
      <c r="E515" s="365" t="s">
        <v>755</v>
      </c>
      <c r="F515" s="172"/>
    </row>
    <row r="516" spans="1:6" s="181" customFormat="1" ht="24" x14ac:dyDescent="0.2">
      <c r="A516" s="470">
        <v>58</v>
      </c>
      <c r="B516" s="470" t="s">
        <v>1095</v>
      </c>
      <c r="C516" s="282" t="s">
        <v>737</v>
      </c>
      <c r="D516" s="172"/>
      <c r="E516" s="365" t="s">
        <v>853</v>
      </c>
      <c r="F516" s="172"/>
    </row>
    <row r="517" spans="1:6" s="181" customFormat="1" ht="24" x14ac:dyDescent="0.2">
      <c r="A517" s="470"/>
      <c r="B517" s="470"/>
      <c r="C517" s="282" t="s">
        <v>739</v>
      </c>
      <c r="D517" s="172"/>
      <c r="E517" s="365" t="s">
        <v>740</v>
      </c>
      <c r="F517" s="172"/>
    </row>
    <row r="518" spans="1:6" s="181" customFormat="1" ht="24" x14ac:dyDescent="0.2">
      <c r="A518" s="470"/>
      <c r="B518" s="470"/>
      <c r="C518" s="282" t="s">
        <v>741</v>
      </c>
      <c r="D518" s="172"/>
      <c r="E518" s="365" t="s">
        <v>854</v>
      </c>
      <c r="F518" s="172"/>
    </row>
    <row r="519" spans="1:6" s="181" customFormat="1" ht="24" x14ac:dyDescent="0.2">
      <c r="A519" s="470"/>
      <c r="B519" s="470"/>
      <c r="C519" s="282" t="s">
        <v>743</v>
      </c>
      <c r="D519" s="172"/>
      <c r="E519" s="365" t="s">
        <v>744</v>
      </c>
      <c r="F519" s="172"/>
    </row>
    <row r="520" spans="1:6" s="181" customFormat="1" ht="24" x14ac:dyDescent="0.2">
      <c r="A520" s="470"/>
      <c r="B520" s="470"/>
      <c r="C520" s="282" t="s">
        <v>745</v>
      </c>
      <c r="D520" s="172"/>
      <c r="E520" s="365" t="s">
        <v>746</v>
      </c>
      <c r="F520" s="172"/>
    </row>
    <row r="521" spans="1:6" s="181" customFormat="1" ht="12.75" customHeight="1" x14ac:dyDescent="0.2">
      <c r="A521" s="470"/>
      <c r="B521" s="470"/>
      <c r="C521" s="282" t="s">
        <v>748</v>
      </c>
      <c r="D521" s="172"/>
      <c r="E521" s="365" t="s">
        <v>749</v>
      </c>
      <c r="F521" s="172"/>
    </row>
    <row r="522" spans="1:6" s="181" customFormat="1" ht="12.75" x14ac:dyDescent="0.2">
      <c r="A522" s="470"/>
      <c r="B522" s="470"/>
      <c r="C522" s="283" t="s">
        <v>750</v>
      </c>
      <c r="D522" s="172"/>
      <c r="E522" s="365" t="s">
        <v>752</v>
      </c>
      <c r="F522" s="172"/>
    </row>
    <row r="523" spans="1:6" s="181" customFormat="1" ht="12.75" customHeight="1" x14ac:dyDescent="0.2">
      <c r="A523" s="470"/>
      <c r="B523" s="470"/>
      <c r="C523" s="471" t="s">
        <v>753</v>
      </c>
      <c r="D523" s="449"/>
      <c r="E523" s="365" t="s">
        <v>754</v>
      </c>
      <c r="F523" s="172"/>
    </row>
    <row r="524" spans="1:6" s="181" customFormat="1" ht="12.75" customHeight="1" x14ac:dyDescent="0.2">
      <c r="A524" s="470"/>
      <c r="B524" s="470"/>
      <c r="C524" s="471"/>
      <c r="D524" s="449"/>
      <c r="E524" s="365" t="s">
        <v>755</v>
      </c>
      <c r="F524" s="172"/>
    </row>
    <row r="525" spans="1:6" s="181" customFormat="1" ht="24" x14ac:dyDescent="0.2">
      <c r="A525" s="470">
        <v>59</v>
      </c>
      <c r="B525" s="470" t="s">
        <v>1095</v>
      </c>
      <c r="C525" s="282" t="s">
        <v>737</v>
      </c>
      <c r="D525" s="172"/>
      <c r="E525" s="365" t="s">
        <v>853</v>
      </c>
      <c r="F525" s="172"/>
    </row>
    <row r="526" spans="1:6" s="181" customFormat="1" ht="24" x14ac:dyDescent="0.2">
      <c r="A526" s="470"/>
      <c r="B526" s="470"/>
      <c r="C526" s="282" t="s">
        <v>739</v>
      </c>
      <c r="D526" s="172"/>
      <c r="E526" s="365" t="s">
        <v>740</v>
      </c>
      <c r="F526" s="172"/>
    </row>
    <row r="527" spans="1:6" s="181" customFormat="1" ht="24" x14ac:dyDescent="0.2">
      <c r="A527" s="470"/>
      <c r="B527" s="470"/>
      <c r="C527" s="282" t="s">
        <v>741</v>
      </c>
      <c r="D527" s="172"/>
      <c r="E527" s="365" t="s">
        <v>854</v>
      </c>
      <c r="F527" s="172"/>
    </row>
    <row r="528" spans="1:6" s="181" customFormat="1" ht="24" x14ac:dyDescent="0.2">
      <c r="A528" s="470"/>
      <c r="B528" s="470"/>
      <c r="C528" s="282" t="s">
        <v>743</v>
      </c>
      <c r="D528" s="172"/>
      <c r="E528" s="365" t="s">
        <v>744</v>
      </c>
      <c r="F528" s="172"/>
    </row>
    <row r="529" spans="1:6" s="181" customFormat="1" ht="24" x14ac:dyDescent="0.2">
      <c r="A529" s="470"/>
      <c r="B529" s="470"/>
      <c r="C529" s="282" t="s">
        <v>745</v>
      </c>
      <c r="D529" s="172"/>
      <c r="E529" s="365" t="s">
        <v>746</v>
      </c>
      <c r="F529" s="172"/>
    </row>
    <row r="530" spans="1:6" s="181" customFormat="1" ht="12.75" customHeight="1" x14ac:dyDescent="0.2">
      <c r="A530" s="470"/>
      <c r="B530" s="470"/>
      <c r="C530" s="282" t="s">
        <v>748</v>
      </c>
      <c r="D530" s="172"/>
      <c r="E530" s="365" t="s">
        <v>749</v>
      </c>
      <c r="F530" s="172"/>
    </row>
    <row r="531" spans="1:6" s="181" customFormat="1" ht="12.75" x14ac:dyDescent="0.2">
      <c r="A531" s="470"/>
      <c r="B531" s="470"/>
      <c r="C531" s="283" t="s">
        <v>750</v>
      </c>
      <c r="D531" s="172"/>
      <c r="E531" s="365" t="s">
        <v>752</v>
      </c>
      <c r="F531" s="172"/>
    </row>
    <row r="532" spans="1:6" s="181" customFormat="1" ht="12.75" customHeight="1" x14ac:dyDescent="0.2">
      <c r="A532" s="470"/>
      <c r="B532" s="470"/>
      <c r="C532" s="471" t="s">
        <v>753</v>
      </c>
      <c r="D532" s="449"/>
      <c r="E532" s="365" t="s">
        <v>754</v>
      </c>
      <c r="F532" s="172"/>
    </row>
    <row r="533" spans="1:6" s="181" customFormat="1" ht="12.75" customHeight="1" x14ac:dyDescent="0.2">
      <c r="A533" s="470"/>
      <c r="B533" s="470"/>
      <c r="C533" s="471"/>
      <c r="D533" s="449"/>
      <c r="E533" s="365" t="s">
        <v>755</v>
      </c>
      <c r="F533" s="172"/>
    </row>
    <row r="534" spans="1:6" s="181" customFormat="1" ht="24" x14ac:dyDescent="0.2">
      <c r="A534" s="470">
        <v>60</v>
      </c>
      <c r="B534" s="470" t="s">
        <v>1095</v>
      </c>
      <c r="C534" s="282" t="s">
        <v>737</v>
      </c>
      <c r="D534" s="172"/>
      <c r="E534" s="365" t="s">
        <v>853</v>
      </c>
      <c r="F534" s="172"/>
    </row>
    <row r="535" spans="1:6" s="181" customFormat="1" ht="24" x14ac:dyDescent="0.2">
      <c r="A535" s="470"/>
      <c r="B535" s="470"/>
      <c r="C535" s="282" t="s">
        <v>739</v>
      </c>
      <c r="D535" s="172"/>
      <c r="E535" s="365" t="s">
        <v>740</v>
      </c>
      <c r="F535" s="172"/>
    </row>
    <row r="536" spans="1:6" s="181" customFormat="1" ht="24" x14ac:dyDescent="0.2">
      <c r="A536" s="470"/>
      <c r="B536" s="470"/>
      <c r="C536" s="282" t="s">
        <v>741</v>
      </c>
      <c r="D536" s="172"/>
      <c r="E536" s="365" t="s">
        <v>854</v>
      </c>
      <c r="F536" s="172"/>
    </row>
    <row r="537" spans="1:6" s="181" customFormat="1" ht="24" x14ac:dyDescent="0.2">
      <c r="A537" s="470"/>
      <c r="B537" s="470"/>
      <c r="C537" s="282" t="s">
        <v>743</v>
      </c>
      <c r="D537" s="172"/>
      <c r="E537" s="365" t="s">
        <v>744</v>
      </c>
      <c r="F537" s="172"/>
    </row>
    <row r="538" spans="1:6" s="181" customFormat="1" ht="24" x14ac:dyDescent="0.2">
      <c r="A538" s="470"/>
      <c r="B538" s="470"/>
      <c r="C538" s="282" t="s">
        <v>745</v>
      </c>
      <c r="D538" s="172"/>
      <c r="E538" s="365" t="s">
        <v>746</v>
      </c>
      <c r="F538" s="172"/>
    </row>
    <row r="539" spans="1:6" s="181" customFormat="1" ht="12.75" customHeight="1" x14ac:dyDescent="0.2">
      <c r="A539" s="470"/>
      <c r="B539" s="470"/>
      <c r="C539" s="282" t="s">
        <v>748</v>
      </c>
      <c r="D539" s="172"/>
      <c r="E539" s="365" t="s">
        <v>749</v>
      </c>
      <c r="F539" s="172"/>
    </row>
    <row r="540" spans="1:6" s="181" customFormat="1" ht="12.75" x14ac:dyDescent="0.2">
      <c r="A540" s="470"/>
      <c r="B540" s="470"/>
      <c r="C540" s="283" t="s">
        <v>750</v>
      </c>
      <c r="D540" s="172"/>
      <c r="E540" s="365" t="s">
        <v>752</v>
      </c>
      <c r="F540" s="172"/>
    </row>
    <row r="541" spans="1:6" s="181" customFormat="1" ht="12.75" customHeight="1" x14ac:dyDescent="0.2">
      <c r="A541" s="470"/>
      <c r="B541" s="470"/>
      <c r="C541" s="471" t="s">
        <v>753</v>
      </c>
      <c r="D541" s="449"/>
      <c r="E541" s="365" t="s">
        <v>754</v>
      </c>
      <c r="F541" s="172"/>
    </row>
    <row r="542" spans="1:6" s="181" customFormat="1" ht="12.75" customHeight="1" x14ac:dyDescent="0.2">
      <c r="A542" s="470"/>
      <c r="B542" s="470"/>
      <c r="C542" s="471"/>
      <c r="D542" s="449"/>
      <c r="E542" s="365" t="s">
        <v>755</v>
      </c>
      <c r="F542" s="172"/>
    </row>
    <row r="543" spans="1:6" s="181" customFormat="1" ht="24" x14ac:dyDescent="0.2">
      <c r="A543" s="470">
        <v>61</v>
      </c>
      <c r="B543" s="470" t="s">
        <v>1095</v>
      </c>
      <c r="C543" s="282" t="s">
        <v>737</v>
      </c>
      <c r="D543" s="172"/>
      <c r="E543" s="365" t="s">
        <v>853</v>
      </c>
      <c r="F543" s="172"/>
    </row>
    <row r="544" spans="1:6" s="181" customFormat="1" ht="24" x14ac:dyDescent="0.2">
      <c r="A544" s="470"/>
      <c r="B544" s="470"/>
      <c r="C544" s="282" t="s">
        <v>739</v>
      </c>
      <c r="D544" s="172"/>
      <c r="E544" s="365" t="s">
        <v>740</v>
      </c>
      <c r="F544" s="172"/>
    </row>
    <row r="545" spans="1:6" s="181" customFormat="1" ht="24" x14ac:dyDescent="0.2">
      <c r="A545" s="470"/>
      <c r="B545" s="470"/>
      <c r="C545" s="282" t="s">
        <v>741</v>
      </c>
      <c r="D545" s="172"/>
      <c r="E545" s="365" t="s">
        <v>854</v>
      </c>
      <c r="F545" s="172"/>
    </row>
    <row r="546" spans="1:6" s="181" customFormat="1" ht="24" x14ac:dyDescent="0.2">
      <c r="A546" s="470"/>
      <c r="B546" s="470"/>
      <c r="C546" s="282" t="s">
        <v>743</v>
      </c>
      <c r="D546" s="172"/>
      <c r="E546" s="365" t="s">
        <v>744</v>
      </c>
      <c r="F546" s="172"/>
    </row>
    <row r="547" spans="1:6" s="181" customFormat="1" ht="24" x14ac:dyDescent="0.2">
      <c r="A547" s="470"/>
      <c r="B547" s="470"/>
      <c r="C547" s="282" t="s">
        <v>745</v>
      </c>
      <c r="D547" s="172"/>
      <c r="E547" s="365" t="s">
        <v>746</v>
      </c>
      <c r="F547" s="172"/>
    </row>
    <row r="548" spans="1:6" s="181" customFormat="1" ht="12.75" customHeight="1" x14ac:dyDescent="0.2">
      <c r="A548" s="470"/>
      <c r="B548" s="470"/>
      <c r="C548" s="282" t="s">
        <v>748</v>
      </c>
      <c r="D548" s="172"/>
      <c r="E548" s="365" t="s">
        <v>749</v>
      </c>
      <c r="F548" s="172"/>
    </row>
    <row r="549" spans="1:6" s="181" customFormat="1" ht="12.75" x14ac:dyDescent="0.2">
      <c r="A549" s="470"/>
      <c r="B549" s="470"/>
      <c r="C549" s="283" t="s">
        <v>750</v>
      </c>
      <c r="D549" s="172"/>
      <c r="E549" s="365" t="s">
        <v>752</v>
      </c>
      <c r="F549" s="172"/>
    </row>
    <row r="550" spans="1:6" s="181" customFormat="1" ht="12.75" customHeight="1" x14ac:dyDescent="0.2">
      <c r="A550" s="470"/>
      <c r="B550" s="470"/>
      <c r="C550" s="471" t="s">
        <v>753</v>
      </c>
      <c r="D550" s="449"/>
      <c r="E550" s="365" t="s">
        <v>754</v>
      </c>
      <c r="F550" s="172"/>
    </row>
    <row r="551" spans="1:6" s="181" customFormat="1" ht="12.75" customHeight="1" x14ac:dyDescent="0.2">
      <c r="A551" s="470"/>
      <c r="B551" s="470"/>
      <c r="C551" s="471"/>
      <c r="D551" s="449"/>
      <c r="E551" s="365" t="s">
        <v>755</v>
      </c>
      <c r="F551" s="172"/>
    </row>
    <row r="552" spans="1:6" s="181" customFormat="1" ht="24" x14ac:dyDescent="0.2">
      <c r="A552" s="470">
        <v>62</v>
      </c>
      <c r="B552" s="470" t="s">
        <v>1095</v>
      </c>
      <c r="C552" s="282" t="s">
        <v>737</v>
      </c>
      <c r="D552" s="172"/>
      <c r="E552" s="365" t="s">
        <v>853</v>
      </c>
      <c r="F552" s="172"/>
    </row>
    <row r="553" spans="1:6" s="181" customFormat="1" ht="24" x14ac:dyDescent="0.2">
      <c r="A553" s="470"/>
      <c r="B553" s="470"/>
      <c r="C553" s="282" t="s">
        <v>739</v>
      </c>
      <c r="D553" s="172"/>
      <c r="E553" s="365" t="s">
        <v>740</v>
      </c>
      <c r="F553" s="172"/>
    </row>
    <row r="554" spans="1:6" s="181" customFormat="1" ht="24" x14ac:dyDescent="0.2">
      <c r="A554" s="470"/>
      <c r="B554" s="470"/>
      <c r="C554" s="282" t="s">
        <v>741</v>
      </c>
      <c r="D554" s="172"/>
      <c r="E554" s="365" t="s">
        <v>854</v>
      </c>
      <c r="F554" s="172"/>
    </row>
    <row r="555" spans="1:6" s="181" customFormat="1" ht="24" x14ac:dyDescent="0.2">
      <c r="A555" s="470"/>
      <c r="B555" s="470"/>
      <c r="C555" s="282" t="s">
        <v>743</v>
      </c>
      <c r="D555" s="172"/>
      <c r="E555" s="365" t="s">
        <v>744</v>
      </c>
      <c r="F555" s="172"/>
    </row>
    <row r="556" spans="1:6" s="181" customFormat="1" ht="24" x14ac:dyDescent="0.2">
      <c r="A556" s="470"/>
      <c r="B556" s="470"/>
      <c r="C556" s="282" t="s">
        <v>745</v>
      </c>
      <c r="D556" s="172"/>
      <c r="E556" s="365" t="s">
        <v>746</v>
      </c>
      <c r="F556" s="172"/>
    </row>
    <row r="557" spans="1:6" s="181" customFormat="1" ht="12.75" customHeight="1" x14ac:dyDescent="0.2">
      <c r="A557" s="470"/>
      <c r="B557" s="470"/>
      <c r="C557" s="282" t="s">
        <v>748</v>
      </c>
      <c r="D557" s="172"/>
      <c r="E557" s="365" t="s">
        <v>749</v>
      </c>
      <c r="F557" s="172"/>
    </row>
    <row r="558" spans="1:6" s="181" customFormat="1" ht="12.75" x14ac:dyDescent="0.2">
      <c r="A558" s="470"/>
      <c r="B558" s="470"/>
      <c r="C558" s="283" t="s">
        <v>750</v>
      </c>
      <c r="D558" s="172"/>
      <c r="E558" s="365" t="s">
        <v>752</v>
      </c>
      <c r="F558" s="172"/>
    </row>
    <row r="559" spans="1:6" s="181" customFormat="1" ht="12.75" customHeight="1" x14ac:dyDescent="0.2">
      <c r="A559" s="470"/>
      <c r="B559" s="470"/>
      <c r="C559" s="471" t="s">
        <v>753</v>
      </c>
      <c r="D559" s="449"/>
      <c r="E559" s="365" t="s">
        <v>754</v>
      </c>
      <c r="F559" s="172"/>
    </row>
    <row r="560" spans="1:6" s="181" customFormat="1" ht="12.75" customHeight="1" x14ac:dyDescent="0.2">
      <c r="A560" s="470"/>
      <c r="B560" s="470"/>
      <c r="C560" s="471"/>
      <c r="D560" s="449"/>
      <c r="E560" s="365" t="s">
        <v>755</v>
      </c>
      <c r="F560" s="172"/>
    </row>
    <row r="561" spans="1:6" s="181" customFormat="1" ht="24" x14ac:dyDescent="0.2">
      <c r="A561" s="470">
        <v>63</v>
      </c>
      <c r="B561" s="470" t="s">
        <v>1105</v>
      </c>
      <c r="C561" s="282" t="s">
        <v>737</v>
      </c>
      <c r="D561" s="172"/>
      <c r="E561" s="365" t="s">
        <v>853</v>
      </c>
      <c r="F561" s="172"/>
    </row>
    <row r="562" spans="1:6" s="181" customFormat="1" ht="24" x14ac:dyDescent="0.2">
      <c r="A562" s="470"/>
      <c r="B562" s="470"/>
      <c r="C562" s="282" t="s">
        <v>739</v>
      </c>
      <c r="D562" s="172"/>
      <c r="E562" s="365" t="s">
        <v>740</v>
      </c>
      <c r="F562" s="172"/>
    </row>
    <row r="563" spans="1:6" s="181" customFormat="1" ht="24" x14ac:dyDescent="0.2">
      <c r="A563" s="470"/>
      <c r="B563" s="470"/>
      <c r="C563" s="282" t="s">
        <v>741</v>
      </c>
      <c r="D563" s="172"/>
      <c r="E563" s="365" t="s">
        <v>854</v>
      </c>
      <c r="F563" s="172"/>
    </row>
    <row r="564" spans="1:6" s="181" customFormat="1" ht="24" x14ac:dyDescent="0.2">
      <c r="A564" s="470"/>
      <c r="B564" s="470"/>
      <c r="C564" s="282" t="s">
        <v>743</v>
      </c>
      <c r="D564" s="172"/>
      <c r="E564" s="365" t="s">
        <v>744</v>
      </c>
      <c r="F564" s="172"/>
    </row>
    <row r="565" spans="1:6" s="181" customFormat="1" ht="24" x14ac:dyDescent="0.2">
      <c r="A565" s="470"/>
      <c r="B565" s="470"/>
      <c r="C565" s="282" t="s">
        <v>745</v>
      </c>
      <c r="D565" s="172"/>
      <c r="E565" s="365" t="s">
        <v>746</v>
      </c>
      <c r="F565" s="172"/>
    </row>
    <row r="566" spans="1:6" s="181" customFormat="1" ht="12.75" customHeight="1" x14ac:dyDescent="0.2">
      <c r="A566" s="470"/>
      <c r="B566" s="470"/>
      <c r="C566" s="282" t="s">
        <v>748</v>
      </c>
      <c r="D566" s="172"/>
      <c r="E566" s="365" t="s">
        <v>749</v>
      </c>
      <c r="F566" s="172"/>
    </row>
    <row r="567" spans="1:6" s="181" customFormat="1" ht="12.75" x14ac:dyDescent="0.2">
      <c r="A567" s="470"/>
      <c r="B567" s="470"/>
      <c r="C567" s="283" t="s">
        <v>750</v>
      </c>
      <c r="D567" s="172"/>
      <c r="E567" s="365" t="s">
        <v>752</v>
      </c>
      <c r="F567" s="172"/>
    </row>
    <row r="568" spans="1:6" s="181" customFormat="1" ht="12.75" customHeight="1" x14ac:dyDescent="0.2">
      <c r="A568" s="470"/>
      <c r="B568" s="470"/>
      <c r="C568" s="471" t="s">
        <v>753</v>
      </c>
      <c r="D568" s="449"/>
      <c r="E568" s="365" t="s">
        <v>754</v>
      </c>
      <c r="F568" s="172"/>
    </row>
    <row r="569" spans="1:6" s="181" customFormat="1" ht="12.75" customHeight="1" x14ac:dyDescent="0.2">
      <c r="A569" s="470"/>
      <c r="B569" s="470"/>
      <c r="C569" s="471"/>
      <c r="D569" s="449"/>
      <c r="E569" s="365" t="s">
        <v>755</v>
      </c>
      <c r="F569" s="172"/>
    </row>
    <row r="570" spans="1:6" s="181" customFormat="1" ht="24" x14ac:dyDescent="0.2">
      <c r="A570" s="470">
        <v>64</v>
      </c>
      <c r="B570" s="470" t="s">
        <v>1105</v>
      </c>
      <c r="C570" s="282" t="s">
        <v>737</v>
      </c>
      <c r="D570" s="172"/>
      <c r="E570" s="365" t="s">
        <v>853</v>
      </c>
      <c r="F570" s="172"/>
    </row>
    <row r="571" spans="1:6" s="181" customFormat="1" ht="24" x14ac:dyDescent="0.2">
      <c r="A571" s="470"/>
      <c r="B571" s="470"/>
      <c r="C571" s="282" t="s">
        <v>739</v>
      </c>
      <c r="D571" s="172"/>
      <c r="E571" s="365" t="s">
        <v>740</v>
      </c>
      <c r="F571" s="172"/>
    </row>
    <row r="572" spans="1:6" s="181" customFormat="1" ht="24" x14ac:dyDescent="0.2">
      <c r="A572" s="470"/>
      <c r="B572" s="470"/>
      <c r="C572" s="282" t="s">
        <v>741</v>
      </c>
      <c r="D572" s="172"/>
      <c r="E572" s="365" t="s">
        <v>854</v>
      </c>
      <c r="F572" s="172"/>
    </row>
    <row r="573" spans="1:6" s="181" customFormat="1" ht="24" x14ac:dyDescent="0.2">
      <c r="A573" s="470"/>
      <c r="B573" s="470"/>
      <c r="C573" s="282" t="s">
        <v>743</v>
      </c>
      <c r="D573" s="172"/>
      <c r="E573" s="365" t="s">
        <v>744</v>
      </c>
      <c r="F573" s="172"/>
    </row>
    <row r="574" spans="1:6" s="181" customFormat="1" ht="24" x14ac:dyDescent="0.2">
      <c r="A574" s="470"/>
      <c r="B574" s="470"/>
      <c r="C574" s="282" t="s">
        <v>745</v>
      </c>
      <c r="D574" s="172"/>
      <c r="E574" s="365" t="s">
        <v>746</v>
      </c>
      <c r="F574" s="172"/>
    </row>
    <row r="575" spans="1:6" s="181" customFormat="1" ht="12.75" customHeight="1" x14ac:dyDescent="0.2">
      <c r="A575" s="470"/>
      <c r="B575" s="470"/>
      <c r="C575" s="282" t="s">
        <v>748</v>
      </c>
      <c r="D575" s="172"/>
      <c r="E575" s="365" t="s">
        <v>749</v>
      </c>
      <c r="F575" s="172"/>
    </row>
    <row r="576" spans="1:6" s="181" customFormat="1" ht="12.75" x14ac:dyDescent="0.2">
      <c r="A576" s="470"/>
      <c r="B576" s="470"/>
      <c r="C576" s="283" t="s">
        <v>750</v>
      </c>
      <c r="D576" s="172"/>
      <c r="E576" s="365" t="s">
        <v>752</v>
      </c>
      <c r="F576" s="172"/>
    </row>
    <row r="577" spans="1:6" s="181" customFormat="1" ht="12.75" customHeight="1" x14ac:dyDescent="0.2">
      <c r="A577" s="470"/>
      <c r="B577" s="470"/>
      <c r="C577" s="471" t="s">
        <v>753</v>
      </c>
      <c r="D577" s="449"/>
      <c r="E577" s="365" t="s">
        <v>754</v>
      </c>
      <c r="F577" s="172"/>
    </row>
    <row r="578" spans="1:6" s="181" customFormat="1" ht="12.75" customHeight="1" x14ac:dyDescent="0.2">
      <c r="A578" s="470"/>
      <c r="B578" s="470"/>
      <c r="C578" s="471"/>
      <c r="D578" s="449"/>
      <c r="E578" s="365" t="s">
        <v>755</v>
      </c>
      <c r="F578" s="172"/>
    </row>
    <row r="579" spans="1:6" s="181" customFormat="1" ht="24" x14ac:dyDescent="0.2">
      <c r="A579" s="470">
        <v>65</v>
      </c>
      <c r="B579" s="470" t="s">
        <v>1105</v>
      </c>
      <c r="C579" s="282" t="s">
        <v>737</v>
      </c>
      <c r="D579" s="172"/>
      <c r="E579" s="365" t="s">
        <v>853</v>
      </c>
      <c r="F579" s="172"/>
    </row>
    <row r="580" spans="1:6" s="181" customFormat="1" ht="24" x14ac:dyDescent="0.2">
      <c r="A580" s="470"/>
      <c r="B580" s="470"/>
      <c r="C580" s="282" t="s">
        <v>739</v>
      </c>
      <c r="D580" s="172"/>
      <c r="E580" s="365" t="s">
        <v>740</v>
      </c>
      <c r="F580" s="172"/>
    </row>
    <row r="581" spans="1:6" s="181" customFormat="1" ht="24" x14ac:dyDescent="0.2">
      <c r="A581" s="470"/>
      <c r="B581" s="470"/>
      <c r="C581" s="282" t="s">
        <v>741</v>
      </c>
      <c r="D581" s="172"/>
      <c r="E581" s="365" t="s">
        <v>854</v>
      </c>
      <c r="F581" s="172"/>
    </row>
    <row r="582" spans="1:6" s="181" customFormat="1" ht="24" x14ac:dyDescent="0.2">
      <c r="A582" s="470"/>
      <c r="B582" s="470"/>
      <c r="C582" s="282" t="s">
        <v>743</v>
      </c>
      <c r="D582" s="172"/>
      <c r="E582" s="365" t="s">
        <v>744</v>
      </c>
      <c r="F582" s="172"/>
    </row>
    <row r="583" spans="1:6" s="181" customFormat="1" ht="24" x14ac:dyDescent="0.2">
      <c r="A583" s="470"/>
      <c r="B583" s="470"/>
      <c r="C583" s="282" t="s">
        <v>745</v>
      </c>
      <c r="D583" s="172"/>
      <c r="E583" s="365" t="s">
        <v>746</v>
      </c>
      <c r="F583" s="172"/>
    </row>
    <row r="584" spans="1:6" s="181" customFormat="1" ht="12.75" customHeight="1" x14ac:dyDescent="0.2">
      <c r="A584" s="470"/>
      <c r="B584" s="470"/>
      <c r="C584" s="282" t="s">
        <v>748</v>
      </c>
      <c r="D584" s="172"/>
      <c r="E584" s="365" t="s">
        <v>749</v>
      </c>
      <c r="F584" s="172"/>
    </row>
    <row r="585" spans="1:6" s="181" customFormat="1" ht="12.75" x14ac:dyDescent="0.2">
      <c r="A585" s="470"/>
      <c r="B585" s="470"/>
      <c r="C585" s="283" t="s">
        <v>750</v>
      </c>
      <c r="D585" s="172"/>
      <c r="E585" s="365" t="s">
        <v>752</v>
      </c>
      <c r="F585" s="172"/>
    </row>
    <row r="586" spans="1:6" s="181" customFormat="1" ht="12.75" customHeight="1" x14ac:dyDescent="0.2">
      <c r="A586" s="470"/>
      <c r="B586" s="470"/>
      <c r="C586" s="471" t="s">
        <v>753</v>
      </c>
      <c r="D586" s="449"/>
      <c r="E586" s="365" t="s">
        <v>754</v>
      </c>
      <c r="F586" s="172"/>
    </row>
    <row r="587" spans="1:6" s="181" customFormat="1" ht="12.75" customHeight="1" x14ac:dyDescent="0.2">
      <c r="A587" s="470"/>
      <c r="B587" s="470"/>
      <c r="C587" s="471"/>
      <c r="D587" s="449"/>
      <c r="E587" s="365" t="s">
        <v>755</v>
      </c>
      <c r="F587" s="172"/>
    </row>
    <row r="588" spans="1:6" s="181" customFormat="1" ht="24" x14ac:dyDescent="0.2">
      <c r="A588" s="470">
        <v>66</v>
      </c>
      <c r="B588" s="470" t="s">
        <v>1105</v>
      </c>
      <c r="C588" s="282" t="s">
        <v>737</v>
      </c>
      <c r="D588" s="172"/>
      <c r="E588" s="365" t="s">
        <v>853</v>
      </c>
      <c r="F588" s="172"/>
    </row>
    <row r="589" spans="1:6" s="181" customFormat="1" ht="24" x14ac:dyDescent="0.2">
      <c r="A589" s="470"/>
      <c r="B589" s="470"/>
      <c r="C589" s="282" t="s">
        <v>739</v>
      </c>
      <c r="D589" s="172"/>
      <c r="E589" s="365" t="s">
        <v>740</v>
      </c>
      <c r="F589" s="172"/>
    </row>
    <row r="590" spans="1:6" s="181" customFormat="1" ht="24" x14ac:dyDescent="0.2">
      <c r="A590" s="470"/>
      <c r="B590" s="470"/>
      <c r="C590" s="282" t="s">
        <v>741</v>
      </c>
      <c r="D590" s="172"/>
      <c r="E590" s="365" t="s">
        <v>854</v>
      </c>
      <c r="F590" s="172"/>
    </row>
    <row r="591" spans="1:6" s="181" customFormat="1" ht="24" x14ac:dyDescent="0.2">
      <c r="A591" s="470"/>
      <c r="B591" s="470"/>
      <c r="C591" s="282" t="s">
        <v>743</v>
      </c>
      <c r="D591" s="172"/>
      <c r="E591" s="365" t="s">
        <v>744</v>
      </c>
      <c r="F591" s="172"/>
    </row>
    <row r="592" spans="1:6" s="181" customFormat="1" ht="24" x14ac:dyDescent="0.2">
      <c r="A592" s="470"/>
      <c r="B592" s="470"/>
      <c r="C592" s="282" t="s">
        <v>745</v>
      </c>
      <c r="D592" s="172"/>
      <c r="E592" s="365" t="s">
        <v>746</v>
      </c>
      <c r="F592" s="172"/>
    </row>
    <row r="593" spans="1:6" s="181" customFormat="1" ht="12.75" customHeight="1" x14ac:dyDescent="0.2">
      <c r="A593" s="470"/>
      <c r="B593" s="470"/>
      <c r="C593" s="282" t="s">
        <v>748</v>
      </c>
      <c r="D593" s="172"/>
      <c r="E593" s="365" t="s">
        <v>749</v>
      </c>
      <c r="F593" s="172"/>
    </row>
    <row r="594" spans="1:6" s="181" customFormat="1" ht="12.75" x14ac:dyDescent="0.2">
      <c r="A594" s="470"/>
      <c r="B594" s="470"/>
      <c r="C594" s="283" t="s">
        <v>750</v>
      </c>
      <c r="D594" s="172"/>
      <c r="E594" s="365" t="s">
        <v>752</v>
      </c>
      <c r="F594" s="172"/>
    </row>
    <row r="595" spans="1:6" s="181" customFormat="1" ht="12.75" customHeight="1" x14ac:dyDescent="0.2">
      <c r="A595" s="470"/>
      <c r="B595" s="470"/>
      <c r="C595" s="471" t="s">
        <v>753</v>
      </c>
      <c r="D595" s="449"/>
      <c r="E595" s="365" t="s">
        <v>754</v>
      </c>
      <c r="F595" s="172"/>
    </row>
    <row r="596" spans="1:6" s="181" customFormat="1" ht="12.75" customHeight="1" x14ac:dyDescent="0.2">
      <c r="A596" s="470"/>
      <c r="B596" s="470"/>
      <c r="C596" s="471"/>
      <c r="D596" s="449"/>
      <c r="E596" s="365" t="s">
        <v>755</v>
      </c>
      <c r="F596" s="172"/>
    </row>
    <row r="597" spans="1:6" s="181" customFormat="1" ht="24" x14ac:dyDescent="0.2">
      <c r="A597" s="470">
        <v>67</v>
      </c>
      <c r="B597" s="470" t="s">
        <v>1114</v>
      </c>
      <c r="C597" s="282" t="s">
        <v>737</v>
      </c>
      <c r="D597" s="172"/>
      <c r="E597" s="365" t="s">
        <v>853</v>
      </c>
      <c r="F597" s="172"/>
    </row>
    <row r="598" spans="1:6" s="181" customFormat="1" ht="24" x14ac:dyDescent="0.2">
      <c r="A598" s="470"/>
      <c r="B598" s="470"/>
      <c r="C598" s="282" t="s">
        <v>739</v>
      </c>
      <c r="D598" s="172"/>
      <c r="E598" s="365" t="s">
        <v>740</v>
      </c>
      <c r="F598" s="172"/>
    </row>
    <row r="599" spans="1:6" s="181" customFormat="1" ht="24" x14ac:dyDescent="0.2">
      <c r="A599" s="470"/>
      <c r="B599" s="470"/>
      <c r="C599" s="282" t="s">
        <v>741</v>
      </c>
      <c r="D599" s="172"/>
      <c r="E599" s="365" t="s">
        <v>854</v>
      </c>
      <c r="F599" s="172"/>
    </row>
    <row r="600" spans="1:6" s="181" customFormat="1" ht="24" x14ac:dyDescent="0.2">
      <c r="A600" s="470"/>
      <c r="B600" s="470"/>
      <c r="C600" s="282" t="s">
        <v>743</v>
      </c>
      <c r="D600" s="172"/>
      <c r="E600" s="365" t="s">
        <v>744</v>
      </c>
      <c r="F600" s="172"/>
    </row>
    <row r="601" spans="1:6" s="181" customFormat="1" ht="24" x14ac:dyDescent="0.2">
      <c r="A601" s="470"/>
      <c r="B601" s="470"/>
      <c r="C601" s="282" t="s">
        <v>745</v>
      </c>
      <c r="D601" s="172"/>
      <c r="E601" s="365" t="s">
        <v>746</v>
      </c>
      <c r="F601" s="172"/>
    </row>
    <row r="602" spans="1:6" s="181" customFormat="1" ht="12.75" customHeight="1" x14ac:dyDescent="0.2">
      <c r="A602" s="470"/>
      <c r="B602" s="470"/>
      <c r="C602" s="282" t="s">
        <v>748</v>
      </c>
      <c r="D602" s="172"/>
      <c r="E602" s="365" t="s">
        <v>749</v>
      </c>
      <c r="F602" s="172"/>
    </row>
    <row r="603" spans="1:6" s="181" customFormat="1" ht="12.75" x14ac:dyDescent="0.2">
      <c r="A603" s="470"/>
      <c r="B603" s="470"/>
      <c r="C603" s="283" t="s">
        <v>750</v>
      </c>
      <c r="D603" s="172"/>
      <c r="E603" s="365" t="s">
        <v>752</v>
      </c>
      <c r="F603" s="172"/>
    </row>
    <row r="604" spans="1:6" s="181" customFormat="1" ht="12.75" customHeight="1" x14ac:dyDescent="0.2">
      <c r="A604" s="470"/>
      <c r="B604" s="470"/>
      <c r="C604" s="471" t="s">
        <v>753</v>
      </c>
      <c r="D604" s="449"/>
      <c r="E604" s="365" t="s">
        <v>754</v>
      </c>
      <c r="F604" s="172"/>
    </row>
    <row r="605" spans="1:6" s="181" customFormat="1" ht="12.75" customHeight="1" x14ac:dyDescent="0.2">
      <c r="A605" s="470"/>
      <c r="B605" s="470"/>
      <c r="C605" s="471"/>
      <c r="D605" s="449"/>
      <c r="E605" s="365" t="s">
        <v>755</v>
      </c>
      <c r="F605" s="172"/>
    </row>
    <row r="606" spans="1:6" s="181" customFormat="1" ht="12.75" customHeight="1" x14ac:dyDescent="0.2">
      <c r="A606" s="470">
        <v>68</v>
      </c>
      <c r="B606" s="470" t="s">
        <v>1105</v>
      </c>
      <c r="C606" s="282" t="s">
        <v>737</v>
      </c>
      <c r="D606" s="172"/>
      <c r="E606" s="365" t="s">
        <v>853</v>
      </c>
      <c r="F606" s="172"/>
    </row>
    <row r="607" spans="1:6" s="181" customFormat="1" ht="12.75" customHeight="1" x14ac:dyDescent="0.2">
      <c r="A607" s="470"/>
      <c r="B607" s="470"/>
      <c r="C607" s="282" t="s">
        <v>739</v>
      </c>
      <c r="D607" s="172"/>
      <c r="E607" s="365" t="s">
        <v>740</v>
      </c>
      <c r="F607" s="172"/>
    </row>
    <row r="608" spans="1:6" s="181" customFormat="1" ht="12.75" customHeight="1" x14ac:dyDescent="0.2">
      <c r="A608" s="470"/>
      <c r="B608" s="470"/>
      <c r="C608" s="282" t="s">
        <v>741</v>
      </c>
      <c r="D608" s="172"/>
      <c r="E608" s="365" t="s">
        <v>854</v>
      </c>
      <c r="F608" s="172"/>
    </row>
    <row r="609" spans="1:6" s="181" customFormat="1" ht="12.75" customHeight="1" x14ac:dyDescent="0.2">
      <c r="A609" s="470"/>
      <c r="B609" s="470"/>
      <c r="C609" s="282" t="s">
        <v>743</v>
      </c>
      <c r="D609" s="172"/>
      <c r="E609" s="365" t="s">
        <v>744</v>
      </c>
      <c r="F609" s="172"/>
    </row>
    <row r="610" spans="1:6" s="181" customFormat="1" ht="12.75" customHeight="1" x14ac:dyDescent="0.2">
      <c r="A610" s="470"/>
      <c r="B610" s="470"/>
      <c r="C610" s="282" t="s">
        <v>745</v>
      </c>
      <c r="D610" s="172"/>
      <c r="E610" s="365" t="s">
        <v>746</v>
      </c>
      <c r="F610" s="172"/>
    </row>
    <row r="611" spans="1:6" s="181" customFormat="1" ht="12.75" customHeight="1" x14ac:dyDescent="0.2">
      <c r="A611" s="470"/>
      <c r="B611" s="470"/>
      <c r="C611" s="282" t="s">
        <v>748</v>
      </c>
      <c r="D611" s="172"/>
      <c r="E611" s="365" t="s">
        <v>749</v>
      </c>
      <c r="F611" s="172"/>
    </row>
    <row r="612" spans="1:6" s="181" customFormat="1" ht="12.75" customHeight="1" x14ac:dyDescent="0.2">
      <c r="A612" s="470"/>
      <c r="B612" s="470"/>
      <c r="C612" s="283" t="s">
        <v>750</v>
      </c>
      <c r="D612" s="172"/>
      <c r="E612" s="365" t="s">
        <v>752</v>
      </c>
      <c r="F612" s="172"/>
    </row>
    <row r="613" spans="1:6" s="181" customFormat="1" ht="12.75" customHeight="1" x14ac:dyDescent="0.2">
      <c r="A613" s="470"/>
      <c r="B613" s="470"/>
      <c r="C613" s="471" t="s">
        <v>753</v>
      </c>
      <c r="D613" s="449"/>
      <c r="E613" s="365" t="s">
        <v>754</v>
      </c>
      <c r="F613" s="172"/>
    </row>
    <row r="614" spans="1:6" s="181" customFormat="1" ht="12.75" customHeight="1" x14ac:dyDescent="0.2">
      <c r="A614" s="470"/>
      <c r="B614" s="470"/>
      <c r="C614" s="471"/>
      <c r="D614" s="449"/>
      <c r="E614" s="365" t="s">
        <v>755</v>
      </c>
      <c r="F614" s="172"/>
    </row>
    <row r="615" spans="1:6" s="181" customFormat="1" ht="12.75" customHeight="1" x14ac:dyDescent="0.2">
      <c r="A615" s="470">
        <v>69</v>
      </c>
      <c r="B615" s="470" t="s">
        <v>1105</v>
      </c>
      <c r="C615" s="282" t="s">
        <v>737</v>
      </c>
      <c r="D615" s="172"/>
      <c r="E615" s="365" t="s">
        <v>853</v>
      </c>
      <c r="F615" s="172"/>
    </row>
    <row r="616" spans="1:6" s="181" customFormat="1" ht="12.75" customHeight="1" x14ac:dyDescent="0.2">
      <c r="A616" s="470"/>
      <c r="B616" s="470"/>
      <c r="C616" s="282" t="s">
        <v>739</v>
      </c>
      <c r="D616" s="172"/>
      <c r="E616" s="365" t="s">
        <v>740</v>
      </c>
      <c r="F616" s="172"/>
    </row>
    <row r="617" spans="1:6" s="181" customFormat="1" ht="12.75" customHeight="1" x14ac:dyDescent="0.2">
      <c r="A617" s="470"/>
      <c r="B617" s="470"/>
      <c r="C617" s="282" t="s">
        <v>741</v>
      </c>
      <c r="D617" s="172"/>
      <c r="E617" s="365" t="s">
        <v>854</v>
      </c>
      <c r="F617" s="172"/>
    </row>
    <row r="618" spans="1:6" s="181" customFormat="1" ht="12.75" customHeight="1" x14ac:dyDescent="0.2">
      <c r="A618" s="470"/>
      <c r="B618" s="470"/>
      <c r="C618" s="282" t="s">
        <v>743</v>
      </c>
      <c r="D618" s="172"/>
      <c r="E618" s="365" t="s">
        <v>744</v>
      </c>
      <c r="F618" s="172"/>
    </row>
    <row r="619" spans="1:6" s="181" customFormat="1" ht="12.75" customHeight="1" x14ac:dyDescent="0.2">
      <c r="A619" s="470"/>
      <c r="B619" s="470"/>
      <c r="C619" s="282" t="s">
        <v>745</v>
      </c>
      <c r="D619" s="172"/>
      <c r="E619" s="365" t="s">
        <v>746</v>
      </c>
      <c r="F619" s="172"/>
    </row>
    <row r="620" spans="1:6" s="181" customFormat="1" ht="12.75" customHeight="1" x14ac:dyDescent="0.2">
      <c r="A620" s="470"/>
      <c r="B620" s="470"/>
      <c r="C620" s="282" t="s">
        <v>748</v>
      </c>
      <c r="D620" s="172"/>
      <c r="E620" s="365" t="s">
        <v>749</v>
      </c>
      <c r="F620" s="172"/>
    </row>
    <row r="621" spans="1:6" s="181" customFormat="1" ht="12.75" customHeight="1" x14ac:dyDescent="0.2">
      <c r="A621" s="470"/>
      <c r="B621" s="470"/>
      <c r="C621" s="283" t="s">
        <v>750</v>
      </c>
      <c r="D621" s="172"/>
      <c r="E621" s="365" t="s">
        <v>752</v>
      </c>
      <c r="F621" s="172"/>
    </row>
    <row r="622" spans="1:6" s="181" customFormat="1" ht="12.75" customHeight="1" x14ac:dyDescent="0.2">
      <c r="A622" s="470"/>
      <c r="B622" s="470"/>
      <c r="C622" s="471" t="s">
        <v>753</v>
      </c>
      <c r="D622" s="449"/>
      <c r="E622" s="365" t="s">
        <v>754</v>
      </c>
      <c r="F622" s="172"/>
    </row>
    <row r="623" spans="1:6" s="181" customFormat="1" ht="12.75" customHeight="1" x14ac:dyDescent="0.2">
      <c r="A623" s="470"/>
      <c r="B623" s="470"/>
      <c r="C623" s="471"/>
      <c r="D623" s="449"/>
      <c r="E623" s="365" t="s">
        <v>755</v>
      </c>
      <c r="F623" s="172"/>
    </row>
    <row r="624" spans="1:6" s="181" customFormat="1" ht="12.75" customHeight="1" x14ac:dyDescent="0.2">
      <c r="A624" s="470">
        <v>70</v>
      </c>
      <c r="B624" s="470" t="s">
        <v>1105</v>
      </c>
      <c r="C624" s="282" t="s">
        <v>737</v>
      </c>
      <c r="D624" s="172"/>
      <c r="E624" s="365" t="s">
        <v>853</v>
      </c>
      <c r="F624" s="172"/>
    </row>
    <row r="625" spans="1:6" s="181" customFormat="1" ht="12.75" customHeight="1" x14ac:dyDescent="0.2">
      <c r="A625" s="470"/>
      <c r="B625" s="470"/>
      <c r="C625" s="282" t="s">
        <v>739</v>
      </c>
      <c r="D625" s="172"/>
      <c r="E625" s="365" t="s">
        <v>740</v>
      </c>
      <c r="F625" s="172"/>
    </row>
    <row r="626" spans="1:6" s="181" customFormat="1" ht="12.75" customHeight="1" x14ac:dyDescent="0.2">
      <c r="A626" s="470"/>
      <c r="B626" s="470"/>
      <c r="C626" s="282" t="s">
        <v>741</v>
      </c>
      <c r="D626" s="172"/>
      <c r="E626" s="365" t="s">
        <v>854</v>
      </c>
      <c r="F626" s="172"/>
    </row>
    <row r="627" spans="1:6" s="181" customFormat="1" ht="12.75" customHeight="1" x14ac:dyDescent="0.2">
      <c r="A627" s="470"/>
      <c r="B627" s="470"/>
      <c r="C627" s="282" t="s">
        <v>743</v>
      </c>
      <c r="D627" s="172"/>
      <c r="E627" s="365" t="s">
        <v>744</v>
      </c>
      <c r="F627" s="172"/>
    </row>
    <row r="628" spans="1:6" s="181" customFormat="1" ht="12.75" customHeight="1" x14ac:dyDescent="0.2">
      <c r="A628" s="470"/>
      <c r="B628" s="470"/>
      <c r="C628" s="282" t="s">
        <v>745</v>
      </c>
      <c r="D628" s="172"/>
      <c r="E628" s="365" t="s">
        <v>746</v>
      </c>
      <c r="F628" s="172"/>
    </row>
    <row r="629" spans="1:6" s="181" customFormat="1" ht="12.75" customHeight="1" x14ac:dyDescent="0.2">
      <c r="A629" s="470"/>
      <c r="B629" s="470"/>
      <c r="C629" s="282" t="s">
        <v>748</v>
      </c>
      <c r="D629" s="172"/>
      <c r="E629" s="365" t="s">
        <v>749</v>
      </c>
      <c r="F629" s="172"/>
    </row>
    <row r="630" spans="1:6" s="181" customFormat="1" ht="12.75" customHeight="1" x14ac:dyDescent="0.2">
      <c r="A630" s="470"/>
      <c r="B630" s="470"/>
      <c r="C630" s="283" t="s">
        <v>750</v>
      </c>
      <c r="D630" s="172"/>
      <c r="E630" s="365" t="s">
        <v>752</v>
      </c>
      <c r="F630" s="172"/>
    </row>
    <row r="631" spans="1:6" s="181" customFormat="1" ht="12.75" customHeight="1" x14ac:dyDescent="0.2">
      <c r="A631" s="470"/>
      <c r="B631" s="470"/>
      <c r="C631" s="471" t="s">
        <v>753</v>
      </c>
      <c r="D631" s="449"/>
      <c r="E631" s="365" t="s">
        <v>754</v>
      </c>
      <c r="F631" s="172"/>
    </row>
    <row r="632" spans="1:6" s="181" customFormat="1" ht="12.75" customHeight="1" x14ac:dyDescent="0.2">
      <c r="A632" s="470"/>
      <c r="B632" s="470"/>
      <c r="C632" s="471"/>
      <c r="D632" s="449"/>
      <c r="E632" s="365" t="s">
        <v>755</v>
      </c>
      <c r="F632" s="172"/>
    </row>
    <row r="633" spans="1:6" s="181" customFormat="1" ht="12.75" customHeight="1" x14ac:dyDescent="0.2">
      <c r="A633" s="470">
        <v>71</v>
      </c>
      <c r="B633" s="470" t="s">
        <v>1105</v>
      </c>
      <c r="C633" s="282" t="s">
        <v>737</v>
      </c>
      <c r="D633" s="172"/>
      <c r="E633" s="365" t="s">
        <v>853</v>
      </c>
      <c r="F633" s="172"/>
    </row>
    <row r="634" spans="1:6" s="181" customFormat="1" ht="12.75" customHeight="1" x14ac:dyDescent="0.2">
      <c r="A634" s="470"/>
      <c r="B634" s="470"/>
      <c r="C634" s="282" t="s">
        <v>739</v>
      </c>
      <c r="D634" s="172"/>
      <c r="E634" s="365" t="s">
        <v>740</v>
      </c>
      <c r="F634" s="172"/>
    </row>
    <row r="635" spans="1:6" s="181" customFormat="1" ht="12.75" customHeight="1" x14ac:dyDescent="0.2">
      <c r="A635" s="470"/>
      <c r="B635" s="470"/>
      <c r="C635" s="282" t="s">
        <v>741</v>
      </c>
      <c r="D635" s="172"/>
      <c r="E635" s="365" t="s">
        <v>854</v>
      </c>
      <c r="F635" s="172"/>
    </row>
    <row r="636" spans="1:6" s="181" customFormat="1" ht="12.75" customHeight="1" x14ac:dyDescent="0.2">
      <c r="A636" s="470"/>
      <c r="B636" s="470"/>
      <c r="C636" s="282" t="s">
        <v>743</v>
      </c>
      <c r="D636" s="172"/>
      <c r="E636" s="365" t="s">
        <v>744</v>
      </c>
      <c r="F636" s="172"/>
    </row>
    <row r="637" spans="1:6" s="181" customFormat="1" ht="12.75" customHeight="1" x14ac:dyDescent="0.2">
      <c r="A637" s="470"/>
      <c r="B637" s="470"/>
      <c r="C637" s="282" t="s">
        <v>745</v>
      </c>
      <c r="D637" s="172"/>
      <c r="E637" s="365" t="s">
        <v>746</v>
      </c>
      <c r="F637" s="172"/>
    </row>
    <row r="638" spans="1:6" s="181" customFormat="1" ht="12.75" customHeight="1" x14ac:dyDescent="0.2">
      <c r="A638" s="470"/>
      <c r="B638" s="470"/>
      <c r="C638" s="282" t="s">
        <v>748</v>
      </c>
      <c r="D638" s="172"/>
      <c r="E638" s="365" t="s">
        <v>749</v>
      </c>
      <c r="F638" s="172"/>
    </row>
    <row r="639" spans="1:6" s="181" customFormat="1" ht="12.75" customHeight="1" x14ac:dyDescent="0.2">
      <c r="A639" s="470"/>
      <c r="B639" s="470"/>
      <c r="C639" s="283" t="s">
        <v>750</v>
      </c>
      <c r="D639" s="172"/>
      <c r="E639" s="365" t="s">
        <v>752</v>
      </c>
      <c r="F639" s="172"/>
    </row>
    <row r="640" spans="1:6" s="181" customFormat="1" ht="12.75" customHeight="1" x14ac:dyDescent="0.2">
      <c r="A640" s="470"/>
      <c r="B640" s="470"/>
      <c r="C640" s="471" t="s">
        <v>753</v>
      </c>
      <c r="D640" s="449"/>
      <c r="E640" s="365" t="s">
        <v>754</v>
      </c>
      <c r="F640" s="172"/>
    </row>
    <row r="641" spans="1:6" s="181" customFormat="1" ht="12.75" customHeight="1" x14ac:dyDescent="0.2">
      <c r="A641" s="470"/>
      <c r="B641" s="470"/>
      <c r="C641" s="471"/>
      <c r="D641" s="449"/>
      <c r="E641" s="365" t="s">
        <v>755</v>
      </c>
      <c r="F641" s="172"/>
    </row>
    <row r="642" spans="1:6" s="181" customFormat="1" ht="12.75" customHeight="1" x14ac:dyDescent="0.2">
      <c r="A642" s="470">
        <v>72</v>
      </c>
      <c r="B642" s="470" t="s">
        <v>1105</v>
      </c>
      <c r="C642" s="282" t="s">
        <v>737</v>
      </c>
      <c r="D642" s="172"/>
      <c r="E642" s="365" t="s">
        <v>853</v>
      </c>
      <c r="F642" s="172"/>
    </row>
    <row r="643" spans="1:6" s="181" customFormat="1" ht="12.75" customHeight="1" x14ac:dyDescent="0.2">
      <c r="A643" s="470"/>
      <c r="B643" s="470"/>
      <c r="C643" s="282" t="s">
        <v>739</v>
      </c>
      <c r="D643" s="172"/>
      <c r="E643" s="365" t="s">
        <v>740</v>
      </c>
      <c r="F643" s="172"/>
    </row>
    <row r="644" spans="1:6" s="181" customFormat="1" ht="12.75" customHeight="1" x14ac:dyDescent="0.2">
      <c r="A644" s="470"/>
      <c r="B644" s="470"/>
      <c r="C644" s="282" t="s">
        <v>741</v>
      </c>
      <c r="D644" s="172"/>
      <c r="E644" s="365" t="s">
        <v>854</v>
      </c>
      <c r="F644" s="172"/>
    </row>
    <row r="645" spans="1:6" s="181" customFormat="1" ht="12.75" customHeight="1" x14ac:dyDescent="0.2">
      <c r="A645" s="470"/>
      <c r="B645" s="470"/>
      <c r="C645" s="282" t="s">
        <v>743</v>
      </c>
      <c r="D645" s="172"/>
      <c r="E645" s="365" t="s">
        <v>744</v>
      </c>
      <c r="F645" s="172"/>
    </row>
    <row r="646" spans="1:6" s="181" customFormat="1" ht="12.75" customHeight="1" x14ac:dyDescent="0.2">
      <c r="A646" s="470"/>
      <c r="B646" s="470"/>
      <c r="C646" s="282" t="s">
        <v>745</v>
      </c>
      <c r="D646" s="172"/>
      <c r="E646" s="365" t="s">
        <v>746</v>
      </c>
      <c r="F646" s="172"/>
    </row>
    <row r="647" spans="1:6" s="181" customFormat="1" ht="12.75" customHeight="1" x14ac:dyDescent="0.2">
      <c r="A647" s="470"/>
      <c r="B647" s="470"/>
      <c r="C647" s="282" t="s">
        <v>748</v>
      </c>
      <c r="D647" s="172"/>
      <c r="E647" s="365" t="s">
        <v>749</v>
      </c>
      <c r="F647" s="172"/>
    </row>
    <row r="648" spans="1:6" s="181" customFormat="1" ht="12.75" customHeight="1" x14ac:dyDescent="0.2">
      <c r="A648" s="470"/>
      <c r="B648" s="470"/>
      <c r="C648" s="283" t="s">
        <v>750</v>
      </c>
      <c r="D648" s="172"/>
      <c r="E648" s="365" t="s">
        <v>752</v>
      </c>
      <c r="F648" s="172"/>
    </row>
    <row r="649" spans="1:6" s="181" customFormat="1" ht="12.75" customHeight="1" x14ac:dyDescent="0.2">
      <c r="A649" s="470"/>
      <c r="B649" s="470"/>
      <c r="C649" s="471" t="s">
        <v>753</v>
      </c>
      <c r="D649" s="449"/>
      <c r="E649" s="365" t="s">
        <v>754</v>
      </c>
      <c r="F649" s="172"/>
    </row>
    <row r="650" spans="1:6" s="181" customFormat="1" ht="12.75" customHeight="1" x14ac:dyDescent="0.2">
      <c r="A650" s="470"/>
      <c r="B650" s="470"/>
      <c r="C650" s="471"/>
      <c r="D650" s="449"/>
      <c r="E650" s="365" t="s">
        <v>755</v>
      </c>
      <c r="F650" s="172"/>
    </row>
    <row r="651" spans="1:6" s="181" customFormat="1" ht="12.75" customHeight="1" x14ac:dyDescent="0.2">
      <c r="A651" s="470">
        <v>73</v>
      </c>
      <c r="B651" s="470" t="s">
        <v>1105</v>
      </c>
      <c r="C651" s="282" t="s">
        <v>737</v>
      </c>
      <c r="D651" s="172"/>
      <c r="E651" s="365" t="s">
        <v>853</v>
      </c>
      <c r="F651" s="172"/>
    </row>
    <row r="652" spans="1:6" s="181" customFormat="1" ht="12.75" customHeight="1" x14ac:dyDescent="0.2">
      <c r="A652" s="470"/>
      <c r="B652" s="470"/>
      <c r="C652" s="282" t="s">
        <v>739</v>
      </c>
      <c r="D652" s="172"/>
      <c r="E652" s="365" t="s">
        <v>740</v>
      </c>
      <c r="F652" s="172"/>
    </row>
    <row r="653" spans="1:6" s="181" customFormat="1" ht="12.75" customHeight="1" x14ac:dyDescent="0.2">
      <c r="A653" s="470"/>
      <c r="B653" s="470"/>
      <c r="C653" s="282" t="s">
        <v>741</v>
      </c>
      <c r="D653" s="172"/>
      <c r="E653" s="365" t="s">
        <v>854</v>
      </c>
      <c r="F653" s="172"/>
    </row>
    <row r="654" spans="1:6" s="181" customFormat="1" ht="12.75" customHeight="1" x14ac:dyDescent="0.2">
      <c r="A654" s="470"/>
      <c r="B654" s="470"/>
      <c r="C654" s="282" t="s">
        <v>743</v>
      </c>
      <c r="D654" s="172"/>
      <c r="E654" s="365" t="s">
        <v>744</v>
      </c>
      <c r="F654" s="172"/>
    </row>
    <row r="655" spans="1:6" s="181" customFormat="1" ht="12.75" customHeight="1" x14ac:dyDescent="0.2">
      <c r="A655" s="470"/>
      <c r="B655" s="470"/>
      <c r="C655" s="282" t="s">
        <v>745</v>
      </c>
      <c r="D655" s="172"/>
      <c r="E655" s="365" t="s">
        <v>746</v>
      </c>
      <c r="F655" s="172"/>
    </row>
    <row r="656" spans="1:6" s="181" customFormat="1" ht="12.75" customHeight="1" x14ac:dyDescent="0.2">
      <c r="A656" s="470"/>
      <c r="B656" s="470"/>
      <c r="C656" s="282" t="s">
        <v>748</v>
      </c>
      <c r="D656" s="172"/>
      <c r="E656" s="365" t="s">
        <v>749</v>
      </c>
      <c r="F656" s="172"/>
    </row>
    <row r="657" spans="1:6" s="181" customFormat="1" ht="12.75" customHeight="1" x14ac:dyDescent="0.2">
      <c r="A657" s="470"/>
      <c r="B657" s="470"/>
      <c r="C657" s="283" t="s">
        <v>750</v>
      </c>
      <c r="D657" s="172"/>
      <c r="E657" s="365" t="s">
        <v>752</v>
      </c>
      <c r="F657" s="172"/>
    </row>
    <row r="658" spans="1:6" s="181" customFormat="1" ht="12.75" customHeight="1" x14ac:dyDescent="0.2">
      <c r="A658" s="470"/>
      <c r="B658" s="470"/>
      <c r="C658" s="471" t="s">
        <v>753</v>
      </c>
      <c r="D658" s="449"/>
      <c r="E658" s="365" t="s">
        <v>754</v>
      </c>
      <c r="F658" s="172"/>
    </row>
    <row r="659" spans="1:6" s="181" customFormat="1" ht="12.75" customHeight="1" x14ac:dyDescent="0.2">
      <c r="A659" s="470"/>
      <c r="B659" s="470"/>
      <c r="C659" s="471"/>
      <c r="D659" s="449"/>
      <c r="E659" s="365" t="s">
        <v>755</v>
      </c>
      <c r="F659" s="172"/>
    </row>
    <row r="660" spans="1:6" s="181" customFormat="1" ht="12.75" customHeight="1" x14ac:dyDescent="0.2">
      <c r="A660" s="470">
        <v>74</v>
      </c>
      <c r="B660" s="470" t="s">
        <v>1105</v>
      </c>
      <c r="C660" s="282" t="s">
        <v>737</v>
      </c>
      <c r="D660" s="172"/>
      <c r="E660" s="365" t="s">
        <v>853</v>
      </c>
      <c r="F660" s="172"/>
    </row>
    <row r="661" spans="1:6" s="181" customFormat="1" ht="12.75" customHeight="1" x14ac:dyDescent="0.2">
      <c r="A661" s="470"/>
      <c r="B661" s="470"/>
      <c r="C661" s="282" t="s">
        <v>739</v>
      </c>
      <c r="D661" s="172"/>
      <c r="E661" s="365" t="s">
        <v>740</v>
      </c>
      <c r="F661" s="172"/>
    </row>
    <row r="662" spans="1:6" s="181" customFormat="1" ht="12.75" customHeight="1" x14ac:dyDescent="0.2">
      <c r="A662" s="470"/>
      <c r="B662" s="470"/>
      <c r="C662" s="282" t="s">
        <v>741</v>
      </c>
      <c r="D662" s="172"/>
      <c r="E662" s="365" t="s">
        <v>854</v>
      </c>
      <c r="F662" s="172"/>
    </row>
    <row r="663" spans="1:6" s="181" customFormat="1" ht="12.75" customHeight="1" x14ac:dyDescent="0.2">
      <c r="A663" s="470"/>
      <c r="B663" s="470"/>
      <c r="C663" s="282" t="s">
        <v>743</v>
      </c>
      <c r="D663" s="172"/>
      <c r="E663" s="365" t="s">
        <v>744</v>
      </c>
      <c r="F663" s="172"/>
    </row>
    <row r="664" spans="1:6" s="181" customFormat="1" ht="12.75" customHeight="1" x14ac:dyDescent="0.2">
      <c r="A664" s="470"/>
      <c r="B664" s="470"/>
      <c r="C664" s="282" t="s">
        <v>745</v>
      </c>
      <c r="D664" s="172"/>
      <c r="E664" s="365" t="s">
        <v>746</v>
      </c>
      <c r="F664" s="172"/>
    </row>
    <row r="665" spans="1:6" s="181" customFormat="1" ht="12.75" customHeight="1" x14ac:dyDescent="0.2">
      <c r="A665" s="470"/>
      <c r="B665" s="470"/>
      <c r="C665" s="282" t="s">
        <v>748</v>
      </c>
      <c r="D665" s="172"/>
      <c r="E665" s="365" t="s">
        <v>749</v>
      </c>
      <c r="F665" s="172"/>
    </row>
    <row r="666" spans="1:6" s="181" customFormat="1" ht="12.75" customHeight="1" x14ac:dyDescent="0.2">
      <c r="A666" s="470"/>
      <c r="B666" s="470"/>
      <c r="C666" s="283" t="s">
        <v>750</v>
      </c>
      <c r="D666" s="172"/>
      <c r="E666" s="365" t="s">
        <v>752</v>
      </c>
      <c r="F666" s="172"/>
    </row>
    <row r="667" spans="1:6" s="181" customFormat="1" ht="12.75" customHeight="1" x14ac:dyDescent="0.2">
      <c r="A667" s="470"/>
      <c r="B667" s="470"/>
      <c r="C667" s="471" t="s">
        <v>753</v>
      </c>
      <c r="D667" s="449"/>
      <c r="E667" s="365" t="s">
        <v>754</v>
      </c>
      <c r="F667" s="172"/>
    </row>
    <row r="668" spans="1:6" s="181" customFormat="1" ht="12.75" customHeight="1" x14ac:dyDescent="0.2">
      <c r="A668" s="470"/>
      <c r="B668" s="470"/>
      <c r="C668" s="471"/>
      <c r="D668" s="449"/>
      <c r="E668" s="365" t="s">
        <v>755</v>
      </c>
      <c r="F668" s="172"/>
    </row>
    <row r="669" spans="1:6" s="181" customFormat="1" ht="12.75" customHeight="1" x14ac:dyDescent="0.2">
      <c r="A669" s="470">
        <v>75</v>
      </c>
      <c r="B669" s="470" t="s">
        <v>1105</v>
      </c>
      <c r="C669" s="282" t="s">
        <v>737</v>
      </c>
      <c r="D669" s="172"/>
      <c r="E669" s="365" t="s">
        <v>853</v>
      </c>
      <c r="F669" s="172"/>
    </row>
    <row r="670" spans="1:6" s="181" customFormat="1" ht="12.75" customHeight="1" x14ac:dyDescent="0.2">
      <c r="A670" s="470"/>
      <c r="B670" s="470"/>
      <c r="C670" s="282" t="s">
        <v>739</v>
      </c>
      <c r="D670" s="172"/>
      <c r="E670" s="365" t="s">
        <v>740</v>
      </c>
      <c r="F670" s="172"/>
    </row>
    <row r="671" spans="1:6" s="181" customFormat="1" ht="12.75" customHeight="1" x14ac:dyDescent="0.2">
      <c r="A671" s="470"/>
      <c r="B671" s="470"/>
      <c r="C671" s="282" t="s">
        <v>741</v>
      </c>
      <c r="D671" s="172"/>
      <c r="E671" s="365" t="s">
        <v>854</v>
      </c>
      <c r="F671" s="172"/>
    </row>
    <row r="672" spans="1:6" s="181" customFormat="1" ht="12.75" customHeight="1" x14ac:dyDescent="0.2">
      <c r="A672" s="470"/>
      <c r="B672" s="470"/>
      <c r="C672" s="282" t="s">
        <v>743</v>
      </c>
      <c r="D672" s="172"/>
      <c r="E672" s="365" t="s">
        <v>744</v>
      </c>
      <c r="F672" s="172"/>
    </row>
    <row r="673" spans="1:6" s="181" customFormat="1" ht="12.75" customHeight="1" x14ac:dyDescent="0.2">
      <c r="A673" s="470"/>
      <c r="B673" s="470"/>
      <c r="C673" s="282" t="s">
        <v>745</v>
      </c>
      <c r="D673" s="172"/>
      <c r="E673" s="365" t="s">
        <v>746</v>
      </c>
      <c r="F673" s="172"/>
    </row>
    <row r="674" spans="1:6" s="181" customFormat="1" ht="12.75" customHeight="1" x14ac:dyDescent="0.2">
      <c r="A674" s="470"/>
      <c r="B674" s="470"/>
      <c r="C674" s="282" t="s">
        <v>748</v>
      </c>
      <c r="D674" s="172"/>
      <c r="E674" s="365" t="s">
        <v>749</v>
      </c>
      <c r="F674" s="172"/>
    </row>
    <row r="675" spans="1:6" s="181" customFormat="1" ht="12.75" customHeight="1" x14ac:dyDescent="0.2">
      <c r="A675" s="470"/>
      <c r="B675" s="470"/>
      <c r="C675" s="283" t="s">
        <v>750</v>
      </c>
      <c r="D675" s="172"/>
      <c r="E675" s="365" t="s">
        <v>752</v>
      </c>
      <c r="F675" s="172"/>
    </row>
    <row r="676" spans="1:6" s="181" customFormat="1" ht="12.75" customHeight="1" x14ac:dyDescent="0.2">
      <c r="A676" s="470"/>
      <c r="B676" s="470"/>
      <c r="C676" s="471" t="s">
        <v>753</v>
      </c>
      <c r="D676" s="449"/>
      <c r="E676" s="365" t="s">
        <v>754</v>
      </c>
      <c r="F676" s="172"/>
    </row>
    <row r="677" spans="1:6" s="181" customFormat="1" ht="12.75" customHeight="1" x14ac:dyDescent="0.2">
      <c r="A677" s="470"/>
      <c r="B677" s="470"/>
      <c r="C677" s="471"/>
      <c r="D677" s="449"/>
      <c r="E677" s="365" t="s">
        <v>755</v>
      </c>
      <c r="F677" s="172"/>
    </row>
    <row r="678" spans="1:6" s="181" customFormat="1" ht="12.75" customHeight="1" x14ac:dyDescent="0.2">
      <c r="A678" s="470">
        <v>76</v>
      </c>
      <c r="B678" s="470" t="s">
        <v>1105</v>
      </c>
      <c r="C678" s="282" t="s">
        <v>737</v>
      </c>
      <c r="D678" s="172"/>
      <c r="E678" s="365" t="s">
        <v>853</v>
      </c>
      <c r="F678" s="172"/>
    </row>
    <row r="679" spans="1:6" s="181" customFormat="1" ht="12.75" customHeight="1" x14ac:dyDescent="0.2">
      <c r="A679" s="470"/>
      <c r="B679" s="470"/>
      <c r="C679" s="282" t="s">
        <v>739</v>
      </c>
      <c r="D679" s="172"/>
      <c r="E679" s="365" t="s">
        <v>740</v>
      </c>
      <c r="F679" s="172"/>
    </row>
    <row r="680" spans="1:6" s="181" customFormat="1" ht="12.75" customHeight="1" x14ac:dyDescent="0.2">
      <c r="A680" s="470"/>
      <c r="B680" s="470"/>
      <c r="C680" s="282" t="s">
        <v>741</v>
      </c>
      <c r="D680" s="172"/>
      <c r="E680" s="365" t="s">
        <v>854</v>
      </c>
      <c r="F680" s="172"/>
    </row>
    <row r="681" spans="1:6" s="181" customFormat="1" ht="12.75" customHeight="1" x14ac:dyDescent="0.2">
      <c r="A681" s="470"/>
      <c r="B681" s="470"/>
      <c r="C681" s="282" t="s">
        <v>743</v>
      </c>
      <c r="D681" s="172"/>
      <c r="E681" s="365" t="s">
        <v>744</v>
      </c>
      <c r="F681" s="172"/>
    </row>
    <row r="682" spans="1:6" s="181" customFormat="1" ht="12.75" customHeight="1" x14ac:dyDescent="0.2">
      <c r="A682" s="470"/>
      <c r="B682" s="470"/>
      <c r="C682" s="282" t="s">
        <v>745</v>
      </c>
      <c r="D682" s="172"/>
      <c r="E682" s="365" t="s">
        <v>746</v>
      </c>
      <c r="F682" s="172"/>
    </row>
    <row r="683" spans="1:6" s="181" customFormat="1" ht="12.75" customHeight="1" x14ac:dyDescent="0.2">
      <c r="A683" s="470"/>
      <c r="B683" s="470"/>
      <c r="C683" s="282" t="s">
        <v>748</v>
      </c>
      <c r="D683" s="172"/>
      <c r="E683" s="365" t="s">
        <v>749</v>
      </c>
      <c r="F683" s="172"/>
    </row>
    <row r="684" spans="1:6" s="181" customFormat="1" ht="12.75" customHeight="1" x14ac:dyDescent="0.2">
      <c r="A684" s="470"/>
      <c r="B684" s="470"/>
      <c r="C684" s="283" t="s">
        <v>750</v>
      </c>
      <c r="D684" s="172"/>
      <c r="E684" s="365" t="s">
        <v>752</v>
      </c>
      <c r="F684" s="172"/>
    </row>
    <row r="685" spans="1:6" s="181" customFormat="1" ht="12.75" customHeight="1" x14ac:dyDescent="0.2">
      <c r="A685" s="470"/>
      <c r="B685" s="470"/>
      <c r="C685" s="471" t="s">
        <v>753</v>
      </c>
      <c r="D685" s="449"/>
      <c r="E685" s="365" t="s">
        <v>754</v>
      </c>
      <c r="F685" s="172"/>
    </row>
    <row r="686" spans="1:6" s="181" customFormat="1" ht="12.75" customHeight="1" x14ac:dyDescent="0.2">
      <c r="A686" s="470"/>
      <c r="B686" s="470"/>
      <c r="C686" s="471"/>
      <c r="D686" s="449"/>
      <c r="E686" s="365" t="s">
        <v>755</v>
      </c>
      <c r="F686" s="172"/>
    </row>
    <row r="687" spans="1:6" s="181" customFormat="1" ht="12.75" customHeight="1" x14ac:dyDescent="0.2">
      <c r="A687" s="470">
        <v>77</v>
      </c>
      <c r="B687" s="470" t="s">
        <v>1105</v>
      </c>
      <c r="C687" s="282" t="s">
        <v>737</v>
      </c>
      <c r="D687" s="172"/>
      <c r="E687" s="365" t="s">
        <v>853</v>
      </c>
      <c r="F687" s="172"/>
    </row>
    <row r="688" spans="1:6" s="181" customFormat="1" ht="12.75" customHeight="1" x14ac:dyDescent="0.2">
      <c r="A688" s="470"/>
      <c r="B688" s="470"/>
      <c r="C688" s="282" t="s">
        <v>739</v>
      </c>
      <c r="D688" s="172"/>
      <c r="E688" s="365" t="s">
        <v>740</v>
      </c>
      <c r="F688" s="172"/>
    </row>
    <row r="689" spans="1:6" s="181" customFormat="1" ht="12.75" customHeight="1" x14ac:dyDescent="0.2">
      <c r="A689" s="470"/>
      <c r="B689" s="470"/>
      <c r="C689" s="282" t="s">
        <v>741</v>
      </c>
      <c r="D689" s="172"/>
      <c r="E689" s="365" t="s">
        <v>854</v>
      </c>
      <c r="F689" s="172"/>
    </row>
    <row r="690" spans="1:6" s="181" customFormat="1" ht="12.75" customHeight="1" x14ac:dyDescent="0.2">
      <c r="A690" s="470"/>
      <c r="B690" s="470"/>
      <c r="C690" s="282" t="s">
        <v>743</v>
      </c>
      <c r="D690" s="172"/>
      <c r="E690" s="365" t="s">
        <v>744</v>
      </c>
      <c r="F690" s="172"/>
    </row>
    <row r="691" spans="1:6" s="181" customFormat="1" ht="12.75" customHeight="1" x14ac:dyDescent="0.2">
      <c r="A691" s="470"/>
      <c r="B691" s="470"/>
      <c r="C691" s="282" t="s">
        <v>745</v>
      </c>
      <c r="D691" s="172"/>
      <c r="E691" s="365" t="s">
        <v>746</v>
      </c>
      <c r="F691" s="172"/>
    </row>
    <row r="692" spans="1:6" s="181" customFormat="1" ht="12.75" customHeight="1" x14ac:dyDescent="0.2">
      <c r="A692" s="470"/>
      <c r="B692" s="470"/>
      <c r="C692" s="282" t="s">
        <v>748</v>
      </c>
      <c r="D692" s="172"/>
      <c r="E692" s="365" t="s">
        <v>749</v>
      </c>
      <c r="F692" s="172"/>
    </row>
    <row r="693" spans="1:6" s="181" customFormat="1" ht="12.75" customHeight="1" x14ac:dyDescent="0.2">
      <c r="A693" s="470"/>
      <c r="B693" s="470"/>
      <c r="C693" s="283" t="s">
        <v>750</v>
      </c>
      <c r="D693" s="172"/>
      <c r="E693" s="365" t="s">
        <v>752</v>
      </c>
      <c r="F693" s="172"/>
    </row>
    <row r="694" spans="1:6" s="181" customFormat="1" ht="12.75" customHeight="1" x14ac:dyDescent="0.2">
      <c r="A694" s="470"/>
      <c r="B694" s="470"/>
      <c r="C694" s="471" t="s">
        <v>753</v>
      </c>
      <c r="D694" s="449"/>
      <c r="E694" s="365" t="s">
        <v>754</v>
      </c>
      <c r="F694" s="172"/>
    </row>
    <row r="695" spans="1:6" s="181" customFormat="1" ht="12.75" customHeight="1" x14ac:dyDescent="0.2">
      <c r="A695" s="470"/>
      <c r="B695" s="470"/>
      <c r="C695" s="471"/>
      <c r="D695" s="449"/>
      <c r="E695" s="365" t="s">
        <v>755</v>
      </c>
      <c r="F695" s="172"/>
    </row>
    <row r="696" spans="1:6" s="181" customFormat="1" ht="12.75" customHeight="1" x14ac:dyDescent="0.2">
      <c r="A696" s="470">
        <v>78</v>
      </c>
      <c r="B696" s="470" t="s">
        <v>1105</v>
      </c>
      <c r="C696" s="282" t="s">
        <v>737</v>
      </c>
      <c r="D696" s="172"/>
      <c r="E696" s="365" t="s">
        <v>853</v>
      </c>
      <c r="F696" s="172"/>
    </row>
    <row r="697" spans="1:6" s="181" customFormat="1" ht="12.75" customHeight="1" x14ac:dyDescent="0.2">
      <c r="A697" s="470"/>
      <c r="B697" s="470"/>
      <c r="C697" s="282" t="s">
        <v>739</v>
      </c>
      <c r="D697" s="172"/>
      <c r="E697" s="365" t="s">
        <v>740</v>
      </c>
      <c r="F697" s="172"/>
    </row>
    <row r="698" spans="1:6" s="181" customFormat="1" ht="12.75" customHeight="1" x14ac:dyDescent="0.2">
      <c r="A698" s="470"/>
      <c r="B698" s="470"/>
      <c r="C698" s="282" t="s">
        <v>741</v>
      </c>
      <c r="D698" s="172"/>
      <c r="E698" s="365" t="s">
        <v>854</v>
      </c>
      <c r="F698" s="172"/>
    </row>
    <row r="699" spans="1:6" s="181" customFormat="1" ht="12.75" customHeight="1" x14ac:dyDescent="0.2">
      <c r="A699" s="470"/>
      <c r="B699" s="470"/>
      <c r="C699" s="282" t="s">
        <v>743</v>
      </c>
      <c r="D699" s="172"/>
      <c r="E699" s="365" t="s">
        <v>744</v>
      </c>
      <c r="F699" s="172"/>
    </row>
    <row r="700" spans="1:6" s="181" customFormat="1" ht="12.75" customHeight="1" x14ac:dyDescent="0.2">
      <c r="A700" s="470"/>
      <c r="B700" s="470"/>
      <c r="C700" s="282" t="s">
        <v>745</v>
      </c>
      <c r="D700" s="172"/>
      <c r="E700" s="365" t="s">
        <v>746</v>
      </c>
      <c r="F700" s="172"/>
    </row>
    <row r="701" spans="1:6" s="181" customFormat="1" ht="12.75" customHeight="1" x14ac:dyDescent="0.2">
      <c r="A701" s="470"/>
      <c r="B701" s="470"/>
      <c r="C701" s="282" t="s">
        <v>748</v>
      </c>
      <c r="D701" s="172"/>
      <c r="E701" s="365" t="s">
        <v>749</v>
      </c>
      <c r="F701" s="172"/>
    </row>
    <row r="702" spans="1:6" s="181" customFormat="1" ht="12.75" customHeight="1" x14ac:dyDescent="0.2">
      <c r="A702" s="470"/>
      <c r="B702" s="470"/>
      <c r="C702" s="283" t="s">
        <v>750</v>
      </c>
      <c r="D702" s="172"/>
      <c r="E702" s="365" t="s">
        <v>752</v>
      </c>
      <c r="F702" s="172"/>
    </row>
    <row r="703" spans="1:6" s="181" customFormat="1" ht="12.75" customHeight="1" x14ac:dyDescent="0.2">
      <c r="A703" s="470"/>
      <c r="B703" s="470"/>
      <c r="C703" s="471" t="s">
        <v>753</v>
      </c>
      <c r="D703" s="449"/>
      <c r="E703" s="365" t="s">
        <v>754</v>
      </c>
      <c r="F703" s="172"/>
    </row>
    <row r="704" spans="1:6" s="181" customFormat="1" ht="12.75" customHeight="1" x14ac:dyDescent="0.2">
      <c r="A704" s="470"/>
      <c r="B704" s="470"/>
      <c r="C704" s="471"/>
      <c r="D704" s="449"/>
      <c r="E704" s="365" t="s">
        <v>755</v>
      </c>
      <c r="F704" s="172"/>
    </row>
    <row r="705" spans="1:6" s="181" customFormat="1" ht="12.75" customHeight="1" x14ac:dyDescent="0.2">
      <c r="A705" s="470">
        <v>79</v>
      </c>
      <c r="B705" s="470" t="s">
        <v>1105</v>
      </c>
      <c r="C705" s="282" t="s">
        <v>737</v>
      </c>
      <c r="D705" s="172"/>
      <c r="E705" s="365" t="s">
        <v>853</v>
      </c>
      <c r="F705" s="172"/>
    </row>
    <row r="706" spans="1:6" s="181" customFormat="1" ht="12.75" customHeight="1" x14ac:dyDescent="0.2">
      <c r="A706" s="470"/>
      <c r="B706" s="470"/>
      <c r="C706" s="282" t="s">
        <v>739</v>
      </c>
      <c r="D706" s="172"/>
      <c r="E706" s="365" t="s">
        <v>740</v>
      </c>
      <c r="F706" s="172"/>
    </row>
    <row r="707" spans="1:6" s="181" customFormat="1" ht="12.75" customHeight="1" x14ac:dyDescent="0.2">
      <c r="A707" s="470"/>
      <c r="B707" s="470"/>
      <c r="C707" s="282" t="s">
        <v>741</v>
      </c>
      <c r="D707" s="172"/>
      <c r="E707" s="365" t="s">
        <v>854</v>
      </c>
      <c r="F707" s="172"/>
    </row>
    <row r="708" spans="1:6" s="181" customFormat="1" ht="12.75" customHeight="1" x14ac:dyDescent="0.2">
      <c r="A708" s="470"/>
      <c r="B708" s="470"/>
      <c r="C708" s="282" t="s">
        <v>743</v>
      </c>
      <c r="D708" s="172"/>
      <c r="E708" s="365" t="s">
        <v>744</v>
      </c>
      <c r="F708" s="172"/>
    </row>
    <row r="709" spans="1:6" s="181" customFormat="1" ht="12.75" customHeight="1" x14ac:dyDescent="0.2">
      <c r="A709" s="470"/>
      <c r="B709" s="470"/>
      <c r="C709" s="282" t="s">
        <v>745</v>
      </c>
      <c r="D709" s="172"/>
      <c r="E709" s="365" t="s">
        <v>746</v>
      </c>
      <c r="F709" s="172"/>
    </row>
    <row r="710" spans="1:6" s="181" customFormat="1" ht="12.75" customHeight="1" x14ac:dyDescent="0.2">
      <c r="A710" s="470"/>
      <c r="B710" s="470"/>
      <c r="C710" s="282" t="s">
        <v>748</v>
      </c>
      <c r="D710" s="172"/>
      <c r="E710" s="365" t="s">
        <v>749</v>
      </c>
      <c r="F710" s="172"/>
    </row>
    <row r="711" spans="1:6" s="181" customFormat="1" ht="12.75" customHeight="1" x14ac:dyDescent="0.2">
      <c r="A711" s="470"/>
      <c r="B711" s="470"/>
      <c r="C711" s="283" t="s">
        <v>750</v>
      </c>
      <c r="D711" s="172"/>
      <c r="E711" s="365" t="s">
        <v>752</v>
      </c>
      <c r="F711" s="172"/>
    </row>
    <row r="712" spans="1:6" s="181" customFormat="1" ht="12.75" customHeight="1" x14ac:dyDescent="0.2">
      <c r="A712" s="470"/>
      <c r="B712" s="470"/>
      <c r="C712" s="471" t="s">
        <v>753</v>
      </c>
      <c r="D712" s="449"/>
      <c r="E712" s="365" t="s">
        <v>754</v>
      </c>
      <c r="F712" s="172"/>
    </row>
    <row r="713" spans="1:6" s="181" customFormat="1" ht="12.75" customHeight="1" x14ac:dyDescent="0.2">
      <c r="A713" s="470"/>
      <c r="B713" s="470"/>
      <c r="C713" s="471"/>
      <c r="D713" s="449"/>
      <c r="E713" s="365" t="s">
        <v>755</v>
      </c>
      <c r="F713" s="172"/>
    </row>
    <row r="714" spans="1:6" s="181" customFormat="1" ht="12.75" customHeight="1" x14ac:dyDescent="0.2">
      <c r="A714" s="470">
        <v>80</v>
      </c>
      <c r="B714" s="470" t="s">
        <v>1105</v>
      </c>
      <c r="C714" s="282" t="s">
        <v>737</v>
      </c>
      <c r="D714" s="172"/>
      <c r="E714" s="365" t="s">
        <v>853</v>
      </c>
      <c r="F714" s="172"/>
    </row>
    <row r="715" spans="1:6" s="181" customFormat="1" ht="12.75" customHeight="1" x14ac:dyDescent="0.2">
      <c r="A715" s="470"/>
      <c r="B715" s="470"/>
      <c r="C715" s="282" t="s">
        <v>739</v>
      </c>
      <c r="D715" s="172"/>
      <c r="E715" s="365" t="s">
        <v>740</v>
      </c>
      <c r="F715" s="172"/>
    </row>
    <row r="716" spans="1:6" s="181" customFormat="1" ht="12.75" customHeight="1" x14ac:dyDescent="0.2">
      <c r="A716" s="470"/>
      <c r="B716" s="470"/>
      <c r="C716" s="282" t="s">
        <v>741</v>
      </c>
      <c r="D716" s="172"/>
      <c r="E716" s="365" t="s">
        <v>854</v>
      </c>
      <c r="F716" s="172"/>
    </row>
    <row r="717" spans="1:6" s="181" customFormat="1" ht="12.75" customHeight="1" x14ac:dyDescent="0.2">
      <c r="A717" s="470"/>
      <c r="B717" s="470"/>
      <c r="C717" s="282" t="s">
        <v>743</v>
      </c>
      <c r="D717" s="172"/>
      <c r="E717" s="365" t="s">
        <v>744</v>
      </c>
      <c r="F717" s="172"/>
    </row>
    <row r="718" spans="1:6" s="181" customFormat="1" ht="12.75" customHeight="1" x14ac:dyDescent="0.2">
      <c r="A718" s="470"/>
      <c r="B718" s="470"/>
      <c r="C718" s="282" t="s">
        <v>745</v>
      </c>
      <c r="D718" s="172"/>
      <c r="E718" s="365" t="s">
        <v>746</v>
      </c>
      <c r="F718" s="172"/>
    </row>
    <row r="719" spans="1:6" s="181" customFormat="1" ht="12.75" customHeight="1" x14ac:dyDescent="0.2">
      <c r="A719" s="470"/>
      <c r="B719" s="470"/>
      <c r="C719" s="282" t="s">
        <v>748</v>
      </c>
      <c r="D719" s="172"/>
      <c r="E719" s="365" t="s">
        <v>749</v>
      </c>
      <c r="F719" s="172"/>
    </row>
    <row r="720" spans="1:6" s="181" customFormat="1" ht="12.75" customHeight="1" x14ac:dyDescent="0.2">
      <c r="A720" s="470"/>
      <c r="B720" s="470"/>
      <c r="C720" s="283" t="s">
        <v>750</v>
      </c>
      <c r="D720" s="172"/>
      <c r="E720" s="365" t="s">
        <v>752</v>
      </c>
      <c r="F720" s="172"/>
    </row>
    <row r="721" spans="1:6" s="181" customFormat="1" ht="12.75" customHeight="1" x14ac:dyDescent="0.2">
      <c r="A721" s="470"/>
      <c r="B721" s="470"/>
      <c r="C721" s="471" t="s">
        <v>753</v>
      </c>
      <c r="D721" s="449"/>
      <c r="E721" s="365" t="s">
        <v>754</v>
      </c>
      <c r="F721" s="172"/>
    </row>
    <row r="722" spans="1:6" s="181" customFormat="1" ht="12.75" customHeight="1" x14ac:dyDescent="0.2">
      <c r="A722" s="470"/>
      <c r="B722" s="470"/>
      <c r="C722" s="471"/>
      <c r="D722" s="449"/>
      <c r="E722" s="365" t="s">
        <v>755</v>
      </c>
      <c r="F722" s="172"/>
    </row>
    <row r="723" spans="1:6" s="181" customFormat="1" ht="12.75" customHeight="1" x14ac:dyDescent="0.2">
      <c r="A723" s="470">
        <v>81</v>
      </c>
      <c r="B723" s="470" t="s">
        <v>1105</v>
      </c>
      <c r="C723" s="282" t="s">
        <v>737</v>
      </c>
      <c r="D723" s="172"/>
      <c r="E723" s="365" t="s">
        <v>853</v>
      </c>
      <c r="F723" s="172"/>
    </row>
    <row r="724" spans="1:6" s="181" customFormat="1" ht="12.75" customHeight="1" x14ac:dyDescent="0.2">
      <c r="A724" s="470"/>
      <c r="B724" s="470"/>
      <c r="C724" s="282" t="s">
        <v>739</v>
      </c>
      <c r="D724" s="172"/>
      <c r="E724" s="365" t="s">
        <v>740</v>
      </c>
      <c r="F724" s="172"/>
    </row>
    <row r="725" spans="1:6" s="181" customFormat="1" ht="12.75" customHeight="1" x14ac:dyDescent="0.2">
      <c r="A725" s="470"/>
      <c r="B725" s="470"/>
      <c r="C725" s="282" t="s">
        <v>741</v>
      </c>
      <c r="D725" s="172"/>
      <c r="E725" s="365" t="s">
        <v>854</v>
      </c>
      <c r="F725" s="172"/>
    </row>
    <row r="726" spans="1:6" s="181" customFormat="1" ht="12.75" customHeight="1" x14ac:dyDescent="0.2">
      <c r="A726" s="470"/>
      <c r="B726" s="470"/>
      <c r="C726" s="282" t="s">
        <v>743</v>
      </c>
      <c r="D726" s="172"/>
      <c r="E726" s="365" t="s">
        <v>744</v>
      </c>
      <c r="F726" s="172"/>
    </row>
    <row r="727" spans="1:6" s="181" customFormat="1" ht="12.75" customHeight="1" x14ac:dyDescent="0.2">
      <c r="A727" s="470"/>
      <c r="B727" s="470"/>
      <c r="C727" s="282" t="s">
        <v>745</v>
      </c>
      <c r="D727" s="172"/>
      <c r="E727" s="365" t="s">
        <v>746</v>
      </c>
      <c r="F727" s="172"/>
    </row>
    <row r="728" spans="1:6" s="181" customFormat="1" ht="12.75" customHeight="1" x14ac:dyDescent="0.2">
      <c r="A728" s="470"/>
      <c r="B728" s="470"/>
      <c r="C728" s="282" t="s">
        <v>748</v>
      </c>
      <c r="D728" s="172"/>
      <c r="E728" s="365" t="s">
        <v>749</v>
      </c>
      <c r="F728" s="172"/>
    </row>
    <row r="729" spans="1:6" s="181" customFormat="1" ht="12.75" customHeight="1" x14ac:dyDescent="0.2">
      <c r="A729" s="470"/>
      <c r="B729" s="470"/>
      <c r="C729" s="283" t="s">
        <v>750</v>
      </c>
      <c r="D729" s="172"/>
      <c r="E729" s="365" t="s">
        <v>752</v>
      </c>
      <c r="F729" s="172"/>
    </row>
    <row r="730" spans="1:6" s="181" customFormat="1" ht="12.75" customHeight="1" x14ac:dyDescent="0.2">
      <c r="A730" s="470"/>
      <c r="B730" s="470"/>
      <c r="C730" s="471" t="s">
        <v>753</v>
      </c>
      <c r="D730" s="449"/>
      <c r="E730" s="365" t="s">
        <v>754</v>
      </c>
      <c r="F730" s="172"/>
    </row>
    <row r="731" spans="1:6" s="181" customFormat="1" ht="12.75" customHeight="1" x14ac:dyDescent="0.2">
      <c r="A731" s="470"/>
      <c r="B731" s="470"/>
      <c r="C731" s="471"/>
      <c r="D731" s="449"/>
      <c r="E731" s="365" t="s">
        <v>755</v>
      </c>
      <c r="F731" s="172"/>
    </row>
    <row r="732" spans="1:6" s="181" customFormat="1" ht="12.75" customHeight="1" x14ac:dyDescent="0.2">
      <c r="A732" s="470">
        <v>82</v>
      </c>
      <c r="B732" s="470" t="s">
        <v>1105</v>
      </c>
      <c r="C732" s="282" t="s">
        <v>737</v>
      </c>
      <c r="D732" s="172"/>
      <c r="E732" s="365" t="s">
        <v>853</v>
      </c>
      <c r="F732" s="172"/>
    </row>
    <row r="733" spans="1:6" s="181" customFormat="1" ht="12.75" customHeight="1" x14ac:dyDescent="0.2">
      <c r="A733" s="470"/>
      <c r="B733" s="470"/>
      <c r="C733" s="282" t="s">
        <v>739</v>
      </c>
      <c r="D733" s="172"/>
      <c r="E733" s="365" t="s">
        <v>740</v>
      </c>
      <c r="F733" s="172"/>
    </row>
    <row r="734" spans="1:6" s="181" customFormat="1" ht="12.75" customHeight="1" x14ac:dyDescent="0.2">
      <c r="A734" s="470"/>
      <c r="B734" s="470"/>
      <c r="C734" s="282" t="s">
        <v>741</v>
      </c>
      <c r="D734" s="172"/>
      <c r="E734" s="365" t="s">
        <v>854</v>
      </c>
      <c r="F734" s="172"/>
    </row>
    <row r="735" spans="1:6" s="181" customFormat="1" ht="12.75" customHeight="1" x14ac:dyDescent="0.2">
      <c r="A735" s="470"/>
      <c r="B735" s="470"/>
      <c r="C735" s="282" t="s">
        <v>743</v>
      </c>
      <c r="D735" s="172"/>
      <c r="E735" s="365" t="s">
        <v>744</v>
      </c>
      <c r="F735" s="172"/>
    </row>
    <row r="736" spans="1:6" s="181" customFormat="1" ht="12.75" customHeight="1" x14ac:dyDescent="0.2">
      <c r="A736" s="470"/>
      <c r="B736" s="470"/>
      <c r="C736" s="282" t="s">
        <v>745</v>
      </c>
      <c r="D736" s="172"/>
      <c r="E736" s="365" t="s">
        <v>746</v>
      </c>
      <c r="F736" s="172"/>
    </row>
    <row r="737" spans="1:6" s="181" customFormat="1" ht="12.75" customHeight="1" x14ac:dyDescent="0.2">
      <c r="A737" s="470"/>
      <c r="B737" s="470"/>
      <c r="C737" s="282" t="s">
        <v>748</v>
      </c>
      <c r="D737" s="172"/>
      <c r="E737" s="365" t="s">
        <v>749</v>
      </c>
      <c r="F737" s="172"/>
    </row>
    <row r="738" spans="1:6" s="181" customFormat="1" ht="12.75" customHeight="1" x14ac:dyDescent="0.2">
      <c r="A738" s="470"/>
      <c r="B738" s="470"/>
      <c r="C738" s="283" t="s">
        <v>750</v>
      </c>
      <c r="D738" s="172"/>
      <c r="E738" s="365" t="s">
        <v>752</v>
      </c>
      <c r="F738" s="172"/>
    </row>
    <row r="739" spans="1:6" s="181" customFormat="1" ht="12.75" customHeight="1" x14ac:dyDescent="0.2">
      <c r="A739" s="470"/>
      <c r="B739" s="470"/>
      <c r="C739" s="471" t="s">
        <v>753</v>
      </c>
      <c r="D739" s="449"/>
      <c r="E739" s="365" t="s">
        <v>754</v>
      </c>
      <c r="F739" s="172"/>
    </row>
    <row r="740" spans="1:6" s="181" customFormat="1" ht="12.75" customHeight="1" x14ac:dyDescent="0.2">
      <c r="A740" s="470"/>
      <c r="B740" s="470"/>
      <c r="C740" s="471"/>
      <c r="D740" s="449"/>
      <c r="E740" s="365" t="s">
        <v>755</v>
      </c>
      <c r="F740" s="172"/>
    </row>
    <row r="741" spans="1:6" s="181" customFormat="1" ht="12.75" customHeight="1" x14ac:dyDescent="0.2">
      <c r="A741" s="470">
        <v>83</v>
      </c>
      <c r="B741" s="470" t="s">
        <v>1105</v>
      </c>
      <c r="C741" s="282" t="s">
        <v>737</v>
      </c>
      <c r="D741" s="172"/>
      <c r="E741" s="365" t="s">
        <v>853</v>
      </c>
      <c r="F741" s="172"/>
    </row>
    <row r="742" spans="1:6" s="181" customFormat="1" ht="12.75" customHeight="1" x14ac:dyDescent="0.2">
      <c r="A742" s="470"/>
      <c r="B742" s="470"/>
      <c r="C742" s="282" t="s">
        <v>739</v>
      </c>
      <c r="D742" s="172"/>
      <c r="E742" s="365" t="s">
        <v>740</v>
      </c>
      <c r="F742" s="172"/>
    </row>
    <row r="743" spans="1:6" s="181" customFormat="1" ht="12.75" customHeight="1" x14ac:dyDescent="0.2">
      <c r="A743" s="470"/>
      <c r="B743" s="470"/>
      <c r="C743" s="282" t="s">
        <v>741</v>
      </c>
      <c r="D743" s="172"/>
      <c r="E743" s="365" t="s">
        <v>854</v>
      </c>
      <c r="F743" s="172"/>
    </row>
    <row r="744" spans="1:6" s="181" customFormat="1" ht="12.75" customHeight="1" x14ac:dyDescent="0.2">
      <c r="A744" s="470"/>
      <c r="B744" s="470"/>
      <c r="C744" s="282" t="s">
        <v>743</v>
      </c>
      <c r="D744" s="172"/>
      <c r="E744" s="365" t="s">
        <v>744</v>
      </c>
      <c r="F744" s="172"/>
    </row>
    <row r="745" spans="1:6" s="181" customFormat="1" ht="12.75" customHeight="1" x14ac:dyDescent="0.2">
      <c r="A745" s="470"/>
      <c r="B745" s="470"/>
      <c r="C745" s="282" t="s">
        <v>745</v>
      </c>
      <c r="D745" s="172"/>
      <c r="E745" s="365" t="s">
        <v>746</v>
      </c>
      <c r="F745" s="172"/>
    </row>
    <row r="746" spans="1:6" s="181" customFormat="1" ht="12.75" customHeight="1" x14ac:dyDescent="0.2">
      <c r="A746" s="470"/>
      <c r="B746" s="470"/>
      <c r="C746" s="282" t="s">
        <v>748</v>
      </c>
      <c r="D746" s="172"/>
      <c r="E746" s="365" t="s">
        <v>749</v>
      </c>
      <c r="F746" s="172"/>
    </row>
    <row r="747" spans="1:6" s="181" customFormat="1" ht="12.75" customHeight="1" x14ac:dyDescent="0.2">
      <c r="A747" s="470"/>
      <c r="B747" s="470"/>
      <c r="C747" s="283" t="s">
        <v>750</v>
      </c>
      <c r="D747" s="172"/>
      <c r="E747" s="365" t="s">
        <v>752</v>
      </c>
      <c r="F747" s="172"/>
    </row>
    <row r="748" spans="1:6" s="181" customFormat="1" ht="12.75" customHeight="1" x14ac:dyDescent="0.2">
      <c r="A748" s="470"/>
      <c r="B748" s="470"/>
      <c r="C748" s="471" t="s">
        <v>753</v>
      </c>
      <c r="D748" s="449"/>
      <c r="E748" s="365" t="s">
        <v>754</v>
      </c>
      <c r="F748" s="172"/>
    </row>
    <row r="749" spans="1:6" s="181" customFormat="1" ht="12.75" customHeight="1" x14ac:dyDescent="0.2">
      <c r="A749" s="470"/>
      <c r="B749" s="470"/>
      <c r="C749" s="471"/>
      <c r="D749" s="449"/>
      <c r="E749" s="365" t="s">
        <v>755</v>
      </c>
      <c r="F749" s="172"/>
    </row>
    <row r="750" spans="1:6" s="181" customFormat="1" ht="12.75" customHeight="1" x14ac:dyDescent="0.2">
      <c r="A750" s="470">
        <v>84</v>
      </c>
      <c r="B750" s="470" t="s">
        <v>1105</v>
      </c>
      <c r="C750" s="282" t="s">
        <v>737</v>
      </c>
      <c r="D750" s="172"/>
      <c r="E750" s="365" t="s">
        <v>853</v>
      </c>
      <c r="F750" s="172"/>
    </row>
    <row r="751" spans="1:6" s="181" customFormat="1" ht="12.75" customHeight="1" x14ac:dyDescent="0.2">
      <c r="A751" s="470"/>
      <c r="B751" s="470"/>
      <c r="C751" s="282" t="s">
        <v>739</v>
      </c>
      <c r="D751" s="172"/>
      <c r="E751" s="365" t="s">
        <v>740</v>
      </c>
      <c r="F751" s="172"/>
    </row>
    <row r="752" spans="1:6" s="181" customFormat="1" ht="12.75" customHeight="1" x14ac:dyDescent="0.2">
      <c r="A752" s="470"/>
      <c r="B752" s="470"/>
      <c r="C752" s="282" t="s">
        <v>741</v>
      </c>
      <c r="D752" s="172"/>
      <c r="E752" s="365" t="s">
        <v>854</v>
      </c>
      <c r="F752" s="172"/>
    </row>
    <row r="753" spans="1:6" s="181" customFormat="1" ht="12.75" customHeight="1" x14ac:dyDescent="0.2">
      <c r="A753" s="470"/>
      <c r="B753" s="470"/>
      <c r="C753" s="282" t="s">
        <v>743</v>
      </c>
      <c r="D753" s="172"/>
      <c r="E753" s="365" t="s">
        <v>744</v>
      </c>
      <c r="F753" s="172"/>
    </row>
    <row r="754" spans="1:6" s="181" customFormat="1" ht="12.75" customHeight="1" x14ac:dyDescent="0.2">
      <c r="A754" s="470"/>
      <c r="B754" s="470"/>
      <c r="C754" s="282" t="s">
        <v>745</v>
      </c>
      <c r="D754" s="172"/>
      <c r="E754" s="365" t="s">
        <v>746</v>
      </c>
      <c r="F754" s="172"/>
    </row>
    <row r="755" spans="1:6" s="181" customFormat="1" ht="12.75" customHeight="1" x14ac:dyDescent="0.2">
      <c r="A755" s="470"/>
      <c r="B755" s="470"/>
      <c r="C755" s="282" t="s">
        <v>748</v>
      </c>
      <c r="D755" s="172"/>
      <c r="E755" s="365" t="s">
        <v>749</v>
      </c>
      <c r="F755" s="172"/>
    </row>
    <row r="756" spans="1:6" s="181" customFormat="1" ht="12.75" customHeight="1" x14ac:dyDescent="0.2">
      <c r="A756" s="470"/>
      <c r="B756" s="470"/>
      <c r="C756" s="283" t="s">
        <v>750</v>
      </c>
      <c r="D756" s="172"/>
      <c r="E756" s="365" t="s">
        <v>752</v>
      </c>
      <c r="F756" s="172"/>
    </row>
    <row r="757" spans="1:6" s="181" customFormat="1" ht="12.75" customHeight="1" x14ac:dyDescent="0.2">
      <c r="A757" s="470"/>
      <c r="B757" s="470"/>
      <c r="C757" s="471" t="s">
        <v>753</v>
      </c>
      <c r="D757" s="449"/>
      <c r="E757" s="365" t="s">
        <v>754</v>
      </c>
      <c r="F757" s="172"/>
    </row>
    <row r="758" spans="1:6" s="181" customFormat="1" ht="12.75" customHeight="1" x14ac:dyDescent="0.2">
      <c r="A758" s="470"/>
      <c r="B758" s="470"/>
      <c r="C758" s="471"/>
      <c r="D758" s="449"/>
      <c r="E758" s="365" t="s">
        <v>755</v>
      </c>
      <c r="F758" s="172"/>
    </row>
    <row r="759" spans="1:6" s="181" customFormat="1" ht="12.75" customHeight="1" x14ac:dyDescent="0.2">
      <c r="A759" s="470">
        <v>85</v>
      </c>
      <c r="B759" s="470" t="s">
        <v>1105</v>
      </c>
      <c r="C759" s="282" t="s">
        <v>737</v>
      </c>
      <c r="D759" s="172"/>
      <c r="E759" s="365" t="s">
        <v>853</v>
      </c>
      <c r="F759" s="172"/>
    </row>
    <row r="760" spans="1:6" s="181" customFormat="1" ht="12.75" customHeight="1" x14ac:dyDescent="0.2">
      <c r="A760" s="470"/>
      <c r="B760" s="470"/>
      <c r="C760" s="282" t="s">
        <v>739</v>
      </c>
      <c r="D760" s="172"/>
      <c r="E760" s="365" t="s">
        <v>740</v>
      </c>
      <c r="F760" s="172"/>
    </row>
    <row r="761" spans="1:6" s="181" customFormat="1" ht="12.75" customHeight="1" x14ac:dyDescent="0.2">
      <c r="A761" s="470"/>
      <c r="B761" s="470"/>
      <c r="C761" s="282" t="s">
        <v>741</v>
      </c>
      <c r="D761" s="172"/>
      <c r="E761" s="365" t="s">
        <v>854</v>
      </c>
      <c r="F761" s="172"/>
    </row>
    <row r="762" spans="1:6" s="181" customFormat="1" ht="12.75" customHeight="1" x14ac:dyDescent="0.2">
      <c r="A762" s="470"/>
      <c r="B762" s="470"/>
      <c r="C762" s="282" t="s">
        <v>743</v>
      </c>
      <c r="D762" s="172"/>
      <c r="E762" s="365" t="s">
        <v>744</v>
      </c>
      <c r="F762" s="172"/>
    </row>
    <row r="763" spans="1:6" s="181" customFormat="1" ht="12.75" customHeight="1" x14ac:dyDescent="0.2">
      <c r="A763" s="470"/>
      <c r="B763" s="470"/>
      <c r="C763" s="282" t="s">
        <v>745</v>
      </c>
      <c r="D763" s="172"/>
      <c r="E763" s="365" t="s">
        <v>746</v>
      </c>
      <c r="F763" s="172"/>
    </row>
    <row r="764" spans="1:6" s="181" customFormat="1" ht="12.75" customHeight="1" x14ac:dyDescent="0.2">
      <c r="A764" s="470"/>
      <c r="B764" s="470"/>
      <c r="C764" s="282" t="s">
        <v>748</v>
      </c>
      <c r="D764" s="172"/>
      <c r="E764" s="365" t="s">
        <v>749</v>
      </c>
      <c r="F764" s="172"/>
    </row>
    <row r="765" spans="1:6" s="181" customFormat="1" ht="12.75" customHeight="1" x14ac:dyDescent="0.2">
      <c r="A765" s="470"/>
      <c r="B765" s="470"/>
      <c r="C765" s="283" t="s">
        <v>750</v>
      </c>
      <c r="D765" s="172"/>
      <c r="E765" s="365" t="s">
        <v>752</v>
      </c>
      <c r="F765" s="172"/>
    </row>
    <row r="766" spans="1:6" s="181" customFormat="1" ht="12.75" customHeight="1" x14ac:dyDescent="0.2">
      <c r="A766" s="470"/>
      <c r="B766" s="470"/>
      <c r="C766" s="471" t="s">
        <v>753</v>
      </c>
      <c r="D766" s="449"/>
      <c r="E766" s="365" t="s">
        <v>754</v>
      </c>
      <c r="F766" s="172"/>
    </row>
    <row r="767" spans="1:6" s="181" customFormat="1" ht="12.75" customHeight="1" x14ac:dyDescent="0.2">
      <c r="A767" s="470"/>
      <c r="B767" s="470"/>
      <c r="C767" s="471"/>
      <c r="D767" s="449"/>
      <c r="E767" s="365" t="s">
        <v>755</v>
      </c>
      <c r="F767" s="172"/>
    </row>
    <row r="768" spans="1:6" s="181" customFormat="1" ht="12.75" customHeight="1" x14ac:dyDescent="0.2">
      <c r="A768" s="470">
        <v>86</v>
      </c>
      <c r="B768" s="470" t="s">
        <v>1105</v>
      </c>
      <c r="C768" s="282" t="s">
        <v>737</v>
      </c>
      <c r="D768" s="172"/>
      <c r="E768" s="365" t="s">
        <v>853</v>
      </c>
      <c r="F768" s="172"/>
    </row>
    <row r="769" spans="1:6" s="181" customFormat="1" ht="12.75" customHeight="1" x14ac:dyDescent="0.2">
      <c r="A769" s="470"/>
      <c r="B769" s="470"/>
      <c r="C769" s="282" t="s">
        <v>739</v>
      </c>
      <c r="D769" s="172"/>
      <c r="E769" s="365" t="s">
        <v>740</v>
      </c>
      <c r="F769" s="172"/>
    </row>
    <row r="770" spans="1:6" s="181" customFormat="1" ht="12.75" customHeight="1" x14ac:dyDescent="0.2">
      <c r="A770" s="470"/>
      <c r="B770" s="470"/>
      <c r="C770" s="282" t="s">
        <v>741</v>
      </c>
      <c r="D770" s="172"/>
      <c r="E770" s="365" t="s">
        <v>854</v>
      </c>
      <c r="F770" s="172"/>
    </row>
    <row r="771" spans="1:6" s="181" customFormat="1" ht="12.75" customHeight="1" x14ac:dyDescent="0.2">
      <c r="A771" s="470"/>
      <c r="B771" s="470"/>
      <c r="C771" s="282" t="s">
        <v>743</v>
      </c>
      <c r="D771" s="172"/>
      <c r="E771" s="365" t="s">
        <v>744</v>
      </c>
      <c r="F771" s="172"/>
    </row>
    <row r="772" spans="1:6" s="181" customFormat="1" ht="12.75" customHeight="1" x14ac:dyDescent="0.2">
      <c r="A772" s="470"/>
      <c r="B772" s="470"/>
      <c r="C772" s="282" t="s">
        <v>745</v>
      </c>
      <c r="D772" s="172"/>
      <c r="E772" s="365" t="s">
        <v>746</v>
      </c>
      <c r="F772" s="172"/>
    </row>
    <row r="773" spans="1:6" s="181" customFormat="1" ht="12.75" customHeight="1" x14ac:dyDescent="0.2">
      <c r="A773" s="470"/>
      <c r="B773" s="470"/>
      <c r="C773" s="282" t="s">
        <v>748</v>
      </c>
      <c r="D773" s="172"/>
      <c r="E773" s="365" t="s">
        <v>749</v>
      </c>
      <c r="F773" s="172"/>
    </row>
    <row r="774" spans="1:6" s="181" customFormat="1" ht="12.75" customHeight="1" x14ac:dyDescent="0.2">
      <c r="A774" s="470"/>
      <c r="B774" s="470"/>
      <c r="C774" s="283" t="s">
        <v>750</v>
      </c>
      <c r="D774" s="172"/>
      <c r="E774" s="365" t="s">
        <v>752</v>
      </c>
      <c r="F774" s="172"/>
    </row>
    <row r="775" spans="1:6" s="181" customFormat="1" ht="12.75" customHeight="1" x14ac:dyDescent="0.2">
      <c r="A775" s="470"/>
      <c r="B775" s="470"/>
      <c r="C775" s="471" t="s">
        <v>753</v>
      </c>
      <c r="D775" s="449"/>
      <c r="E775" s="365" t="s">
        <v>754</v>
      </c>
      <c r="F775" s="172"/>
    </row>
    <row r="776" spans="1:6" s="181" customFormat="1" ht="12.75" customHeight="1" x14ac:dyDescent="0.2">
      <c r="A776" s="470"/>
      <c r="B776" s="470"/>
      <c r="C776" s="471"/>
      <c r="D776" s="449"/>
      <c r="E776" s="365" t="s">
        <v>755</v>
      </c>
      <c r="F776" s="172"/>
    </row>
    <row r="777" spans="1:6" s="181" customFormat="1" ht="12.75" customHeight="1" x14ac:dyDescent="0.2">
      <c r="A777" s="470">
        <v>87</v>
      </c>
      <c r="B777" s="470" t="s">
        <v>1105</v>
      </c>
      <c r="C777" s="282" t="s">
        <v>737</v>
      </c>
      <c r="D777" s="172"/>
      <c r="E777" s="365" t="s">
        <v>853</v>
      </c>
      <c r="F777" s="172"/>
    </row>
    <row r="778" spans="1:6" s="181" customFormat="1" ht="12.75" customHeight="1" x14ac:dyDescent="0.2">
      <c r="A778" s="470"/>
      <c r="B778" s="470"/>
      <c r="C778" s="282" t="s">
        <v>739</v>
      </c>
      <c r="D778" s="172"/>
      <c r="E778" s="365" t="s">
        <v>740</v>
      </c>
      <c r="F778" s="172"/>
    </row>
    <row r="779" spans="1:6" s="181" customFormat="1" ht="12.75" customHeight="1" x14ac:dyDescent="0.2">
      <c r="A779" s="470"/>
      <c r="B779" s="470"/>
      <c r="C779" s="282" t="s">
        <v>741</v>
      </c>
      <c r="D779" s="172"/>
      <c r="E779" s="365" t="s">
        <v>854</v>
      </c>
      <c r="F779" s="172"/>
    </row>
    <row r="780" spans="1:6" s="181" customFormat="1" ht="12.75" customHeight="1" x14ac:dyDescent="0.2">
      <c r="A780" s="470"/>
      <c r="B780" s="470"/>
      <c r="C780" s="282" t="s">
        <v>743</v>
      </c>
      <c r="D780" s="172"/>
      <c r="E780" s="365" t="s">
        <v>744</v>
      </c>
      <c r="F780" s="172"/>
    </row>
    <row r="781" spans="1:6" s="181" customFormat="1" ht="12.75" customHeight="1" x14ac:dyDescent="0.2">
      <c r="A781" s="470"/>
      <c r="B781" s="470"/>
      <c r="C781" s="282" t="s">
        <v>745</v>
      </c>
      <c r="D781" s="172"/>
      <c r="E781" s="365" t="s">
        <v>746</v>
      </c>
      <c r="F781" s="172"/>
    </row>
    <row r="782" spans="1:6" s="181" customFormat="1" ht="12.75" customHeight="1" x14ac:dyDescent="0.2">
      <c r="A782" s="470"/>
      <c r="B782" s="470"/>
      <c r="C782" s="282" t="s">
        <v>748</v>
      </c>
      <c r="D782" s="172"/>
      <c r="E782" s="365" t="s">
        <v>749</v>
      </c>
      <c r="F782" s="172"/>
    </row>
    <row r="783" spans="1:6" s="181" customFormat="1" ht="12.75" customHeight="1" x14ac:dyDescent="0.2">
      <c r="A783" s="470"/>
      <c r="B783" s="470"/>
      <c r="C783" s="283" t="s">
        <v>750</v>
      </c>
      <c r="D783" s="172"/>
      <c r="E783" s="365" t="s">
        <v>752</v>
      </c>
      <c r="F783" s="172"/>
    </row>
    <row r="784" spans="1:6" s="181" customFormat="1" ht="12.75" customHeight="1" x14ac:dyDescent="0.2">
      <c r="A784" s="470"/>
      <c r="B784" s="470"/>
      <c r="C784" s="471" t="s">
        <v>753</v>
      </c>
      <c r="D784" s="449"/>
      <c r="E784" s="365" t="s">
        <v>754</v>
      </c>
      <c r="F784" s="172"/>
    </row>
    <row r="785" spans="1:6" s="181" customFormat="1" ht="12.75" customHeight="1" x14ac:dyDescent="0.2">
      <c r="A785" s="470"/>
      <c r="B785" s="470"/>
      <c r="C785" s="471"/>
      <c r="D785" s="449"/>
      <c r="E785" s="365" t="s">
        <v>755</v>
      </c>
      <c r="F785" s="172"/>
    </row>
    <row r="786" spans="1:6" s="181" customFormat="1" ht="12.75" customHeight="1" x14ac:dyDescent="0.2">
      <c r="A786" s="470">
        <v>88</v>
      </c>
      <c r="B786" s="470" t="s">
        <v>1187</v>
      </c>
      <c r="C786" s="282" t="s">
        <v>737</v>
      </c>
      <c r="D786" s="172"/>
      <c r="E786" s="365" t="s">
        <v>853</v>
      </c>
      <c r="F786" s="172"/>
    </row>
    <row r="787" spans="1:6" s="181" customFormat="1" ht="12.75" customHeight="1" x14ac:dyDescent="0.2">
      <c r="A787" s="470"/>
      <c r="B787" s="470"/>
      <c r="C787" s="282" t="s">
        <v>739</v>
      </c>
      <c r="D787" s="172"/>
      <c r="E787" s="365" t="s">
        <v>740</v>
      </c>
      <c r="F787" s="172"/>
    </row>
    <row r="788" spans="1:6" s="181" customFormat="1" ht="12.75" customHeight="1" x14ac:dyDescent="0.2">
      <c r="A788" s="470"/>
      <c r="B788" s="470"/>
      <c r="C788" s="282" t="s">
        <v>741</v>
      </c>
      <c r="D788" s="172"/>
      <c r="E788" s="365" t="s">
        <v>854</v>
      </c>
      <c r="F788" s="172"/>
    </row>
    <row r="789" spans="1:6" s="181" customFormat="1" ht="12.75" customHeight="1" x14ac:dyDescent="0.2">
      <c r="A789" s="470"/>
      <c r="B789" s="470"/>
      <c r="C789" s="282" t="s">
        <v>743</v>
      </c>
      <c r="D789" s="172"/>
      <c r="E789" s="365" t="s">
        <v>744</v>
      </c>
      <c r="F789" s="172"/>
    </row>
    <row r="790" spans="1:6" s="181" customFormat="1" ht="12.75" customHeight="1" x14ac:dyDescent="0.2">
      <c r="A790" s="470"/>
      <c r="B790" s="470"/>
      <c r="C790" s="282" t="s">
        <v>745</v>
      </c>
      <c r="D790" s="172"/>
      <c r="E790" s="365" t="s">
        <v>746</v>
      </c>
      <c r="F790" s="172"/>
    </row>
    <row r="791" spans="1:6" s="181" customFormat="1" ht="12.75" customHeight="1" x14ac:dyDescent="0.2">
      <c r="A791" s="470"/>
      <c r="B791" s="470"/>
      <c r="C791" s="282" t="s">
        <v>748</v>
      </c>
      <c r="D791" s="172"/>
      <c r="E791" s="365" t="s">
        <v>749</v>
      </c>
      <c r="F791" s="172"/>
    </row>
    <row r="792" spans="1:6" s="181" customFormat="1" ht="12.75" customHeight="1" x14ac:dyDescent="0.2">
      <c r="A792" s="470"/>
      <c r="B792" s="470"/>
      <c r="C792" s="283" t="s">
        <v>750</v>
      </c>
      <c r="D792" s="172"/>
      <c r="E792" s="365" t="s">
        <v>752</v>
      </c>
      <c r="F792" s="172"/>
    </row>
    <row r="793" spans="1:6" s="181" customFormat="1" ht="12.75" customHeight="1" x14ac:dyDescent="0.2">
      <c r="A793" s="470"/>
      <c r="B793" s="470"/>
      <c r="C793" s="471" t="s">
        <v>753</v>
      </c>
      <c r="D793" s="449"/>
      <c r="E793" s="365" t="s">
        <v>754</v>
      </c>
      <c r="F793" s="172"/>
    </row>
    <row r="794" spans="1:6" s="181" customFormat="1" ht="12.75" customHeight="1" x14ac:dyDescent="0.2">
      <c r="A794" s="470"/>
      <c r="B794" s="470"/>
      <c r="C794" s="471"/>
      <c r="D794" s="449"/>
      <c r="E794" s="365" t="s">
        <v>755</v>
      </c>
      <c r="F794" s="172"/>
    </row>
    <row r="795" spans="1:6" s="181" customFormat="1" ht="12.75" customHeight="1" x14ac:dyDescent="0.2">
      <c r="A795" s="470">
        <v>89</v>
      </c>
      <c r="B795" s="470" t="s">
        <v>1187</v>
      </c>
      <c r="C795" s="282" t="s">
        <v>737</v>
      </c>
      <c r="D795" s="172"/>
      <c r="E795" s="365" t="s">
        <v>853</v>
      </c>
      <c r="F795" s="172"/>
    </row>
    <row r="796" spans="1:6" s="181" customFormat="1" ht="12.75" customHeight="1" x14ac:dyDescent="0.2">
      <c r="A796" s="470"/>
      <c r="B796" s="470"/>
      <c r="C796" s="282" t="s">
        <v>739</v>
      </c>
      <c r="D796" s="172"/>
      <c r="E796" s="365" t="s">
        <v>740</v>
      </c>
      <c r="F796" s="172"/>
    </row>
    <row r="797" spans="1:6" s="181" customFormat="1" ht="12.75" customHeight="1" x14ac:dyDescent="0.2">
      <c r="A797" s="470"/>
      <c r="B797" s="470"/>
      <c r="C797" s="282" t="s">
        <v>741</v>
      </c>
      <c r="D797" s="172"/>
      <c r="E797" s="365" t="s">
        <v>854</v>
      </c>
      <c r="F797" s="172"/>
    </row>
    <row r="798" spans="1:6" s="181" customFormat="1" ht="12.75" customHeight="1" x14ac:dyDescent="0.2">
      <c r="A798" s="470"/>
      <c r="B798" s="470"/>
      <c r="C798" s="282" t="s">
        <v>743</v>
      </c>
      <c r="D798" s="172"/>
      <c r="E798" s="365" t="s">
        <v>744</v>
      </c>
      <c r="F798" s="172"/>
    </row>
    <row r="799" spans="1:6" s="181" customFormat="1" ht="12.75" customHeight="1" x14ac:dyDescent="0.2">
      <c r="A799" s="470"/>
      <c r="B799" s="470"/>
      <c r="C799" s="282" t="s">
        <v>745</v>
      </c>
      <c r="D799" s="172"/>
      <c r="E799" s="365" t="s">
        <v>746</v>
      </c>
      <c r="F799" s="172"/>
    </row>
    <row r="800" spans="1:6" s="181" customFormat="1" ht="12.75" customHeight="1" x14ac:dyDescent="0.2">
      <c r="A800" s="470"/>
      <c r="B800" s="470"/>
      <c r="C800" s="282" t="s">
        <v>748</v>
      </c>
      <c r="D800" s="172"/>
      <c r="E800" s="365" t="s">
        <v>749</v>
      </c>
      <c r="F800" s="172"/>
    </row>
    <row r="801" spans="1:6" s="181" customFormat="1" ht="12.75" customHeight="1" x14ac:dyDescent="0.2">
      <c r="A801" s="470"/>
      <c r="B801" s="470"/>
      <c r="C801" s="283" t="s">
        <v>750</v>
      </c>
      <c r="D801" s="172"/>
      <c r="E801" s="365" t="s">
        <v>752</v>
      </c>
      <c r="F801" s="172"/>
    </row>
    <row r="802" spans="1:6" s="181" customFormat="1" ht="12.75" customHeight="1" x14ac:dyDescent="0.2">
      <c r="A802" s="470"/>
      <c r="B802" s="470"/>
      <c r="C802" s="471" t="s">
        <v>753</v>
      </c>
      <c r="D802" s="449"/>
      <c r="E802" s="365" t="s">
        <v>754</v>
      </c>
      <c r="F802" s="172"/>
    </row>
    <row r="803" spans="1:6" s="181" customFormat="1" ht="12.75" customHeight="1" x14ac:dyDescent="0.2">
      <c r="A803" s="470"/>
      <c r="B803" s="470"/>
      <c r="C803" s="471"/>
      <c r="D803" s="449"/>
      <c r="E803" s="365" t="s">
        <v>755</v>
      </c>
      <c r="F803" s="172"/>
    </row>
    <row r="804" spans="1:6" s="181" customFormat="1" ht="12.75" customHeight="1" x14ac:dyDescent="0.2">
      <c r="A804" s="470">
        <v>90</v>
      </c>
      <c r="B804" s="470" t="s">
        <v>1187</v>
      </c>
      <c r="C804" s="282" t="s">
        <v>737</v>
      </c>
      <c r="D804" s="172"/>
      <c r="E804" s="365" t="s">
        <v>853</v>
      </c>
      <c r="F804" s="172"/>
    </row>
    <row r="805" spans="1:6" s="181" customFormat="1" ht="12.75" customHeight="1" x14ac:dyDescent="0.2">
      <c r="A805" s="470"/>
      <c r="B805" s="470"/>
      <c r="C805" s="282" t="s">
        <v>739</v>
      </c>
      <c r="D805" s="172"/>
      <c r="E805" s="365" t="s">
        <v>740</v>
      </c>
      <c r="F805" s="172"/>
    </row>
    <row r="806" spans="1:6" s="181" customFormat="1" ht="12.75" customHeight="1" x14ac:dyDescent="0.2">
      <c r="A806" s="470"/>
      <c r="B806" s="470"/>
      <c r="C806" s="282" t="s">
        <v>741</v>
      </c>
      <c r="D806" s="172"/>
      <c r="E806" s="365" t="s">
        <v>854</v>
      </c>
      <c r="F806" s="172"/>
    </row>
    <row r="807" spans="1:6" s="181" customFormat="1" ht="12.75" customHeight="1" x14ac:dyDescent="0.2">
      <c r="A807" s="470"/>
      <c r="B807" s="470"/>
      <c r="C807" s="282" t="s">
        <v>743</v>
      </c>
      <c r="D807" s="172"/>
      <c r="E807" s="365" t="s">
        <v>744</v>
      </c>
      <c r="F807" s="172"/>
    </row>
    <row r="808" spans="1:6" s="181" customFormat="1" ht="12.75" customHeight="1" x14ac:dyDescent="0.2">
      <c r="A808" s="470"/>
      <c r="B808" s="470"/>
      <c r="C808" s="282" t="s">
        <v>745</v>
      </c>
      <c r="D808" s="172"/>
      <c r="E808" s="365" t="s">
        <v>746</v>
      </c>
      <c r="F808" s="172"/>
    </row>
    <row r="809" spans="1:6" s="181" customFormat="1" ht="12.75" customHeight="1" x14ac:dyDescent="0.2">
      <c r="A809" s="470"/>
      <c r="B809" s="470"/>
      <c r="C809" s="282" t="s">
        <v>748</v>
      </c>
      <c r="D809" s="172"/>
      <c r="E809" s="365" t="s">
        <v>749</v>
      </c>
      <c r="F809" s="172"/>
    </row>
    <row r="810" spans="1:6" s="181" customFormat="1" ht="12.75" customHeight="1" x14ac:dyDescent="0.2">
      <c r="A810" s="470"/>
      <c r="B810" s="470"/>
      <c r="C810" s="283" t="s">
        <v>750</v>
      </c>
      <c r="D810" s="172"/>
      <c r="E810" s="365" t="s">
        <v>752</v>
      </c>
      <c r="F810" s="172"/>
    </row>
    <row r="811" spans="1:6" s="181" customFormat="1" ht="12.75" customHeight="1" x14ac:dyDescent="0.2">
      <c r="A811" s="470"/>
      <c r="B811" s="470"/>
      <c r="C811" s="471" t="s">
        <v>753</v>
      </c>
      <c r="D811" s="449"/>
      <c r="E811" s="365" t="s">
        <v>754</v>
      </c>
      <c r="F811" s="172"/>
    </row>
    <row r="812" spans="1:6" s="181" customFormat="1" ht="12.75" customHeight="1" x14ac:dyDescent="0.2">
      <c r="A812" s="470"/>
      <c r="B812" s="470"/>
      <c r="C812" s="471"/>
      <c r="D812" s="449"/>
      <c r="E812" s="365" t="s">
        <v>755</v>
      </c>
      <c r="F812" s="172"/>
    </row>
    <row r="813" spans="1:6" s="181" customFormat="1" ht="12.75" customHeight="1" x14ac:dyDescent="0.2">
      <c r="A813" s="470">
        <v>91</v>
      </c>
      <c r="B813" s="470" t="s">
        <v>1188</v>
      </c>
      <c r="C813" s="282" t="s">
        <v>737</v>
      </c>
      <c r="D813" s="172"/>
      <c r="E813" s="365" t="s">
        <v>853</v>
      </c>
      <c r="F813" s="172"/>
    </row>
    <row r="814" spans="1:6" s="181" customFormat="1" ht="12.75" customHeight="1" x14ac:dyDescent="0.2">
      <c r="A814" s="470"/>
      <c r="B814" s="470"/>
      <c r="C814" s="282" t="s">
        <v>739</v>
      </c>
      <c r="D814" s="172"/>
      <c r="E814" s="365" t="s">
        <v>740</v>
      </c>
      <c r="F814" s="172"/>
    </row>
    <row r="815" spans="1:6" s="181" customFormat="1" ht="12.75" customHeight="1" x14ac:dyDescent="0.2">
      <c r="A815" s="470"/>
      <c r="B815" s="470"/>
      <c r="C815" s="282" t="s">
        <v>741</v>
      </c>
      <c r="D815" s="172"/>
      <c r="E815" s="365" t="s">
        <v>854</v>
      </c>
      <c r="F815" s="172"/>
    </row>
    <row r="816" spans="1:6" s="181" customFormat="1" ht="12.75" customHeight="1" x14ac:dyDescent="0.2">
      <c r="A816" s="470"/>
      <c r="B816" s="470"/>
      <c r="C816" s="282" t="s">
        <v>743</v>
      </c>
      <c r="D816" s="172"/>
      <c r="E816" s="365" t="s">
        <v>744</v>
      </c>
      <c r="F816" s="172"/>
    </row>
    <row r="817" spans="1:6" s="181" customFormat="1" ht="12.75" customHeight="1" x14ac:dyDescent="0.2">
      <c r="A817" s="470"/>
      <c r="B817" s="470"/>
      <c r="C817" s="282" t="s">
        <v>745</v>
      </c>
      <c r="D817" s="172"/>
      <c r="E817" s="365" t="s">
        <v>746</v>
      </c>
      <c r="F817" s="172"/>
    </row>
    <row r="818" spans="1:6" s="181" customFormat="1" ht="12.75" customHeight="1" x14ac:dyDescent="0.2">
      <c r="A818" s="470"/>
      <c r="B818" s="470"/>
      <c r="C818" s="282" t="s">
        <v>748</v>
      </c>
      <c r="D818" s="172"/>
      <c r="E818" s="365" t="s">
        <v>749</v>
      </c>
      <c r="F818" s="172"/>
    </row>
    <row r="819" spans="1:6" s="181" customFormat="1" ht="12.75" customHeight="1" x14ac:dyDescent="0.2">
      <c r="A819" s="470"/>
      <c r="B819" s="470"/>
      <c r="C819" s="283" t="s">
        <v>750</v>
      </c>
      <c r="D819" s="172"/>
      <c r="E819" s="365" t="s">
        <v>752</v>
      </c>
      <c r="F819" s="172"/>
    </row>
    <row r="820" spans="1:6" s="181" customFormat="1" ht="12.75" customHeight="1" x14ac:dyDescent="0.2">
      <c r="A820" s="470"/>
      <c r="B820" s="470"/>
      <c r="C820" s="471" t="s">
        <v>753</v>
      </c>
      <c r="D820" s="449"/>
      <c r="E820" s="365" t="s">
        <v>754</v>
      </c>
      <c r="F820" s="172"/>
    </row>
    <row r="821" spans="1:6" s="181" customFormat="1" ht="12.75" customHeight="1" x14ac:dyDescent="0.2">
      <c r="A821" s="470"/>
      <c r="B821" s="470"/>
      <c r="C821" s="471"/>
      <c r="D821" s="449"/>
      <c r="E821" s="365" t="s">
        <v>755</v>
      </c>
      <c r="F821" s="172"/>
    </row>
    <row r="822" spans="1:6" s="181" customFormat="1" ht="12.75" customHeight="1" x14ac:dyDescent="0.2">
      <c r="A822" s="470">
        <v>92</v>
      </c>
      <c r="B822" s="470" t="s">
        <v>1189</v>
      </c>
      <c r="C822" s="282" t="s">
        <v>737</v>
      </c>
      <c r="D822" s="172"/>
      <c r="E822" s="365" t="s">
        <v>853</v>
      </c>
      <c r="F822" s="172"/>
    </row>
    <row r="823" spans="1:6" s="181" customFormat="1" ht="12.75" customHeight="1" x14ac:dyDescent="0.2">
      <c r="A823" s="470"/>
      <c r="B823" s="470"/>
      <c r="C823" s="282" t="s">
        <v>739</v>
      </c>
      <c r="D823" s="172"/>
      <c r="E823" s="365" t="s">
        <v>740</v>
      </c>
      <c r="F823" s="172"/>
    </row>
    <row r="824" spans="1:6" s="181" customFormat="1" ht="12.75" customHeight="1" x14ac:dyDescent="0.2">
      <c r="A824" s="470"/>
      <c r="B824" s="470"/>
      <c r="C824" s="282" t="s">
        <v>741</v>
      </c>
      <c r="D824" s="172"/>
      <c r="E824" s="365" t="s">
        <v>854</v>
      </c>
      <c r="F824" s="172"/>
    </row>
    <row r="825" spans="1:6" s="181" customFormat="1" ht="12.75" customHeight="1" x14ac:dyDescent="0.2">
      <c r="A825" s="470"/>
      <c r="B825" s="470"/>
      <c r="C825" s="282" t="s">
        <v>743</v>
      </c>
      <c r="D825" s="172"/>
      <c r="E825" s="365" t="s">
        <v>744</v>
      </c>
      <c r="F825" s="172"/>
    </row>
    <row r="826" spans="1:6" s="181" customFormat="1" ht="12.75" customHeight="1" x14ac:dyDescent="0.2">
      <c r="A826" s="470"/>
      <c r="B826" s="470"/>
      <c r="C826" s="282" t="s">
        <v>745</v>
      </c>
      <c r="D826" s="172"/>
      <c r="E826" s="365" t="s">
        <v>746</v>
      </c>
      <c r="F826" s="172"/>
    </row>
    <row r="827" spans="1:6" s="181" customFormat="1" ht="12.75" customHeight="1" x14ac:dyDescent="0.2">
      <c r="A827" s="470"/>
      <c r="B827" s="470"/>
      <c r="C827" s="282" t="s">
        <v>748</v>
      </c>
      <c r="D827" s="172"/>
      <c r="E827" s="365" t="s">
        <v>749</v>
      </c>
      <c r="F827" s="172"/>
    </row>
    <row r="828" spans="1:6" s="181" customFormat="1" ht="12.75" customHeight="1" x14ac:dyDescent="0.2">
      <c r="A828" s="470"/>
      <c r="B828" s="470"/>
      <c r="C828" s="283" t="s">
        <v>750</v>
      </c>
      <c r="D828" s="172"/>
      <c r="E828" s="365" t="s">
        <v>752</v>
      </c>
      <c r="F828" s="172"/>
    </row>
    <row r="829" spans="1:6" s="181" customFormat="1" ht="12.75" customHeight="1" x14ac:dyDescent="0.2">
      <c r="A829" s="470"/>
      <c r="B829" s="470"/>
      <c r="C829" s="471" t="s">
        <v>753</v>
      </c>
      <c r="D829" s="449"/>
      <c r="E829" s="365" t="s">
        <v>754</v>
      </c>
      <c r="F829" s="172"/>
    </row>
    <row r="830" spans="1:6" s="181" customFormat="1" ht="12.75" customHeight="1" x14ac:dyDescent="0.2">
      <c r="A830" s="470"/>
      <c r="B830" s="470"/>
      <c r="C830" s="471"/>
      <c r="D830" s="449"/>
      <c r="E830" s="365" t="s">
        <v>755</v>
      </c>
      <c r="F830" s="172"/>
    </row>
    <row r="831" spans="1:6" s="181" customFormat="1" ht="12.75" customHeight="1" x14ac:dyDescent="0.2">
      <c r="A831" s="470">
        <v>93</v>
      </c>
      <c r="B831" s="470" t="s">
        <v>1190</v>
      </c>
      <c r="C831" s="282" t="s">
        <v>737</v>
      </c>
      <c r="D831" s="172"/>
      <c r="E831" s="365" t="s">
        <v>853</v>
      </c>
      <c r="F831" s="172"/>
    </row>
    <row r="832" spans="1:6" s="181" customFormat="1" ht="12.75" customHeight="1" x14ac:dyDescent="0.2">
      <c r="A832" s="470"/>
      <c r="B832" s="470"/>
      <c r="C832" s="282" t="s">
        <v>739</v>
      </c>
      <c r="D832" s="172"/>
      <c r="E832" s="365" t="s">
        <v>740</v>
      </c>
      <c r="F832" s="172"/>
    </row>
    <row r="833" spans="1:6" s="181" customFormat="1" ht="12.75" customHeight="1" x14ac:dyDescent="0.2">
      <c r="A833" s="470"/>
      <c r="B833" s="470"/>
      <c r="C833" s="282" t="s">
        <v>741</v>
      </c>
      <c r="D833" s="172"/>
      <c r="E833" s="365" t="s">
        <v>854</v>
      </c>
      <c r="F833" s="172"/>
    </row>
    <row r="834" spans="1:6" s="181" customFormat="1" ht="12.75" customHeight="1" x14ac:dyDescent="0.2">
      <c r="A834" s="470"/>
      <c r="B834" s="470"/>
      <c r="C834" s="282" t="s">
        <v>743</v>
      </c>
      <c r="D834" s="172"/>
      <c r="E834" s="365" t="s">
        <v>744</v>
      </c>
      <c r="F834" s="172"/>
    </row>
    <row r="835" spans="1:6" s="181" customFormat="1" ht="12.75" customHeight="1" x14ac:dyDescent="0.2">
      <c r="A835" s="470"/>
      <c r="B835" s="470"/>
      <c r="C835" s="282" t="s">
        <v>745</v>
      </c>
      <c r="D835" s="172"/>
      <c r="E835" s="365" t="s">
        <v>746</v>
      </c>
      <c r="F835" s="172"/>
    </row>
    <row r="836" spans="1:6" s="181" customFormat="1" ht="12.75" customHeight="1" x14ac:dyDescent="0.2">
      <c r="A836" s="470"/>
      <c r="B836" s="470"/>
      <c r="C836" s="282" t="s">
        <v>748</v>
      </c>
      <c r="D836" s="172"/>
      <c r="E836" s="365" t="s">
        <v>749</v>
      </c>
      <c r="F836" s="172"/>
    </row>
    <row r="837" spans="1:6" s="181" customFormat="1" ht="12.75" customHeight="1" x14ac:dyDescent="0.2">
      <c r="A837" s="470"/>
      <c r="B837" s="470"/>
      <c r="C837" s="283" t="s">
        <v>750</v>
      </c>
      <c r="D837" s="172"/>
      <c r="E837" s="365" t="s">
        <v>752</v>
      </c>
      <c r="F837" s="172"/>
    </row>
    <row r="838" spans="1:6" s="181" customFormat="1" ht="12.75" customHeight="1" x14ac:dyDescent="0.2">
      <c r="A838" s="470"/>
      <c r="B838" s="470"/>
      <c r="C838" s="471" t="s">
        <v>753</v>
      </c>
      <c r="D838" s="449"/>
      <c r="E838" s="365" t="s">
        <v>754</v>
      </c>
      <c r="F838" s="172"/>
    </row>
    <row r="839" spans="1:6" s="181" customFormat="1" ht="12.75" customHeight="1" x14ac:dyDescent="0.2">
      <c r="A839" s="470"/>
      <c r="B839" s="470"/>
      <c r="C839" s="472"/>
      <c r="D839" s="423"/>
      <c r="E839" s="378" t="s">
        <v>755</v>
      </c>
      <c r="F839" s="386"/>
    </row>
    <row r="840" spans="1:6" s="181" customFormat="1" ht="12.75" customHeight="1" x14ac:dyDescent="0.2">
      <c r="A840" s="470">
        <v>94</v>
      </c>
      <c r="B840" s="473" t="s">
        <v>1147</v>
      </c>
      <c r="C840" s="282" t="s">
        <v>737</v>
      </c>
      <c r="D840" s="172" t="s">
        <v>101</v>
      </c>
      <c r="E840" s="377" t="s">
        <v>1193</v>
      </c>
      <c r="F840" s="172" t="s">
        <v>104</v>
      </c>
    </row>
    <row r="841" spans="1:6" s="181" customFormat="1" ht="12.75" customHeight="1" x14ac:dyDescent="0.2">
      <c r="A841" s="470"/>
      <c r="B841" s="473"/>
      <c r="C841" s="282" t="s">
        <v>739</v>
      </c>
      <c r="D841" s="172" t="s">
        <v>852</v>
      </c>
      <c r="E841" s="377" t="s">
        <v>740</v>
      </c>
      <c r="F841" s="172" t="s">
        <v>101</v>
      </c>
    </row>
    <row r="842" spans="1:6" s="181" customFormat="1" ht="12.75" customHeight="1" x14ac:dyDescent="0.2">
      <c r="A842" s="470"/>
      <c r="B842" s="473"/>
      <c r="C842" s="282" t="s">
        <v>741</v>
      </c>
      <c r="D842" s="172" t="s">
        <v>101</v>
      </c>
      <c r="E842" s="377" t="s">
        <v>854</v>
      </c>
      <c r="F842" s="172" t="s">
        <v>101</v>
      </c>
    </row>
    <row r="843" spans="1:6" s="181" customFormat="1" ht="12.75" customHeight="1" x14ac:dyDescent="0.2">
      <c r="A843" s="470"/>
      <c r="B843" s="473"/>
      <c r="C843" s="282" t="s">
        <v>743</v>
      </c>
      <c r="D843" s="172" t="s">
        <v>101</v>
      </c>
      <c r="E843" s="377" t="s">
        <v>744</v>
      </c>
      <c r="F843" s="172" t="s">
        <v>101</v>
      </c>
    </row>
    <row r="844" spans="1:6" s="181" customFormat="1" ht="12.75" customHeight="1" x14ac:dyDescent="0.2">
      <c r="A844" s="470"/>
      <c r="B844" s="473"/>
      <c r="C844" s="282" t="s">
        <v>745</v>
      </c>
      <c r="D844" s="172" t="s">
        <v>104</v>
      </c>
      <c r="E844" s="377" t="s">
        <v>746</v>
      </c>
      <c r="F844" s="172" t="s">
        <v>101</v>
      </c>
    </row>
    <row r="845" spans="1:6" s="181" customFormat="1" ht="12.75" customHeight="1" x14ac:dyDescent="0.2">
      <c r="A845" s="470"/>
      <c r="B845" s="473"/>
      <c r="C845" s="282" t="s">
        <v>748</v>
      </c>
      <c r="D845" s="172" t="s">
        <v>101</v>
      </c>
      <c r="E845" s="377" t="s">
        <v>749</v>
      </c>
      <c r="F845" s="172" t="s">
        <v>101</v>
      </c>
    </row>
    <row r="846" spans="1:6" s="181" customFormat="1" ht="12.75" customHeight="1" x14ac:dyDescent="0.2">
      <c r="A846" s="470"/>
      <c r="B846" s="473"/>
      <c r="C846" s="283" t="s">
        <v>750</v>
      </c>
      <c r="D846" s="172" t="s">
        <v>101</v>
      </c>
      <c r="E846" s="377" t="s">
        <v>752</v>
      </c>
      <c r="F846" s="172" t="s">
        <v>101</v>
      </c>
    </row>
    <row r="847" spans="1:6" s="181" customFormat="1" ht="12.75" customHeight="1" x14ac:dyDescent="0.2">
      <c r="A847" s="470"/>
      <c r="B847" s="473"/>
      <c r="C847" s="471" t="s">
        <v>753</v>
      </c>
      <c r="D847" s="449" t="s">
        <v>362</v>
      </c>
      <c r="E847" s="377" t="s">
        <v>754</v>
      </c>
      <c r="F847" s="172" t="s">
        <v>101</v>
      </c>
    </row>
    <row r="848" spans="1:6" s="181" customFormat="1" ht="12.75" customHeight="1" x14ac:dyDescent="0.2">
      <c r="A848" s="470"/>
      <c r="B848" s="473"/>
      <c r="C848" s="471"/>
      <c r="D848" s="449"/>
      <c r="E848" s="377" t="s">
        <v>755</v>
      </c>
      <c r="F848" s="172" t="s">
        <v>101</v>
      </c>
    </row>
    <row r="849" spans="1:6" s="181" customFormat="1" ht="12.75" customHeight="1" x14ac:dyDescent="0.2">
      <c r="A849" s="470">
        <v>95</v>
      </c>
      <c r="B849" s="470" t="s">
        <v>1191</v>
      </c>
      <c r="C849" s="387" t="s">
        <v>737</v>
      </c>
      <c r="D849" s="388"/>
      <c r="E849" s="379" t="s">
        <v>853</v>
      </c>
      <c r="F849" s="388"/>
    </row>
    <row r="850" spans="1:6" s="181" customFormat="1" ht="12.75" customHeight="1" x14ac:dyDescent="0.2">
      <c r="A850" s="470"/>
      <c r="B850" s="470"/>
      <c r="C850" s="282" t="s">
        <v>739</v>
      </c>
      <c r="D850" s="172"/>
      <c r="E850" s="365" t="s">
        <v>740</v>
      </c>
      <c r="F850" s="172"/>
    </row>
    <row r="851" spans="1:6" s="181" customFormat="1" ht="12.75" customHeight="1" x14ac:dyDescent="0.2">
      <c r="A851" s="470"/>
      <c r="B851" s="470"/>
      <c r="C851" s="282" t="s">
        <v>741</v>
      </c>
      <c r="D851" s="172"/>
      <c r="E851" s="365" t="s">
        <v>854</v>
      </c>
      <c r="F851" s="172"/>
    </row>
    <row r="852" spans="1:6" s="181" customFormat="1" ht="12.75" customHeight="1" x14ac:dyDescent="0.2">
      <c r="A852" s="470"/>
      <c r="B852" s="470"/>
      <c r="C852" s="282" t="s">
        <v>743</v>
      </c>
      <c r="D852" s="172"/>
      <c r="E852" s="365" t="s">
        <v>744</v>
      </c>
      <c r="F852" s="172"/>
    </row>
    <row r="853" spans="1:6" s="181" customFormat="1" ht="12.75" customHeight="1" x14ac:dyDescent="0.2">
      <c r="A853" s="470"/>
      <c r="B853" s="470"/>
      <c r="C853" s="282" t="s">
        <v>745</v>
      </c>
      <c r="D853" s="172"/>
      <c r="E853" s="365" t="s">
        <v>746</v>
      </c>
      <c r="F853" s="172"/>
    </row>
    <row r="854" spans="1:6" s="181" customFormat="1" ht="12.75" customHeight="1" x14ac:dyDescent="0.2">
      <c r="A854" s="470"/>
      <c r="B854" s="470"/>
      <c r="C854" s="282" t="s">
        <v>748</v>
      </c>
      <c r="D854" s="172"/>
      <c r="E854" s="365" t="s">
        <v>749</v>
      </c>
      <c r="F854" s="172"/>
    </row>
    <row r="855" spans="1:6" s="181" customFormat="1" ht="12.75" customHeight="1" x14ac:dyDescent="0.2">
      <c r="A855" s="470"/>
      <c r="B855" s="470"/>
      <c r="C855" s="283" t="s">
        <v>750</v>
      </c>
      <c r="D855" s="172"/>
      <c r="E855" s="365" t="s">
        <v>752</v>
      </c>
      <c r="F855" s="172"/>
    </row>
    <row r="856" spans="1:6" s="181" customFormat="1" ht="12.75" customHeight="1" x14ac:dyDescent="0.2">
      <c r="A856" s="470"/>
      <c r="B856" s="470"/>
      <c r="C856" s="471" t="s">
        <v>753</v>
      </c>
      <c r="D856" s="449"/>
      <c r="E856" s="365" t="s">
        <v>754</v>
      </c>
      <c r="F856" s="172"/>
    </row>
    <row r="857" spans="1:6" s="181" customFormat="1" ht="12.75" customHeight="1" x14ac:dyDescent="0.2">
      <c r="A857" s="470"/>
      <c r="B857" s="470"/>
      <c r="C857" s="471"/>
      <c r="D857" s="449"/>
      <c r="E857" s="365" t="s">
        <v>755</v>
      </c>
      <c r="F857" s="172"/>
    </row>
    <row r="858" spans="1:6" s="181" customFormat="1" ht="12.75" customHeight="1" x14ac:dyDescent="0.2">
      <c r="A858" s="470">
        <v>96</v>
      </c>
      <c r="B858" s="470" t="s">
        <v>1031</v>
      </c>
      <c r="C858" s="282" t="s">
        <v>737</v>
      </c>
      <c r="D858" s="172"/>
      <c r="E858" s="365" t="s">
        <v>853</v>
      </c>
      <c r="F858" s="172"/>
    </row>
    <row r="859" spans="1:6" s="181" customFormat="1" ht="12.75" customHeight="1" x14ac:dyDescent="0.2">
      <c r="A859" s="470"/>
      <c r="B859" s="470"/>
      <c r="C859" s="282" t="s">
        <v>739</v>
      </c>
      <c r="D859" s="172"/>
      <c r="E859" s="365" t="s">
        <v>740</v>
      </c>
      <c r="F859" s="172"/>
    </row>
    <row r="860" spans="1:6" s="181" customFormat="1" ht="12.75" customHeight="1" x14ac:dyDescent="0.2">
      <c r="A860" s="470"/>
      <c r="B860" s="470"/>
      <c r="C860" s="282" t="s">
        <v>741</v>
      </c>
      <c r="D860" s="172"/>
      <c r="E860" s="365" t="s">
        <v>854</v>
      </c>
      <c r="F860" s="172"/>
    </row>
    <row r="861" spans="1:6" s="181" customFormat="1" ht="12.75" customHeight="1" x14ac:dyDescent="0.2">
      <c r="A861" s="470"/>
      <c r="B861" s="470"/>
      <c r="C861" s="282" t="s">
        <v>743</v>
      </c>
      <c r="D861" s="172"/>
      <c r="E861" s="365" t="s">
        <v>744</v>
      </c>
      <c r="F861" s="172"/>
    </row>
    <row r="862" spans="1:6" s="181" customFormat="1" ht="12.75" customHeight="1" x14ac:dyDescent="0.2">
      <c r="A862" s="470"/>
      <c r="B862" s="470"/>
      <c r="C862" s="282" t="s">
        <v>745</v>
      </c>
      <c r="D862" s="172"/>
      <c r="E862" s="365" t="s">
        <v>746</v>
      </c>
      <c r="F862" s="172"/>
    </row>
    <row r="863" spans="1:6" s="181" customFormat="1" ht="12.75" customHeight="1" x14ac:dyDescent="0.2">
      <c r="A863" s="470"/>
      <c r="B863" s="470"/>
      <c r="C863" s="282" t="s">
        <v>748</v>
      </c>
      <c r="D863" s="172"/>
      <c r="E863" s="365" t="s">
        <v>749</v>
      </c>
      <c r="F863" s="172"/>
    </row>
    <row r="864" spans="1:6" s="181" customFormat="1" ht="12.75" customHeight="1" x14ac:dyDescent="0.2">
      <c r="A864" s="470"/>
      <c r="B864" s="470"/>
      <c r="C864" s="283" t="s">
        <v>750</v>
      </c>
      <c r="D864" s="172"/>
      <c r="E864" s="365" t="s">
        <v>752</v>
      </c>
      <c r="F864" s="172"/>
    </row>
    <row r="865" spans="1:6" s="181" customFormat="1" ht="12.75" customHeight="1" x14ac:dyDescent="0.2">
      <c r="A865" s="470"/>
      <c r="B865" s="470"/>
      <c r="C865" s="471" t="s">
        <v>753</v>
      </c>
      <c r="D865" s="449"/>
      <c r="E865" s="365" t="s">
        <v>754</v>
      </c>
      <c r="F865" s="172"/>
    </row>
    <row r="866" spans="1:6" s="181" customFormat="1" ht="12.75" customHeight="1" x14ac:dyDescent="0.2">
      <c r="A866" s="470"/>
      <c r="B866" s="470"/>
      <c r="C866" s="471"/>
      <c r="D866" s="449"/>
      <c r="E866" s="365" t="s">
        <v>755</v>
      </c>
      <c r="F866" s="172"/>
    </row>
    <row r="867" spans="1:6" s="181" customFormat="1" ht="12.75" customHeight="1" x14ac:dyDescent="0.2">
      <c r="A867" s="470">
        <v>97</v>
      </c>
      <c r="B867" s="470" t="s">
        <v>1192</v>
      </c>
      <c r="C867" s="282" t="s">
        <v>737</v>
      </c>
      <c r="D867" s="172"/>
      <c r="E867" s="365" t="s">
        <v>853</v>
      </c>
      <c r="F867" s="172"/>
    </row>
    <row r="868" spans="1:6" s="181" customFormat="1" ht="12.75" customHeight="1" x14ac:dyDescent="0.2">
      <c r="A868" s="470"/>
      <c r="B868" s="470"/>
      <c r="C868" s="282" t="s">
        <v>739</v>
      </c>
      <c r="D868" s="172"/>
      <c r="E868" s="365" t="s">
        <v>740</v>
      </c>
      <c r="F868" s="172"/>
    </row>
    <row r="869" spans="1:6" s="181" customFormat="1" ht="12.75" customHeight="1" x14ac:dyDescent="0.2">
      <c r="A869" s="470"/>
      <c r="B869" s="470"/>
      <c r="C869" s="282" t="s">
        <v>741</v>
      </c>
      <c r="D869" s="172"/>
      <c r="E869" s="365" t="s">
        <v>854</v>
      </c>
      <c r="F869" s="172"/>
    </row>
    <row r="870" spans="1:6" s="181" customFormat="1" ht="12.75" customHeight="1" x14ac:dyDescent="0.2">
      <c r="A870" s="470"/>
      <c r="B870" s="470"/>
      <c r="C870" s="282" t="s">
        <v>743</v>
      </c>
      <c r="D870" s="172"/>
      <c r="E870" s="365" t="s">
        <v>744</v>
      </c>
      <c r="F870" s="172"/>
    </row>
    <row r="871" spans="1:6" s="181" customFormat="1" ht="12.75" customHeight="1" x14ac:dyDescent="0.2">
      <c r="A871" s="470"/>
      <c r="B871" s="470"/>
      <c r="C871" s="282" t="s">
        <v>745</v>
      </c>
      <c r="D871" s="172"/>
      <c r="E871" s="365" t="s">
        <v>746</v>
      </c>
      <c r="F871" s="172"/>
    </row>
    <row r="872" spans="1:6" s="181" customFormat="1" ht="12.75" customHeight="1" x14ac:dyDescent="0.2">
      <c r="A872" s="470"/>
      <c r="B872" s="470"/>
      <c r="C872" s="282" t="s">
        <v>748</v>
      </c>
      <c r="D872" s="172"/>
      <c r="E872" s="365" t="s">
        <v>749</v>
      </c>
      <c r="F872" s="172"/>
    </row>
    <row r="873" spans="1:6" s="181" customFormat="1" ht="12.75" customHeight="1" x14ac:dyDescent="0.2">
      <c r="A873" s="470"/>
      <c r="B873" s="470"/>
      <c r="C873" s="283" t="s">
        <v>750</v>
      </c>
      <c r="D873" s="172"/>
      <c r="E873" s="365" t="s">
        <v>752</v>
      </c>
      <c r="F873" s="172"/>
    </row>
    <row r="874" spans="1:6" s="181" customFormat="1" ht="12.75" customHeight="1" x14ac:dyDescent="0.2">
      <c r="A874" s="470"/>
      <c r="B874" s="470"/>
      <c r="C874" s="471" t="s">
        <v>753</v>
      </c>
      <c r="D874" s="449"/>
      <c r="E874" s="365" t="s">
        <v>754</v>
      </c>
      <c r="F874" s="172"/>
    </row>
    <row r="875" spans="1:6" s="181" customFormat="1" ht="12.75" customHeight="1" x14ac:dyDescent="0.2">
      <c r="A875" s="470"/>
      <c r="B875" s="470"/>
      <c r="C875" s="471"/>
      <c r="D875" s="449"/>
      <c r="E875" s="365" t="s">
        <v>755</v>
      </c>
      <c r="F875" s="172"/>
    </row>
    <row r="876" spans="1:6" s="181" customFormat="1" ht="12.75" customHeight="1" x14ac:dyDescent="0.2">
      <c r="A876" s="470">
        <v>98</v>
      </c>
      <c r="B876" s="470" t="s">
        <v>1130</v>
      </c>
      <c r="C876" s="282" t="s">
        <v>737</v>
      </c>
      <c r="D876" s="172"/>
      <c r="E876" s="365" t="s">
        <v>853</v>
      </c>
      <c r="F876" s="172"/>
    </row>
    <row r="877" spans="1:6" s="181" customFormat="1" ht="12.75" customHeight="1" x14ac:dyDescent="0.2">
      <c r="A877" s="470"/>
      <c r="B877" s="470"/>
      <c r="C877" s="282" t="s">
        <v>739</v>
      </c>
      <c r="D877" s="172"/>
      <c r="E877" s="365" t="s">
        <v>740</v>
      </c>
      <c r="F877" s="172"/>
    </row>
    <row r="878" spans="1:6" s="181" customFormat="1" ht="12.75" customHeight="1" x14ac:dyDescent="0.2">
      <c r="A878" s="470"/>
      <c r="B878" s="470"/>
      <c r="C878" s="282" t="s">
        <v>741</v>
      </c>
      <c r="D878" s="172"/>
      <c r="E878" s="365" t="s">
        <v>854</v>
      </c>
      <c r="F878" s="172"/>
    </row>
    <row r="879" spans="1:6" s="181" customFormat="1" ht="12.75" customHeight="1" x14ac:dyDescent="0.2">
      <c r="A879" s="470"/>
      <c r="B879" s="470"/>
      <c r="C879" s="282" t="s">
        <v>743</v>
      </c>
      <c r="D879" s="172"/>
      <c r="E879" s="365" t="s">
        <v>744</v>
      </c>
      <c r="F879" s="172"/>
    </row>
    <row r="880" spans="1:6" s="181" customFormat="1" ht="12.75" customHeight="1" x14ac:dyDescent="0.2">
      <c r="A880" s="470"/>
      <c r="B880" s="470"/>
      <c r="C880" s="282" t="s">
        <v>745</v>
      </c>
      <c r="D880" s="172"/>
      <c r="E880" s="365" t="s">
        <v>746</v>
      </c>
      <c r="F880" s="172"/>
    </row>
    <row r="881" spans="1:6" s="181" customFormat="1" ht="12.75" customHeight="1" x14ac:dyDescent="0.2">
      <c r="A881" s="470"/>
      <c r="B881" s="470"/>
      <c r="C881" s="282" t="s">
        <v>748</v>
      </c>
      <c r="D881" s="172"/>
      <c r="E881" s="365" t="s">
        <v>749</v>
      </c>
      <c r="F881" s="172"/>
    </row>
    <row r="882" spans="1:6" s="181" customFormat="1" ht="12.75" customHeight="1" x14ac:dyDescent="0.2">
      <c r="A882" s="470"/>
      <c r="B882" s="470"/>
      <c r="C882" s="283" t="s">
        <v>750</v>
      </c>
      <c r="D882" s="172"/>
      <c r="E882" s="365" t="s">
        <v>752</v>
      </c>
      <c r="F882" s="172"/>
    </row>
    <row r="883" spans="1:6" s="181" customFormat="1" ht="12.75" customHeight="1" x14ac:dyDescent="0.2">
      <c r="A883" s="470"/>
      <c r="B883" s="470"/>
      <c r="C883" s="471" t="s">
        <v>753</v>
      </c>
      <c r="D883" s="449"/>
      <c r="E883" s="365" t="s">
        <v>754</v>
      </c>
      <c r="F883" s="172"/>
    </row>
    <row r="884" spans="1:6" s="181" customFormat="1" ht="12.75" customHeight="1" x14ac:dyDescent="0.2">
      <c r="A884" s="470"/>
      <c r="B884" s="470"/>
      <c r="C884" s="471"/>
      <c r="D884" s="449"/>
      <c r="E884" s="365" t="s">
        <v>755</v>
      </c>
      <c r="F884" s="172"/>
    </row>
    <row r="885" spans="1:6" s="181" customFormat="1" x14ac:dyDescent="0.2">
      <c r="A885" s="474" t="str">
        <f>'Zakładka nr 1 - wykaz podmiotów'!B5</f>
        <v xml:space="preserve">Miejski Ośrodek Pomocy Społecznej </v>
      </c>
      <c r="B885" s="474"/>
      <c r="C885" s="474"/>
      <c r="D885" s="474"/>
      <c r="E885" s="474"/>
      <c r="F885" s="474"/>
    </row>
    <row r="886" spans="1:6" s="181" customFormat="1" x14ac:dyDescent="0.2">
      <c r="A886" s="474" t="str">
        <f>'Zakładka nr 1 - wykaz podmiotów'!B6</f>
        <v>Rypiński Dom Kultury</v>
      </c>
      <c r="B886" s="474"/>
      <c r="C886" s="474"/>
      <c r="D886" s="474"/>
      <c r="E886" s="474"/>
      <c r="F886" s="474"/>
    </row>
    <row r="887" spans="1:6" s="181" customFormat="1" ht="24" x14ac:dyDescent="0.2">
      <c r="A887" s="476"/>
      <c r="B887" s="476" t="s">
        <v>788</v>
      </c>
      <c r="C887" s="282" t="s">
        <v>737</v>
      </c>
      <c r="D887" s="172" t="s">
        <v>101</v>
      </c>
      <c r="E887" s="380" t="s">
        <v>789</v>
      </c>
      <c r="F887" s="381" t="s">
        <v>104</v>
      </c>
    </row>
    <row r="888" spans="1:6" s="181" customFormat="1" ht="24" x14ac:dyDescent="0.2">
      <c r="A888" s="476"/>
      <c r="B888" s="476"/>
      <c r="C888" s="282" t="s">
        <v>739</v>
      </c>
      <c r="D888" s="172" t="s">
        <v>101</v>
      </c>
      <c r="E888" s="380" t="s">
        <v>740</v>
      </c>
      <c r="F888" s="381" t="s">
        <v>101</v>
      </c>
    </row>
    <row r="889" spans="1:6" s="181" customFormat="1" ht="24" x14ac:dyDescent="0.2">
      <c r="A889" s="476"/>
      <c r="B889" s="476"/>
      <c r="C889" s="282" t="s">
        <v>741</v>
      </c>
      <c r="D889" s="172" t="s">
        <v>101</v>
      </c>
      <c r="E889" s="380" t="s">
        <v>790</v>
      </c>
      <c r="F889" s="381" t="s">
        <v>104</v>
      </c>
    </row>
    <row r="890" spans="1:6" s="181" customFormat="1" ht="24" x14ac:dyDescent="0.2">
      <c r="A890" s="476"/>
      <c r="B890" s="476"/>
      <c r="C890" s="282" t="s">
        <v>743</v>
      </c>
      <c r="D890" s="172" t="s">
        <v>104</v>
      </c>
      <c r="E890" s="380" t="s">
        <v>744</v>
      </c>
      <c r="F890" s="381" t="s">
        <v>101</v>
      </c>
    </row>
    <row r="891" spans="1:6" s="181" customFormat="1" ht="24" x14ac:dyDescent="0.2">
      <c r="A891" s="476"/>
      <c r="B891" s="476"/>
      <c r="C891" s="282" t="s">
        <v>745</v>
      </c>
      <c r="D891" s="172" t="s">
        <v>104</v>
      </c>
      <c r="E891" s="380" t="s">
        <v>746</v>
      </c>
      <c r="F891" s="381"/>
    </row>
    <row r="892" spans="1:6" s="181" customFormat="1" x14ac:dyDescent="0.2">
      <c r="A892" s="476"/>
      <c r="B892" s="476"/>
      <c r="C892" s="282" t="s">
        <v>748</v>
      </c>
      <c r="D892" s="172" t="s">
        <v>104</v>
      </c>
      <c r="E892" s="380" t="s">
        <v>749</v>
      </c>
      <c r="F892" s="381"/>
    </row>
    <row r="893" spans="1:6" s="181" customFormat="1" ht="36" x14ac:dyDescent="0.2">
      <c r="A893" s="476"/>
      <c r="B893" s="476"/>
      <c r="C893" s="283" t="s">
        <v>750</v>
      </c>
      <c r="D893" s="172" t="s">
        <v>782</v>
      </c>
      <c r="E893" s="380" t="s">
        <v>752</v>
      </c>
      <c r="F893" s="381"/>
    </row>
    <row r="894" spans="1:6" s="181" customFormat="1" ht="24" x14ac:dyDescent="0.2">
      <c r="A894" s="476"/>
      <c r="B894" s="476"/>
      <c r="C894" s="471" t="s">
        <v>753</v>
      </c>
      <c r="D894" s="438"/>
      <c r="E894" s="380" t="s">
        <v>783</v>
      </c>
      <c r="F894" s="381"/>
    </row>
    <row r="895" spans="1:6" s="181" customFormat="1" x14ac:dyDescent="0.2">
      <c r="A895" s="476"/>
      <c r="B895" s="476"/>
      <c r="C895" s="471"/>
      <c r="D895" s="438"/>
      <c r="E895" s="380" t="s">
        <v>755</v>
      </c>
      <c r="F895" s="381"/>
    </row>
    <row r="896" spans="1:6" s="181" customFormat="1" x14ac:dyDescent="0.2">
      <c r="A896" s="474" t="str">
        <f>'Zakładka nr 3 - wykaz budynków'!B202</f>
        <v>Muzeum Ziemi Dobrzyńskiej</v>
      </c>
      <c r="B896" s="474"/>
      <c r="C896" s="474"/>
      <c r="D896" s="474"/>
      <c r="E896" s="474"/>
      <c r="F896" s="474"/>
    </row>
    <row r="897" spans="1:6" s="181" customFormat="1" x14ac:dyDescent="0.2">
      <c r="A897" s="474" t="str">
        <f>'Zakładka nr 1 - wykaz podmiotów'!B8</f>
        <v>Miejski Ośrodek Sportu i Rekreacji</v>
      </c>
      <c r="B897" s="474"/>
      <c r="C897" s="474"/>
      <c r="D897" s="474"/>
      <c r="E897" s="474"/>
      <c r="F897" s="474"/>
    </row>
    <row r="898" spans="1:6" s="181" customFormat="1" ht="24" x14ac:dyDescent="0.2">
      <c r="A898" s="476"/>
      <c r="B898" s="476" t="s">
        <v>793</v>
      </c>
      <c r="C898" s="282" t="s">
        <v>737</v>
      </c>
      <c r="D898" s="172" t="s">
        <v>101</v>
      </c>
      <c r="E898" s="380" t="s">
        <v>796</v>
      </c>
      <c r="F898" s="381" t="s">
        <v>104</v>
      </c>
    </row>
    <row r="899" spans="1:6" s="181" customFormat="1" ht="36" x14ac:dyDescent="0.2">
      <c r="A899" s="476"/>
      <c r="B899" s="476"/>
      <c r="C899" s="282" t="s">
        <v>739</v>
      </c>
      <c r="D899" s="172" t="s">
        <v>782</v>
      </c>
      <c r="E899" s="380" t="s">
        <v>740</v>
      </c>
      <c r="F899" s="381" t="s">
        <v>101</v>
      </c>
    </row>
    <row r="900" spans="1:6" s="181" customFormat="1" ht="24" x14ac:dyDescent="0.2">
      <c r="A900" s="476"/>
      <c r="B900" s="476"/>
      <c r="C900" s="282" t="s">
        <v>741</v>
      </c>
      <c r="D900" s="172" t="s">
        <v>751</v>
      </c>
      <c r="E900" s="380" t="s">
        <v>797</v>
      </c>
      <c r="F900" s="381" t="s">
        <v>101</v>
      </c>
    </row>
    <row r="901" spans="1:6" s="181" customFormat="1" ht="24" x14ac:dyDescent="0.2">
      <c r="A901" s="476"/>
      <c r="B901" s="476"/>
      <c r="C901" s="282" t="s">
        <v>743</v>
      </c>
      <c r="D901" s="172" t="s">
        <v>101</v>
      </c>
      <c r="E901" s="380" t="s">
        <v>798</v>
      </c>
      <c r="F901" s="381" t="s">
        <v>104</v>
      </c>
    </row>
    <row r="902" spans="1:6" s="181" customFormat="1" ht="48" x14ac:dyDescent="0.2">
      <c r="A902" s="476"/>
      <c r="B902" s="476"/>
      <c r="C902" s="282" t="s">
        <v>745</v>
      </c>
      <c r="D902" s="172" t="s">
        <v>104</v>
      </c>
      <c r="E902" s="380" t="s">
        <v>746</v>
      </c>
      <c r="F902" s="381" t="s">
        <v>799</v>
      </c>
    </row>
    <row r="903" spans="1:6" s="181" customFormat="1" x14ac:dyDescent="0.2">
      <c r="A903" s="476"/>
      <c r="B903" s="476"/>
      <c r="C903" s="282" t="s">
        <v>748</v>
      </c>
      <c r="D903" s="172" t="s">
        <v>104</v>
      </c>
      <c r="E903" s="380" t="s">
        <v>749</v>
      </c>
      <c r="F903" s="381" t="s">
        <v>101</v>
      </c>
    </row>
    <row r="904" spans="1:6" s="181" customFormat="1" ht="24" x14ac:dyDescent="0.2">
      <c r="A904" s="476"/>
      <c r="B904" s="476"/>
      <c r="C904" s="283" t="s">
        <v>750</v>
      </c>
      <c r="D904" s="172" t="s">
        <v>751</v>
      </c>
      <c r="E904" s="380" t="s">
        <v>752</v>
      </c>
      <c r="F904" s="381" t="s">
        <v>101</v>
      </c>
    </row>
    <row r="905" spans="1:6" s="181" customFormat="1" ht="24" x14ac:dyDescent="0.2">
      <c r="A905" s="476"/>
      <c r="B905" s="476"/>
      <c r="C905" s="471" t="s">
        <v>753</v>
      </c>
      <c r="D905" s="438" t="s">
        <v>795</v>
      </c>
      <c r="E905" s="380" t="s">
        <v>783</v>
      </c>
      <c r="F905" s="381" t="s">
        <v>101</v>
      </c>
    </row>
    <row r="906" spans="1:6" s="181" customFormat="1" x14ac:dyDescent="0.2">
      <c r="A906" s="476"/>
      <c r="B906" s="476"/>
      <c r="C906" s="471"/>
      <c r="D906" s="438"/>
      <c r="E906" s="380" t="s">
        <v>755</v>
      </c>
      <c r="F906" s="381" t="s">
        <v>101</v>
      </c>
    </row>
    <row r="907" spans="1:6" s="181" customFormat="1" x14ac:dyDescent="0.2">
      <c r="A907" s="474" t="str">
        <f>'Zakładka nr 3 - wykaz budynków'!B206</f>
        <v>Środowiskowy Dom Samopomocy</v>
      </c>
      <c r="B907" s="474"/>
      <c r="C907" s="474"/>
      <c r="D907" s="474"/>
      <c r="E907" s="474"/>
      <c r="F907" s="474"/>
    </row>
    <row r="908" spans="1:6" s="181" customFormat="1" ht="24" x14ac:dyDescent="0.2">
      <c r="A908" s="476"/>
      <c r="B908" s="477" t="s">
        <v>809</v>
      </c>
      <c r="C908" s="282" t="s">
        <v>737</v>
      </c>
      <c r="D908" s="172" t="s">
        <v>101</v>
      </c>
      <c r="E908" s="380" t="s">
        <v>813</v>
      </c>
      <c r="F908" s="381" t="s">
        <v>104</v>
      </c>
    </row>
    <row r="909" spans="1:6" s="181" customFormat="1" ht="24" x14ac:dyDescent="0.2">
      <c r="A909" s="476"/>
      <c r="B909" s="477"/>
      <c r="C909" s="282" t="s">
        <v>739</v>
      </c>
      <c r="D909" s="172" t="s">
        <v>101</v>
      </c>
      <c r="E909" s="380" t="s">
        <v>740</v>
      </c>
      <c r="F909" s="381" t="s">
        <v>101</v>
      </c>
    </row>
    <row r="910" spans="1:6" s="181" customFormat="1" ht="24" x14ac:dyDescent="0.2">
      <c r="A910" s="476"/>
      <c r="B910" s="477"/>
      <c r="C910" s="282" t="s">
        <v>741</v>
      </c>
      <c r="D910" s="172" t="s">
        <v>101</v>
      </c>
      <c r="E910" s="380" t="s">
        <v>814</v>
      </c>
      <c r="F910" s="381" t="s">
        <v>104</v>
      </c>
    </row>
    <row r="911" spans="1:6" s="181" customFormat="1" ht="24" x14ac:dyDescent="0.2">
      <c r="A911" s="476"/>
      <c r="B911" s="477"/>
      <c r="C911" s="282" t="s">
        <v>743</v>
      </c>
      <c r="D911" s="172" t="s">
        <v>104</v>
      </c>
      <c r="E911" s="380" t="s">
        <v>815</v>
      </c>
      <c r="F911" s="381" t="s">
        <v>101</v>
      </c>
    </row>
    <row r="912" spans="1:6" s="181" customFormat="1" ht="24" x14ac:dyDescent="0.2">
      <c r="A912" s="476"/>
      <c r="B912" s="477"/>
      <c r="C912" s="282" t="s">
        <v>745</v>
      </c>
      <c r="D912" s="172" t="s">
        <v>101</v>
      </c>
      <c r="E912" s="380" t="s">
        <v>746</v>
      </c>
      <c r="F912" s="381" t="s">
        <v>101</v>
      </c>
    </row>
    <row r="913" spans="1:6" s="181" customFormat="1" x14ac:dyDescent="0.2">
      <c r="A913" s="476"/>
      <c r="B913" s="477"/>
      <c r="C913" s="282" t="s">
        <v>748</v>
      </c>
      <c r="D913" s="172" t="s">
        <v>104</v>
      </c>
      <c r="E913" s="380" t="s">
        <v>749</v>
      </c>
      <c r="F913" s="381" t="s">
        <v>101</v>
      </c>
    </row>
    <row r="914" spans="1:6" s="181" customFormat="1" ht="12.75" x14ac:dyDescent="0.2">
      <c r="A914" s="476"/>
      <c r="B914" s="477"/>
      <c r="C914" s="283" t="s">
        <v>750</v>
      </c>
      <c r="D914" s="172" t="s">
        <v>101</v>
      </c>
      <c r="E914" s="380" t="s">
        <v>752</v>
      </c>
      <c r="F914" s="381" t="s">
        <v>101</v>
      </c>
    </row>
    <row r="915" spans="1:6" s="181" customFormat="1" ht="36" x14ac:dyDescent="0.2">
      <c r="A915" s="476"/>
      <c r="B915" s="477"/>
      <c r="C915" s="471" t="s">
        <v>753</v>
      </c>
      <c r="D915" s="438"/>
      <c r="E915" s="380" t="s">
        <v>783</v>
      </c>
      <c r="F915" s="381" t="s">
        <v>747</v>
      </c>
    </row>
    <row r="916" spans="1:6" s="181" customFormat="1" x14ac:dyDescent="0.2">
      <c r="A916" s="476"/>
      <c r="B916" s="477"/>
      <c r="C916" s="471"/>
      <c r="D916" s="438"/>
      <c r="E916" s="380" t="s">
        <v>755</v>
      </c>
      <c r="F916" s="381" t="s">
        <v>101</v>
      </c>
    </row>
    <row r="917" spans="1:6" s="181" customFormat="1" x14ac:dyDescent="0.2">
      <c r="A917" s="474" t="str">
        <f>'Zakładka nr 3 - wykaz budynków'!B209</f>
        <v>Miejsko-Powiatowa Biblioteka Publiczna</v>
      </c>
      <c r="B917" s="474"/>
      <c r="C917" s="474"/>
      <c r="D917" s="474"/>
      <c r="E917" s="474"/>
      <c r="F917" s="474"/>
    </row>
    <row r="918" spans="1:6" s="181" customFormat="1" x14ac:dyDescent="0.2">
      <c r="A918" s="474" t="str">
        <f>'Zakładka nr 3 - wykaz budynków'!B210</f>
        <v>Miejski Zespół Obsługi Oświaty</v>
      </c>
      <c r="B918" s="474"/>
      <c r="C918" s="474"/>
      <c r="D918" s="474"/>
      <c r="E918" s="474"/>
      <c r="F918" s="474"/>
    </row>
    <row r="919" spans="1:6" s="181" customFormat="1" x14ac:dyDescent="0.2">
      <c r="A919" s="474" t="str">
        <f>'Zakładka nr 3 - wykaz budynków'!B211</f>
        <v xml:space="preserve">Zespół Szkolno-Przedszkolny Nr 1, Szkoła Podstawowa Nr 1 im. mjr. Henryka Sucharskiego w Rypinie </v>
      </c>
      <c r="B919" s="474"/>
      <c r="C919" s="474"/>
      <c r="D919" s="474"/>
      <c r="E919" s="474"/>
      <c r="F919" s="474"/>
    </row>
    <row r="920" spans="1:6" s="181" customFormat="1" ht="24" x14ac:dyDescent="0.2">
      <c r="A920" s="470" t="s">
        <v>3</v>
      </c>
      <c r="B920" s="470" t="str">
        <f>'Zakładka nr 3 - wykaz budynków'!B212</f>
        <v>Budynek szkoły</v>
      </c>
      <c r="C920" s="282" t="s">
        <v>737</v>
      </c>
      <c r="D920" s="172"/>
      <c r="E920" s="365" t="s">
        <v>829</v>
      </c>
      <c r="F920" s="172" t="s">
        <v>104</v>
      </c>
    </row>
    <row r="921" spans="1:6" s="181" customFormat="1" ht="24" x14ac:dyDescent="0.2">
      <c r="A921" s="470"/>
      <c r="B921" s="470"/>
      <c r="C921" s="282" t="s">
        <v>739</v>
      </c>
      <c r="D921" s="172"/>
      <c r="E921" s="365" t="s">
        <v>740</v>
      </c>
      <c r="F921" s="172" t="s">
        <v>101</v>
      </c>
    </row>
    <row r="922" spans="1:6" s="181" customFormat="1" ht="24" x14ac:dyDescent="0.2">
      <c r="A922" s="470"/>
      <c r="B922" s="470"/>
      <c r="C922" s="282" t="s">
        <v>741</v>
      </c>
      <c r="D922" s="172" t="s">
        <v>751</v>
      </c>
      <c r="E922" s="365" t="s">
        <v>830</v>
      </c>
      <c r="F922" s="172" t="s">
        <v>104</v>
      </c>
    </row>
    <row r="923" spans="1:6" s="181" customFormat="1" ht="24" x14ac:dyDescent="0.2">
      <c r="A923" s="470"/>
      <c r="B923" s="470"/>
      <c r="C923" s="282" t="s">
        <v>743</v>
      </c>
      <c r="D923" s="172" t="s">
        <v>104</v>
      </c>
      <c r="E923" s="365" t="s">
        <v>744</v>
      </c>
      <c r="F923" s="172"/>
    </row>
    <row r="924" spans="1:6" s="181" customFormat="1" ht="24" x14ac:dyDescent="0.2">
      <c r="A924" s="470"/>
      <c r="B924" s="470"/>
      <c r="C924" s="282" t="s">
        <v>745</v>
      </c>
      <c r="D924" s="172" t="s">
        <v>104</v>
      </c>
      <c r="E924" s="365" t="s">
        <v>746</v>
      </c>
      <c r="F924" s="172"/>
    </row>
    <row r="925" spans="1:6" s="181" customFormat="1" x14ac:dyDescent="0.2">
      <c r="A925" s="470"/>
      <c r="B925" s="470"/>
      <c r="C925" s="282" t="s">
        <v>748</v>
      </c>
      <c r="D925" s="172" t="s">
        <v>104</v>
      </c>
      <c r="E925" s="365" t="s">
        <v>749</v>
      </c>
      <c r="F925" s="172"/>
    </row>
    <row r="926" spans="1:6" s="181" customFormat="1" ht="36" x14ac:dyDescent="0.2">
      <c r="A926" s="470"/>
      <c r="B926" s="470"/>
      <c r="C926" s="283" t="s">
        <v>750</v>
      </c>
      <c r="D926" s="172" t="s">
        <v>782</v>
      </c>
      <c r="E926" s="365" t="s">
        <v>752</v>
      </c>
      <c r="F926" s="172"/>
    </row>
    <row r="927" spans="1:6" s="181" customFormat="1" ht="24" x14ac:dyDescent="0.2">
      <c r="A927" s="470"/>
      <c r="B927" s="470"/>
      <c r="C927" s="471" t="s">
        <v>753</v>
      </c>
      <c r="D927" s="449"/>
      <c r="E927" s="365" t="s">
        <v>754</v>
      </c>
      <c r="F927" s="172"/>
    </row>
    <row r="928" spans="1:6" s="181" customFormat="1" x14ac:dyDescent="0.2">
      <c r="A928" s="470"/>
      <c r="B928" s="470"/>
      <c r="C928" s="471"/>
      <c r="D928" s="449"/>
      <c r="E928" s="365" t="s">
        <v>755</v>
      </c>
      <c r="F928" s="172"/>
    </row>
    <row r="929" spans="1:6" s="181" customFormat="1" ht="24" x14ac:dyDescent="0.2">
      <c r="A929" s="470" t="s">
        <v>4</v>
      </c>
      <c r="B929" s="470" t="str">
        <f>'Zakładka nr 3 - wykaz budynków'!B214</f>
        <v>Budynek gospodarczy</v>
      </c>
      <c r="C929" s="282" t="s">
        <v>737</v>
      </c>
      <c r="D929" s="172"/>
      <c r="E929" s="365" t="s">
        <v>853</v>
      </c>
      <c r="F929" s="172"/>
    </row>
    <row r="930" spans="1:6" s="181" customFormat="1" ht="24" x14ac:dyDescent="0.2">
      <c r="A930" s="470"/>
      <c r="B930" s="470"/>
      <c r="C930" s="282" t="s">
        <v>739</v>
      </c>
      <c r="D930" s="172"/>
      <c r="E930" s="365" t="s">
        <v>740</v>
      </c>
      <c r="F930" s="172"/>
    </row>
    <row r="931" spans="1:6" s="181" customFormat="1" ht="24" x14ac:dyDescent="0.2">
      <c r="A931" s="470"/>
      <c r="B931" s="470"/>
      <c r="C931" s="282" t="s">
        <v>741</v>
      </c>
      <c r="D931" s="172"/>
      <c r="E931" s="365" t="s">
        <v>854</v>
      </c>
      <c r="F931" s="172"/>
    </row>
    <row r="932" spans="1:6" s="181" customFormat="1" ht="24" x14ac:dyDescent="0.2">
      <c r="A932" s="470"/>
      <c r="B932" s="470"/>
      <c r="C932" s="282" t="s">
        <v>743</v>
      </c>
      <c r="D932" s="172"/>
      <c r="E932" s="365" t="s">
        <v>744</v>
      </c>
      <c r="F932" s="172"/>
    </row>
    <row r="933" spans="1:6" s="181" customFormat="1" ht="24" x14ac:dyDescent="0.2">
      <c r="A933" s="470"/>
      <c r="B933" s="470"/>
      <c r="C933" s="282" t="s">
        <v>745</v>
      </c>
      <c r="D933" s="172"/>
      <c r="E933" s="365" t="s">
        <v>746</v>
      </c>
      <c r="F933" s="172"/>
    </row>
    <row r="934" spans="1:6" s="181" customFormat="1" x14ac:dyDescent="0.2">
      <c r="A934" s="470"/>
      <c r="B934" s="470"/>
      <c r="C934" s="282" t="s">
        <v>748</v>
      </c>
      <c r="D934" s="172"/>
      <c r="E934" s="365" t="s">
        <v>749</v>
      </c>
      <c r="F934" s="172"/>
    </row>
    <row r="935" spans="1:6" s="181" customFormat="1" ht="12.75" x14ac:dyDescent="0.2">
      <c r="A935" s="470"/>
      <c r="B935" s="470"/>
      <c r="C935" s="283" t="s">
        <v>750</v>
      </c>
      <c r="D935" s="172"/>
      <c r="E935" s="365" t="s">
        <v>752</v>
      </c>
      <c r="F935" s="172"/>
    </row>
    <row r="936" spans="1:6" s="181" customFormat="1" ht="24" x14ac:dyDescent="0.2">
      <c r="A936" s="470"/>
      <c r="B936" s="470"/>
      <c r="C936" s="471" t="s">
        <v>753</v>
      </c>
      <c r="D936" s="480"/>
      <c r="E936" s="365" t="s">
        <v>754</v>
      </c>
      <c r="F936" s="172"/>
    </row>
    <row r="937" spans="1:6" s="181" customFormat="1" x14ac:dyDescent="0.2">
      <c r="A937" s="470"/>
      <c r="B937" s="470"/>
      <c r="C937" s="471"/>
      <c r="D937" s="480"/>
      <c r="E937" s="365" t="s">
        <v>755</v>
      </c>
      <c r="F937" s="172"/>
    </row>
    <row r="938" spans="1:6" s="181" customFormat="1" x14ac:dyDescent="0.2">
      <c r="A938" s="474" t="str">
        <f>'Zakładka nr 3 - wykaz budynków'!B216</f>
        <v>Zespół Szkolno-Przedszkolny Nr 1, Przedszkole Miejskie Nr 2  w Rypnie</v>
      </c>
      <c r="B938" s="474"/>
      <c r="C938" s="474"/>
      <c r="D938" s="474"/>
      <c r="E938" s="474"/>
      <c r="F938" s="474"/>
    </row>
    <row r="939" spans="1:6" s="181" customFormat="1" ht="24" x14ac:dyDescent="0.2">
      <c r="A939" s="470" t="s">
        <v>3</v>
      </c>
      <c r="B939" s="470" t="str">
        <f>'Zakładka nr 3 - wykaz budynków'!B217</f>
        <v>Budynek Przedszkola Miejskiego nr 2 w Rypinie</v>
      </c>
      <c r="C939" s="282" t="s">
        <v>737</v>
      </c>
      <c r="D939" s="172" t="s">
        <v>101</v>
      </c>
      <c r="E939" s="365" t="s">
        <v>820</v>
      </c>
      <c r="F939" s="172" t="s">
        <v>104</v>
      </c>
    </row>
    <row r="940" spans="1:6" s="181" customFormat="1" ht="24" x14ac:dyDescent="0.2">
      <c r="A940" s="470"/>
      <c r="B940" s="470"/>
      <c r="C940" s="282" t="s">
        <v>739</v>
      </c>
      <c r="D940" s="172" t="s">
        <v>751</v>
      </c>
      <c r="E940" s="365" t="s">
        <v>740</v>
      </c>
      <c r="F940" s="172" t="s">
        <v>101</v>
      </c>
    </row>
    <row r="941" spans="1:6" s="181" customFormat="1" ht="24" x14ac:dyDescent="0.2">
      <c r="A941" s="470"/>
      <c r="B941" s="470"/>
      <c r="C941" s="282" t="s">
        <v>840</v>
      </c>
      <c r="D941" s="172" t="s">
        <v>101</v>
      </c>
      <c r="E941" s="365" t="s">
        <v>841</v>
      </c>
      <c r="F941" s="172" t="s">
        <v>104</v>
      </c>
    </row>
    <row r="942" spans="1:6" s="181" customFormat="1" ht="24" x14ac:dyDescent="0.2">
      <c r="A942" s="470"/>
      <c r="B942" s="470"/>
      <c r="C942" s="282" t="s">
        <v>743</v>
      </c>
      <c r="D942" s="172" t="s">
        <v>104</v>
      </c>
      <c r="E942" s="365" t="s">
        <v>744</v>
      </c>
      <c r="F942" s="172" t="s">
        <v>101</v>
      </c>
    </row>
    <row r="943" spans="1:6" s="181" customFormat="1" ht="36" x14ac:dyDescent="0.2">
      <c r="A943" s="470"/>
      <c r="B943" s="470"/>
      <c r="C943" s="282" t="s">
        <v>745</v>
      </c>
      <c r="D943" s="172" t="s">
        <v>104</v>
      </c>
      <c r="E943" s="365" t="s">
        <v>746</v>
      </c>
      <c r="F943" s="172" t="s">
        <v>747</v>
      </c>
    </row>
    <row r="944" spans="1:6" s="181" customFormat="1" x14ac:dyDescent="0.2">
      <c r="A944" s="470"/>
      <c r="B944" s="470"/>
      <c r="C944" s="282" t="s">
        <v>748</v>
      </c>
      <c r="D944" s="172" t="s">
        <v>104</v>
      </c>
      <c r="E944" s="365" t="s">
        <v>749</v>
      </c>
      <c r="F944" s="172" t="s">
        <v>101</v>
      </c>
    </row>
    <row r="945" spans="1:6" s="181" customFormat="1" ht="12.75" x14ac:dyDescent="0.2">
      <c r="A945" s="470"/>
      <c r="B945" s="470"/>
      <c r="C945" s="283" t="s">
        <v>750</v>
      </c>
      <c r="D945" s="172" t="s">
        <v>101</v>
      </c>
      <c r="E945" s="365" t="s">
        <v>752</v>
      </c>
      <c r="F945" s="172" t="s">
        <v>101</v>
      </c>
    </row>
    <row r="946" spans="1:6" s="181" customFormat="1" ht="24.75" customHeight="1" x14ac:dyDescent="0.2">
      <c r="A946" s="470"/>
      <c r="B946" s="470"/>
      <c r="C946" s="471" t="s">
        <v>753</v>
      </c>
      <c r="D946" s="449"/>
      <c r="E946" s="365" t="s">
        <v>754</v>
      </c>
      <c r="F946" s="172" t="s">
        <v>101</v>
      </c>
    </row>
    <row r="947" spans="1:6" s="181" customFormat="1" ht="36" x14ac:dyDescent="0.2">
      <c r="A947" s="470"/>
      <c r="B947" s="470"/>
      <c r="C947" s="471"/>
      <c r="D947" s="449"/>
      <c r="E947" s="365" t="s">
        <v>755</v>
      </c>
      <c r="F947" s="172" t="s">
        <v>747</v>
      </c>
    </row>
    <row r="948" spans="1:6" s="181" customFormat="1" x14ac:dyDescent="0.2">
      <c r="A948" s="474" t="str">
        <f>'Zakładka nr 3 - wykaz budynków'!B219</f>
        <v>Zespół Szkolno-Przedszkolny Nr 1, Liceum Sztuk Plastycznych w Rypinie</v>
      </c>
      <c r="B948" s="474"/>
      <c r="C948" s="474"/>
      <c r="D948" s="474"/>
      <c r="E948" s="474"/>
      <c r="F948" s="474"/>
    </row>
    <row r="949" spans="1:6" s="181" customFormat="1" ht="24" x14ac:dyDescent="0.2">
      <c r="A949" s="470" t="s">
        <v>3</v>
      </c>
      <c r="B949" s="470" t="str">
        <f>'Zakładka nr 3 - wykaz budynków'!B220</f>
        <v>Budynek główny</v>
      </c>
      <c r="C949" s="282" t="s">
        <v>737</v>
      </c>
      <c r="D949" s="172" t="s">
        <v>101</v>
      </c>
      <c r="E949" s="365" t="s">
        <v>849</v>
      </c>
      <c r="F949" s="172" t="s">
        <v>104</v>
      </c>
    </row>
    <row r="950" spans="1:6" s="181" customFormat="1" ht="24" x14ac:dyDescent="0.2">
      <c r="A950" s="470"/>
      <c r="B950" s="470"/>
      <c r="C950" s="282" t="s">
        <v>739</v>
      </c>
      <c r="D950" s="172" t="s">
        <v>101</v>
      </c>
      <c r="E950" s="365" t="s">
        <v>740</v>
      </c>
      <c r="F950" s="172" t="s">
        <v>101</v>
      </c>
    </row>
    <row r="951" spans="1:6" s="181" customFormat="1" ht="24" x14ac:dyDescent="0.2">
      <c r="A951" s="470"/>
      <c r="B951" s="470"/>
      <c r="C951" s="282" t="s">
        <v>850</v>
      </c>
      <c r="D951" s="172" t="s">
        <v>101</v>
      </c>
      <c r="E951" s="365" t="s">
        <v>851</v>
      </c>
      <c r="F951" s="172" t="s">
        <v>104</v>
      </c>
    </row>
    <row r="952" spans="1:6" s="181" customFormat="1" ht="24" x14ac:dyDescent="0.2">
      <c r="A952" s="470"/>
      <c r="B952" s="470"/>
      <c r="C952" s="282" t="s">
        <v>743</v>
      </c>
      <c r="D952" s="172" t="s">
        <v>104</v>
      </c>
      <c r="E952" s="365" t="s">
        <v>744</v>
      </c>
      <c r="F952" s="172" t="s">
        <v>101</v>
      </c>
    </row>
    <row r="953" spans="1:6" s="181" customFormat="1" ht="24" x14ac:dyDescent="0.2">
      <c r="A953" s="470"/>
      <c r="B953" s="470"/>
      <c r="C953" s="282" t="s">
        <v>745</v>
      </c>
      <c r="D953" s="172" t="s">
        <v>101</v>
      </c>
      <c r="E953" s="365" t="s">
        <v>746</v>
      </c>
      <c r="F953" s="172" t="s">
        <v>101</v>
      </c>
    </row>
    <row r="954" spans="1:6" s="181" customFormat="1" x14ac:dyDescent="0.2">
      <c r="A954" s="470"/>
      <c r="B954" s="470"/>
      <c r="C954" s="282" t="s">
        <v>748</v>
      </c>
      <c r="D954" s="172" t="s">
        <v>104</v>
      </c>
      <c r="E954" s="365" t="s">
        <v>749</v>
      </c>
      <c r="F954" s="172" t="s">
        <v>101</v>
      </c>
    </row>
    <row r="955" spans="1:6" s="181" customFormat="1" ht="24" x14ac:dyDescent="0.2">
      <c r="A955" s="470"/>
      <c r="B955" s="470"/>
      <c r="C955" s="283" t="s">
        <v>750</v>
      </c>
      <c r="D955" s="172" t="s">
        <v>852</v>
      </c>
      <c r="E955" s="365" t="s">
        <v>752</v>
      </c>
      <c r="F955" s="172" t="s">
        <v>101</v>
      </c>
    </row>
    <row r="956" spans="1:6" s="181" customFormat="1" ht="24" x14ac:dyDescent="0.2">
      <c r="A956" s="470"/>
      <c r="B956" s="470"/>
      <c r="C956" s="471" t="s">
        <v>753</v>
      </c>
      <c r="D956" s="449"/>
      <c r="E956" s="365" t="s">
        <v>754</v>
      </c>
      <c r="F956" s="172" t="s">
        <v>101</v>
      </c>
    </row>
    <row r="957" spans="1:6" s="181" customFormat="1" x14ac:dyDescent="0.2">
      <c r="A957" s="470"/>
      <c r="B957" s="470"/>
      <c r="C957" s="471"/>
      <c r="D957" s="449"/>
      <c r="E957" s="365" t="s">
        <v>755</v>
      </c>
      <c r="F957" s="172" t="s">
        <v>101</v>
      </c>
    </row>
    <row r="958" spans="1:6" s="181" customFormat="1" ht="24" x14ac:dyDescent="0.2">
      <c r="A958" s="470" t="s">
        <v>4</v>
      </c>
      <c r="B958" s="470" t="str">
        <f>'Zakładka nr 3 - wykaz budynków'!B222</f>
        <v>Budynek gospodarczy</v>
      </c>
      <c r="C958" s="282" t="s">
        <v>737</v>
      </c>
      <c r="D958" s="172" t="s">
        <v>101</v>
      </c>
      <c r="E958" s="365" t="s">
        <v>853</v>
      </c>
      <c r="F958" s="172" t="s">
        <v>101</v>
      </c>
    </row>
    <row r="959" spans="1:6" s="181" customFormat="1" ht="24" x14ac:dyDescent="0.2">
      <c r="A959" s="470"/>
      <c r="B959" s="470"/>
      <c r="C959" s="282" t="s">
        <v>739</v>
      </c>
      <c r="D959" s="172" t="s">
        <v>101</v>
      </c>
      <c r="E959" s="365" t="s">
        <v>740</v>
      </c>
      <c r="F959" s="172" t="s">
        <v>101</v>
      </c>
    </row>
    <row r="960" spans="1:6" s="181" customFormat="1" ht="24" x14ac:dyDescent="0.2">
      <c r="A960" s="470"/>
      <c r="B960" s="470"/>
      <c r="C960" s="282" t="s">
        <v>741</v>
      </c>
      <c r="D960" s="172" t="s">
        <v>101</v>
      </c>
      <c r="E960" s="365" t="s">
        <v>854</v>
      </c>
      <c r="F960" s="172" t="s">
        <v>101</v>
      </c>
    </row>
    <row r="961" spans="1:6" s="181" customFormat="1" ht="24" x14ac:dyDescent="0.2">
      <c r="A961" s="470"/>
      <c r="B961" s="470"/>
      <c r="C961" s="282" t="s">
        <v>743</v>
      </c>
      <c r="D961" s="172" t="s">
        <v>101</v>
      </c>
      <c r="E961" s="365" t="s">
        <v>744</v>
      </c>
      <c r="F961" s="172" t="s">
        <v>101</v>
      </c>
    </row>
    <row r="962" spans="1:6" s="181" customFormat="1" ht="24" x14ac:dyDescent="0.2">
      <c r="A962" s="470"/>
      <c r="B962" s="470"/>
      <c r="C962" s="282" t="s">
        <v>745</v>
      </c>
      <c r="D962" s="172" t="s">
        <v>101</v>
      </c>
      <c r="E962" s="365" t="s">
        <v>746</v>
      </c>
      <c r="F962" s="172" t="s">
        <v>101</v>
      </c>
    </row>
    <row r="963" spans="1:6" s="181" customFormat="1" x14ac:dyDescent="0.2">
      <c r="A963" s="470"/>
      <c r="B963" s="470"/>
      <c r="C963" s="282" t="s">
        <v>748</v>
      </c>
      <c r="D963" s="172" t="s">
        <v>101</v>
      </c>
      <c r="E963" s="365" t="s">
        <v>749</v>
      </c>
      <c r="F963" s="172" t="s">
        <v>101</v>
      </c>
    </row>
    <row r="964" spans="1:6" s="181" customFormat="1" ht="12.75" x14ac:dyDescent="0.2">
      <c r="A964" s="470"/>
      <c r="B964" s="470"/>
      <c r="C964" s="283" t="s">
        <v>750</v>
      </c>
      <c r="D964" s="172" t="s">
        <v>101</v>
      </c>
      <c r="E964" s="365" t="s">
        <v>752</v>
      </c>
      <c r="F964" s="172" t="s">
        <v>101</v>
      </c>
    </row>
    <row r="965" spans="1:6" s="181" customFormat="1" ht="24" x14ac:dyDescent="0.2">
      <c r="A965" s="470"/>
      <c r="B965" s="470"/>
      <c r="C965" s="471" t="s">
        <v>753</v>
      </c>
      <c r="D965" s="449"/>
      <c r="E965" s="365" t="s">
        <v>754</v>
      </c>
      <c r="F965" s="172" t="s">
        <v>101</v>
      </c>
    </row>
    <row r="966" spans="1:6" s="181" customFormat="1" x14ac:dyDescent="0.2">
      <c r="A966" s="470"/>
      <c r="B966" s="470"/>
      <c r="C966" s="471"/>
      <c r="D966" s="449"/>
      <c r="E966" s="365" t="s">
        <v>755</v>
      </c>
      <c r="F966" s="172"/>
    </row>
    <row r="967" spans="1:6" s="181" customFormat="1" x14ac:dyDescent="0.2">
      <c r="A967" s="474" t="str">
        <f>'Zakładka nr 1 - wykaz podmiotów'!B17</f>
        <v xml:space="preserve">Zespół Szkolno-Przedszkolny Nr 2, Szkoła Podstawowa Nr 3  im. Jana Pawła II  w Rypinie </v>
      </c>
      <c r="B967" s="474"/>
      <c r="C967" s="474"/>
      <c r="D967" s="474"/>
      <c r="E967" s="474"/>
      <c r="F967" s="474"/>
    </row>
    <row r="968" spans="1:6" s="181" customFormat="1" ht="24" x14ac:dyDescent="0.2">
      <c r="A968" s="470" t="s">
        <v>3</v>
      </c>
      <c r="B968" s="470" t="str">
        <f>'Zakładka nr 3 - wykaz budynków'!B225</f>
        <v>szkoła podstawowa</v>
      </c>
      <c r="C968" s="282" t="s">
        <v>737</v>
      </c>
      <c r="D968" s="172" t="s">
        <v>101</v>
      </c>
      <c r="E968" s="380" t="s">
        <v>780</v>
      </c>
      <c r="F968" s="172" t="s">
        <v>104</v>
      </c>
    </row>
    <row r="969" spans="1:6" s="181" customFormat="1" ht="24" x14ac:dyDescent="0.2">
      <c r="A969" s="470"/>
      <c r="B969" s="470"/>
      <c r="C969" s="282" t="s">
        <v>739</v>
      </c>
      <c r="D969" s="172" t="s">
        <v>101</v>
      </c>
      <c r="E969" s="380" t="s">
        <v>740</v>
      </c>
      <c r="F969" s="172" t="s">
        <v>101</v>
      </c>
    </row>
    <row r="970" spans="1:6" s="181" customFormat="1" ht="24" x14ac:dyDescent="0.2">
      <c r="A970" s="470"/>
      <c r="B970" s="470"/>
      <c r="C970" s="282" t="s">
        <v>741</v>
      </c>
      <c r="D970" s="172" t="s">
        <v>101</v>
      </c>
      <c r="E970" s="380" t="s">
        <v>781</v>
      </c>
      <c r="F970" s="172" t="s">
        <v>104</v>
      </c>
    </row>
    <row r="971" spans="1:6" s="181" customFormat="1" ht="24" x14ac:dyDescent="0.2">
      <c r="A971" s="470"/>
      <c r="B971" s="470"/>
      <c r="C971" s="282" t="s">
        <v>743</v>
      </c>
      <c r="D971" s="172" t="s">
        <v>104</v>
      </c>
      <c r="E971" s="380" t="s">
        <v>744</v>
      </c>
      <c r="F971" s="172" t="s">
        <v>101</v>
      </c>
    </row>
    <row r="972" spans="1:6" s="181" customFormat="1" ht="24" x14ac:dyDescent="0.2">
      <c r="A972" s="470"/>
      <c r="B972" s="470"/>
      <c r="C972" s="282" t="s">
        <v>745</v>
      </c>
      <c r="D972" s="172" t="s">
        <v>104</v>
      </c>
      <c r="E972" s="380" t="s">
        <v>746</v>
      </c>
      <c r="F972" s="172" t="s">
        <v>101</v>
      </c>
    </row>
    <row r="973" spans="1:6" s="181" customFormat="1" x14ac:dyDescent="0.2">
      <c r="A973" s="470"/>
      <c r="B973" s="470"/>
      <c r="C973" s="282" t="s">
        <v>748</v>
      </c>
      <c r="D973" s="172" t="s">
        <v>104</v>
      </c>
      <c r="E973" s="380" t="s">
        <v>749</v>
      </c>
      <c r="F973" s="172" t="s">
        <v>101</v>
      </c>
    </row>
    <row r="974" spans="1:6" s="181" customFormat="1" ht="36" x14ac:dyDescent="0.2">
      <c r="A974" s="470"/>
      <c r="B974" s="470"/>
      <c r="C974" s="283" t="s">
        <v>750</v>
      </c>
      <c r="D974" s="172" t="s">
        <v>782</v>
      </c>
      <c r="E974" s="380" t="s">
        <v>752</v>
      </c>
      <c r="F974" s="172" t="s">
        <v>101</v>
      </c>
    </row>
    <row r="975" spans="1:6" s="181" customFormat="1" ht="36" x14ac:dyDescent="0.2">
      <c r="A975" s="470"/>
      <c r="B975" s="470"/>
      <c r="C975" s="471" t="s">
        <v>753</v>
      </c>
      <c r="D975" s="172" t="s">
        <v>101</v>
      </c>
      <c r="E975" s="380" t="s">
        <v>783</v>
      </c>
      <c r="F975" s="172" t="s">
        <v>747</v>
      </c>
    </row>
    <row r="976" spans="1:6" s="181" customFormat="1" x14ac:dyDescent="0.2">
      <c r="A976" s="470"/>
      <c r="B976" s="470"/>
      <c r="C976" s="471"/>
      <c r="D976" s="172"/>
      <c r="E976" s="380" t="s">
        <v>755</v>
      </c>
      <c r="F976" s="172" t="s">
        <v>101</v>
      </c>
    </row>
    <row r="977" spans="1:6" s="181" customFormat="1" x14ac:dyDescent="0.2">
      <c r="A977" s="474" t="str">
        <f>'Zakładka nr 3 - wykaz budynków'!B227</f>
        <v xml:space="preserve">Zespół Szkolno-Przedszkolny Nr 2, Przedszkole Miejskie Nr 1 z Oddziałami Integracyjnymi  w Rypnie </v>
      </c>
      <c r="B977" s="474"/>
      <c r="C977" s="474"/>
      <c r="D977" s="474"/>
      <c r="E977" s="474"/>
      <c r="F977" s="474"/>
    </row>
    <row r="978" spans="1:6" s="181" customFormat="1" ht="24.75" customHeight="1" x14ac:dyDescent="0.2">
      <c r="A978" s="470" t="s">
        <v>3</v>
      </c>
      <c r="B978" s="470" t="str">
        <f>'Zakładka nr 3 - wykaz budynków'!B228</f>
        <v xml:space="preserve">budynek główny </v>
      </c>
      <c r="C978" s="282" t="s">
        <v>737</v>
      </c>
      <c r="D978" s="381" t="s">
        <v>101</v>
      </c>
      <c r="E978" s="380" t="s">
        <v>738</v>
      </c>
      <c r="F978" s="381" t="s">
        <v>104</v>
      </c>
    </row>
    <row r="979" spans="1:6" s="181" customFormat="1" ht="24" x14ac:dyDescent="0.2">
      <c r="A979" s="470"/>
      <c r="B979" s="470"/>
      <c r="C979" s="282" t="s">
        <v>739</v>
      </c>
      <c r="D979" s="381" t="s">
        <v>101</v>
      </c>
      <c r="E979" s="380" t="s">
        <v>769</v>
      </c>
      <c r="F979" s="381" t="s">
        <v>101</v>
      </c>
    </row>
    <row r="980" spans="1:6" s="181" customFormat="1" ht="24" x14ac:dyDescent="0.2">
      <c r="A980" s="470"/>
      <c r="B980" s="470"/>
      <c r="C980" s="282" t="s">
        <v>741</v>
      </c>
      <c r="D980" s="381" t="s">
        <v>101</v>
      </c>
      <c r="E980" s="380" t="s">
        <v>742</v>
      </c>
      <c r="F980" s="381" t="s">
        <v>104</v>
      </c>
    </row>
    <row r="981" spans="1:6" s="181" customFormat="1" ht="24" x14ac:dyDescent="0.2">
      <c r="A981" s="470"/>
      <c r="B981" s="470"/>
      <c r="C981" s="282" t="s">
        <v>743</v>
      </c>
      <c r="D981" s="381" t="s">
        <v>104</v>
      </c>
      <c r="E981" s="380" t="s">
        <v>744</v>
      </c>
      <c r="F981" s="381" t="s">
        <v>101</v>
      </c>
    </row>
    <row r="982" spans="1:6" s="181" customFormat="1" ht="24" x14ac:dyDescent="0.2">
      <c r="A982" s="470"/>
      <c r="B982" s="470"/>
      <c r="C982" s="282" t="s">
        <v>745</v>
      </c>
      <c r="D982" s="381" t="s">
        <v>101</v>
      </c>
      <c r="E982" s="380" t="s">
        <v>746</v>
      </c>
      <c r="F982" s="381" t="s">
        <v>101</v>
      </c>
    </row>
    <row r="983" spans="1:6" s="181" customFormat="1" x14ac:dyDescent="0.2">
      <c r="A983" s="470"/>
      <c r="B983" s="470"/>
      <c r="C983" s="282" t="s">
        <v>748</v>
      </c>
      <c r="D983" s="381" t="s">
        <v>104</v>
      </c>
      <c r="E983" s="380" t="s">
        <v>749</v>
      </c>
      <c r="F983" s="381" t="s">
        <v>101</v>
      </c>
    </row>
    <row r="984" spans="1:6" s="181" customFormat="1" ht="18.75" customHeight="1" x14ac:dyDescent="0.2">
      <c r="A984" s="470"/>
      <c r="B984" s="470"/>
      <c r="C984" s="283" t="s">
        <v>750</v>
      </c>
      <c r="D984" s="381" t="s">
        <v>101</v>
      </c>
      <c r="E984" s="380" t="s">
        <v>752</v>
      </c>
      <c r="F984" s="381" t="s">
        <v>101</v>
      </c>
    </row>
    <row r="985" spans="1:6" s="181" customFormat="1" ht="24" x14ac:dyDescent="0.2">
      <c r="A985" s="470"/>
      <c r="B985" s="470"/>
      <c r="C985" s="471" t="s">
        <v>753</v>
      </c>
      <c r="D985" s="475"/>
      <c r="E985" s="380" t="s">
        <v>754</v>
      </c>
      <c r="F985" s="381" t="s">
        <v>101</v>
      </c>
    </row>
    <row r="986" spans="1:6" s="181" customFormat="1" ht="13.5" customHeight="1" x14ac:dyDescent="0.2">
      <c r="A986" s="470"/>
      <c r="B986" s="470"/>
      <c r="C986" s="471"/>
      <c r="D986" s="475"/>
      <c r="E986" s="380" t="s">
        <v>755</v>
      </c>
      <c r="F986" s="381" t="s">
        <v>101</v>
      </c>
    </row>
    <row r="987" spans="1:6" x14ac:dyDescent="0.2">
      <c r="A987" s="474" t="str">
        <f>'Zakładka nr 1 - wykaz podmiotów'!B19</f>
        <v xml:space="preserve">Zespół Szkolno-Przedszkolny Nr 2, Przedszkole Miejskie Nr 3 „Niezapominajka”  w Rypnie </v>
      </c>
      <c r="B987" s="474"/>
      <c r="C987" s="474"/>
      <c r="D987" s="474"/>
      <c r="E987" s="474"/>
      <c r="F987" s="474"/>
    </row>
    <row r="988" spans="1:6" ht="24" x14ac:dyDescent="0.2">
      <c r="A988" s="470" t="s">
        <v>3</v>
      </c>
      <c r="B988" s="470" t="str">
        <f>'Zakładka nr 3 - wykaz budynków'!B231</f>
        <v xml:space="preserve">Budynek przedszkola </v>
      </c>
      <c r="C988" s="282" t="s">
        <v>737</v>
      </c>
      <c r="D988" s="382" t="s">
        <v>101</v>
      </c>
      <c r="E988" s="365" t="s">
        <v>738</v>
      </c>
      <c r="F988" s="172" t="s">
        <v>104</v>
      </c>
    </row>
    <row r="989" spans="1:6" ht="24" x14ac:dyDescent="0.2">
      <c r="A989" s="470"/>
      <c r="B989" s="470"/>
      <c r="C989" s="282" t="s">
        <v>739</v>
      </c>
      <c r="D989" s="382" t="s">
        <v>101</v>
      </c>
      <c r="E989" s="365" t="s">
        <v>740</v>
      </c>
      <c r="F989" s="172" t="s">
        <v>101</v>
      </c>
    </row>
    <row r="990" spans="1:6" ht="24" x14ac:dyDescent="0.2">
      <c r="A990" s="470"/>
      <c r="B990" s="470"/>
      <c r="C990" s="282" t="s">
        <v>741</v>
      </c>
      <c r="D990" s="382" t="s">
        <v>101</v>
      </c>
      <c r="E990" s="365" t="s">
        <v>742</v>
      </c>
      <c r="F990" s="172" t="s">
        <v>104</v>
      </c>
    </row>
    <row r="991" spans="1:6" ht="24" x14ac:dyDescent="0.2">
      <c r="A991" s="470"/>
      <c r="B991" s="470"/>
      <c r="C991" s="282" t="s">
        <v>743</v>
      </c>
      <c r="D991" s="382" t="s">
        <v>104</v>
      </c>
      <c r="E991" s="365" t="s">
        <v>744</v>
      </c>
      <c r="F991" s="172" t="s">
        <v>101</v>
      </c>
    </row>
    <row r="992" spans="1:6" ht="36" x14ac:dyDescent="0.2">
      <c r="A992" s="470"/>
      <c r="B992" s="470"/>
      <c r="C992" s="282" t="s">
        <v>745</v>
      </c>
      <c r="D992" s="382" t="s">
        <v>104</v>
      </c>
      <c r="E992" s="365" t="s">
        <v>746</v>
      </c>
      <c r="F992" s="172" t="s">
        <v>747</v>
      </c>
    </row>
    <row r="993" spans="1:6" x14ac:dyDescent="0.2">
      <c r="A993" s="470"/>
      <c r="B993" s="470"/>
      <c r="C993" s="282" t="s">
        <v>748</v>
      </c>
      <c r="D993" s="382" t="s">
        <v>104</v>
      </c>
      <c r="E993" s="365" t="s">
        <v>749</v>
      </c>
      <c r="F993" s="172" t="s">
        <v>101</v>
      </c>
    </row>
    <row r="994" spans="1:6" ht="24" x14ac:dyDescent="0.2">
      <c r="A994" s="470"/>
      <c r="B994" s="470"/>
      <c r="C994" s="283" t="s">
        <v>750</v>
      </c>
      <c r="D994" s="382" t="s">
        <v>751</v>
      </c>
      <c r="E994" s="365" t="s">
        <v>752</v>
      </c>
      <c r="F994" s="172" t="s">
        <v>101</v>
      </c>
    </row>
    <row r="995" spans="1:6" ht="24" x14ac:dyDescent="0.2">
      <c r="A995" s="470"/>
      <c r="B995" s="470"/>
      <c r="C995" s="471" t="s">
        <v>753</v>
      </c>
      <c r="D995" s="475" t="s">
        <v>362</v>
      </c>
      <c r="E995" s="365" t="s">
        <v>754</v>
      </c>
      <c r="F995" s="172" t="s">
        <v>101</v>
      </c>
    </row>
    <row r="996" spans="1:6" x14ac:dyDescent="0.2">
      <c r="A996" s="470"/>
      <c r="B996" s="470"/>
      <c r="C996" s="471"/>
      <c r="D996" s="475"/>
      <c r="E996" s="282" t="s">
        <v>755</v>
      </c>
      <c r="F996" s="383" t="s">
        <v>101</v>
      </c>
    </row>
  </sheetData>
  <mergeCells count="451">
    <mergeCell ref="B898:B906"/>
    <mergeCell ref="C905:C906"/>
    <mergeCell ref="D905:D906"/>
    <mergeCell ref="A949:A957"/>
    <mergeCell ref="B949:B957"/>
    <mergeCell ref="C956:C957"/>
    <mergeCell ref="D956:D957"/>
    <mergeCell ref="A918:F918"/>
    <mergeCell ref="A919:F919"/>
    <mergeCell ref="A958:A966"/>
    <mergeCell ref="B958:B966"/>
    <mergeCell ref="C965:C966"/>
    <mergeCell ref="D965:D966"/>
    <mergeCell ref="D927:D928"/>
    <mergeCell ref="A929:A937"/>
    <mergeCell ref="B929:B937"/>
    <mergeCell ref="C936:C937"/>
    <mergeCell ref="D936:D937"/>
    <mergeCell ref="A948:F948"/>
    <mergeCell ref="A938:F938"/>
    <mergeCell ref="A939:A947"/>
    <mergeCell ref="B939:B947"/>
    <mergeCell ref="C946:C947"/>
    <mergeCell ref="D946:D947"/>
    <mergeCell ref="A920:A928"/>
    <mergeCell ref="B920:B928"/>
    <mergeCell ref="C927:C928"/>
    <mergeCell ref="E1:F1"/>
    <mergeCell ref="A3:A11"/>
    <mergeCell ref="B3:B11"/>
    <mergeCell ref="C10:C11"/>
    <mergeCell ref="D10:D11"/>
    <mergeCell ref="A2:F2"/>
    <mergeCell ref="C1:D1"/>
    <mergeCell ref="A886:F886"/>
    <mergeCell ref="A885:F885"/>
    <mergeCell ref="C46:C47"/>
    <mergeCell ref="D46:D47"/>
    <mergeCell ref="A48:A56"/>
    <mergeCell ref="B48:B56"/>
    <mergeCell ref="C55:C56"/>
    <mergeCell ref="D55:D56"/>
    <mergeCell ref="A75:A83"/>
    <mergeCell ref="B75:B83"/>
    <mergeCell ref="C82:C83"/>
    <mergeCell ref="D82:D83"/>
    <mergeCell ref="A57:A65"/>
    <mergeCell ref="B57:B65"/>
    <mergeCell ref="A93:A101"/>
    <mergeCell ref="B93:B101"/>
    <mergeCell ref="C64:C65"/>
    <mergeCell ref="A39:A47"/>
    <mergeCell ref="B39:B47"/>
    <mergeCell ref="D894:D895"/>
    <mergeCell ref="C100:C101"/>
    <mergeCell ref="D100:D101"/>
    <mergeCell ref="A102:A110"/>
    <mergeCell ref="B102:B110"/>
    <mergeCell ref="C109:C110"/>
    <mergeCell ref="D109:D110"/>
    <mergeCell ref="D64:D65"/>
    <mergeCell ref="A66:A74"/>
    <mergeCell ref="B66:B74"/>
    <mergeCell ref="A84:A92"/>
    <mergeCell ref="B84:B92"/>
    <mergeCell ref="C91:C92"/>
    <mergeCell ref="D91:D92"/>
    <mergeCell ref="A129:A137"/>
    <mergeCell ref="B129:B137"/>
    <mergeCell ref="C136:C137"/>
    <mergeCell ref="D136:D137"/>
    <mergeCell ref="C73:C74"/>
    <mergeCell ref="D73:D74"/>
    <mergeCell ref="A138:A146"/>
    <mergeCell ref="B138:B146"/>
    <mergeCell ref="A12:A20"/>
    <mergeCell ref="B12:B20"/>
    <mergeCell ref="C19:C20"/>
    <mergeCell ref="D19:D20"/>
    <mergeCell ref="A21:A29"/>
    <mergeCell ref="B21:B29"/>
    <mergeCell ref="C28:C29"/>
    <mergeCell ref="D28:D29"/>
    <mergeCell ref="A30:A38"/>
    <mergeCell ref="B30:B38"/>
    <mergeCell ref="C37:C38"/>
    <mergeCell ref="D37:D38"/>
    <mergeCell ref="C145:C146"/>
    <mergeCell ref="D145:D146"/>
    <mergeCell ref="A111:A119"/>
    <mergeCell ref="B111:B119"/>
    <mergeCell ref="C118:C119"/>
    <mergeCell ref="D118:D119"/>
    <mergeCell ref="A120:A128"/>
    <mergeCell ref="B120:B128"/>
    <mergeCell ref="C127:C128"/>
    <mergeCell ref="D127:D128"/>
    <mergeCell ref="A165:A173"/>
    <mergeCell ref="B165:B173"/>
    <mergeCell ref="C172:C173"/>
    <mergeCell ref="D172:D173"/>
    <mergeCell ref="A174:A182"/>
    <mergeCell ref="B174:B182"/>
    <mergeCell ref="C181:C182"/>
    <mergeCell ref="D181:D182"/>
    <mergeCell ref="A147:A155"/>
    <mergeCell ref="B147:B155"/>
    <mergeCell ref="C154:C155"/>
    <mergeCell ref="D154:D155"/>
    <mergeCell ref="A156:A164"/>
    <mergeCell ref="B156:B164"/>
    <mergeCell ref="C163:C164"/>
    <mergeCell ref="D163:D164"/>
    <mergeCell ref="A201:A209"/>
    <mergeCell ref="B201:B209"/>
    <mergeCell ref="C208:C209"/>
    <mergeCell ref="D208:D209"/>
    <mergeCell ref="A210:A218"/>
    <mergeCell ref="B210:B218"/>
    <mergeCell ref="C217:C218"/>
    <mergeCell ref="D217:D218"/>
    <mergeCell ref="A183:A191"/>
    <mergeCell ref="B183:B191"/>
    <mergeCell ref="C190:C191"/>
    <mergeCell ref="D190:D191"/>
    <mergeCell ref="A192:A200"/>
    <mergeCell ref="B192:B200"/>
    <mergeCell ref="C199:C200"/>
    <mergeCell ref="D199:D200"/>
    <mergeCell ref="A237:A245"/>
    <mergeCell ref="B237:B245"/>
    <mergeCell ref="C244:C245"/>
    <mergeCell ref="D244:D245"/>
    <mergeCell ref="A246:A254"/>
    <mergeCell ref="B246:B254"/>
    <mergeCell ref="C253:C254"/>
    <mergeCell ref="D253:D254"/>
    <mergeCell ref="A219:A227"/>
    <mergeCell ref="B219:B227"/>
    <mergeCell ref="C226:C227"/>
    <mergeCell ref="D226:D227"/>
    <mergeCell ref="A228:A236"/>
    <mergeCell ref="B228:B236"/>
    <mergeCell ref="C235:C236"/>
    <mergeCell ref="D235:D236"/>
    <mergeCell ref="A273:A281"/>
    <mergeCell ref="B273:B281"/>
    <mergeCell ref="C280:C281"/>
    <mergeCell ref="D280:D281"/>
    <mergeCell ref="A282:A290"/>
    <mergeCell ref="B282:B290"/>
    <mergeCell ref="C289:C290"/>
    <mergeCell ref="D289:D290"/>
    <mergeCell ref="A255:A263"/>
    <mergeCell ref="B255:B263"/>
    <mergeCell ref="C262:C263"/>
    <mergeCell ref="D262:D263"/>
    <mergeCell ref="A264:A272"/>
    <mergeCell ref="B264:B272"/>
    <mergeCell ref="C271:C272"/>
    <mergeCell ref="D271:D272"/>
    <mergeCell ref="A309:A317"/>
    <mergeCell ref="B309:B317"/>
    <mergeCell ref="C316:C317"/>
    <mergeCell ref="D316:D317"/>
    <mergeCell ref="A318:A326"/>
    <mergeCell ref="B318:B326"/>
    <mergeCell ref="C325:C326"/>
    <mergeCell ref="D325:D326"/>
    <mergeCell ref="A291:A299"/>
    <mergeCell ref="B291:B299"/>
    <mergeCell ref="C298:C299"/>
    <mergeCell ref="D298:D299"/>
    <mergeCell ref="A300:A308"/>
    <mergeCell ref="B300:B308"/>
    <mergeCell ref="C307:C308"/>
    <mergeCell ref="D307:D308"/>
    <mergeCell ref="A345:A353"/>
    <mergeCell ref="B345:B353"/>
    <mergeCell ref="C352:C353"/>
    <mergeCell ref="D352:D353"/>
    <mergeCell ref="A354:A362"/>
    <mergeCell ref="B354:B362"/>
    <mergeCell ref="C361:C362"/>
    <mergeCell ref="D361:D362"/>
    <mergeCell ref="A327:A335"/>
    <mergeCell ref="B327:B335"/>
    <mergeCell ref="C334:C335"/>
    <mergeCell ref="D334:D335"/>
    <mergeCell ref="A336:A344"/>
    <mergeCell ref="B336:B344"/>
    <mergeCell ref="C343:C344"/>
    <mergeCell ref="D343:D344"/>
    <mergeCell ref="A381:A389"/>
    <mergeCell ref="B381:B389"/>
    <mergeCell ref="C388:C389"/>
    <mergeCell ref="D388:D389"/>
    <mergeCell ref="A390:A398"/>
    <mergeCell ref="B390:B398"/>
    <mergeCell ref="C397:C398"/>
    <mergeCell ref="D397:D398"/>
    <mergeCell ref="A363:A371"/>
    <mergeCell ref="B363:B371"/>
    <mergeCell ref="C370:C371"/>
    <mergeCell ref="D370:D371"/>
    <mergeCell ref="A372:A380"/>
    <mergeCell ref="B372:B380"/>
    <mergeCell ref="C379:C380"/>
    <mergeCell ref="D379:D380"/>
    <mergeCell ref="A417:A425"/>
    <mergeCell ref="B417:B425"/>
    <mergeCell ref="C424:C425"/>
    <mergeCell ref="D424:D425"/>
    <mergeCell ref="A426:A434"/>
    <mergeCell ref="B426:B434"/>
    <mergeCell ref="C433:C434"/>
    <mergeCell ref="D433:D434"/>
    <mergeCell ref="A399:A407"/>
    <mergeCell ref="B399:B407"/>
    <mergeCell ref="C406:C407"/>
    <mergeCell ref="D406:D407"/>
    <mergeCell ref="A408:A416"/>
    <mergeCell ref="B408:B416"/>
    <mergeCell ref="C415:C416"/>
    <mergeCell ref="D415:D416"/>
    <mergeCell ref="A453:A461"/>
    <mergeCell ref="B453:B461"/>
    <mergeCell ref="C460:C461"/>
    <mergeCell ref="D460:D461"/>
    <mergeCell ref="A462:A470"/>
    <mergeCell ref="B462:B470"/>
    <mergeCell ref="C469:C470"/>
    <mergeCell ref="D469:D470"/>
    <mergeCell ref="A435:A443"/>
    <mergeCell ref="B435:B443"/>
    <mergeCell ref="C442:C443"/>
    <mergeCell ref="D442:D443"/>
    <mergeCell ref="A444:A452"/>
    <mergeCell ref="B444:B452"/>
    <mergeCell ref="C451:C452"/>
    <mergeCell ref="D451:D452"/>
    <mergeCell ref="A489:A497"/>
    <mergeCell ref="B489:B497"/>
    <mergeCell ref="C496:C497"/>
    <mergeCell ref="D496:D497"/>
    <mergeCell ref="A498:A506"/>
    <mergeCell ref="B498:B506"/>
    <mergeCell ref="C505:C506"/>
    <mergeCell ref="D505:D506"/>
    <mergeCell ref="A471:A479"/>
    <mergeCell ref="B471:B479"/>
    <mergeCell ref="C478:C479"/>
    <mergeCell ref="D478:D479"/>
    <mergeCell ref="A480:A488"/>
    <mergeCell ref="B480:B488"/>
    <mergeCell ref="C487:C488"/>
    <mergeCell ref="D487:D488"/>
    <mergeCell ref="A525:A533"/>
    <mergeCell ref="B525:B533"/>
    <mergeCell ref="C532:C533"/>
    <mergeCell ref="D532:D533"/>
    <mergeCell ref="A534:A542"/>
    <mergeCell ref="B534:B542"/>
    <mergeCell ref="C541:C542"/>
    <mergeCell ref="D541:D542"/>
    <mergeCell ref="A507:A515"/>
    <mergeCell ref="B507:B515"/>
    <mergeCell ref="C514:C515"/>
    <mergeCell ref="D514:D515"/>
    <mergeCell ref="A516:A524"/>
    <mergeCell ref="B516:B524"/>
    <mergeCell ref="C523:C524"/>
    <mergeCell ref="D523:D524"/>
    <mergeCell ref="A561:A569"/>
    <mergeCell ref="B561:B569"/>
    <mergeCell ref="C568:C569"/>
    <mergeCell ref="D568:D569"/>
    <mergeCell ref="A570:A578"/>
    <mergeCell ref="B570:B578"/>
    <mergeCell ref="C577:C578"/>
    <mergeCell ref="D577:D578"/>
    <mergeCell ref="A543:A551"/>
    <mergeCell ref="B543:B551"/>
    <mergeCell ref="C550:C551"/>
    <mergeCell ref="D550:D551"/>
    <mergeCell ref="A552:A560"/>
    <mergeCell ref="B552:B560"/>
    <mergeCell ref="C559:C560"/>
    <mergeCell ref="D559:D560"/>
    <mergeCell ref="B597:B605"/>
    <mergeCell ref="C604:C605"/>
    <mergeCell ref="D604:D605"/>
    <mergeCell ref="A917:F917"/>
    <mergeCell ref="A579:A587"/>
    <mergeCell ref="B579:B587"/>
    <mergeCell ref="C586:C587"/>
    <mergeCell ref="D586:D587"/>
    <mergeCell ref="A588:A596"/>
    <mergeCell ref="B588:B596"/>
    <mergeCell ref="C595:C596"/>
    <mergeCell ref="D595:D596"/>
    <mergeCell ref="A597:A605"/>
    <mergeCell ref="A896:F896"/>
    <mergeCell ref="A887:A895"/>
    <mergeCell ref="B887:B895"/>
    <mergeCell ref="C894:C895"/>
    <mergeCell ref="A897:F897"/>
    <mergeCell ref="A907:F907"/>
    <mergeCell ref="A908:A916"/>
    <mergeCell ref="B908:B916"/>
    <mergeCell ref="C915:C916"/>
    <mergeCell ref="D915:D916"/>
    <mergeCell ref="A898:A906"/>
    <mergeCell ref="A977:F977"/>
    <mergeCell ref="A968:A976"/>
    <mergeCell ref="B968:B976"/>
    <mergeCell ref="C975:C976"/>
    <mergeCell ref="A967:F967"/>
    <mergeCell ref="A988:A996"/>
    <mergeCell ref="B988:B996"/>
    <mergeCell ref="C995:C996"/>
    <mergeCell ref="D995:D996"/>
    <mergeCell ref="A987:F987"/>
    <mergeCell ref="A978:A986"/>
    <mergeCell ref="B978:B986"/>
    <mergeCell ref="C985:C986"/>
    <mergeCell ref="D985:D986"/>
    <mergeCell ref="A606:A614"/>
    <mergeCell ref="B606:B614"/>
    <mergeCell ref="C613:C614"/>
    <mergeCell ref="D613:D614"/>
    <mergeCell ref="A615:A623"/>
    <mergeCell ref="B615:B623"/>
    <mergeCell ref="C622:C623"/>
    <mergeCell ref="D622:D623"/>
    <mergeCell ref="A624:A632"/>
    <mergeCell ref="B624:B632"/>
    <mergeCell ref="C631:C632"/>
    <mergeCell ref="D631:D632"/>
    <mergeCell ref="A633:A641"/>
    <mergeCell ref="B633:B641"/>
    <mergeCell ref="C640:C641"/>
    <mergeCell ref="D640:D641"/>
    <mergeCell ref="A642:A650"/>
    <mergeCell ref="B642:B650"/>
    <mergeCell ref="C649:C650"/>
    <mergeCell ref="D649:D650"/>
    <mergeCell ref="A651:A659"/>
    <mergeCell ref="B651:B659"/>
    <mergeCell ref="C658:C659"/>
    <mergeCell ref="D658:D659"/>
    <mergeCell ref="A660:A668"/>
    <mergeCell ref="B660:B668"/>
    <mergeCell ref="C667:C668"/>
    <mergeCell ref="D667:D668"/>
    <mergeCell ref="A669:A677"/>
    <mergeCell ref="B669:B677"/>
    <mergeCell ref="C676:C677"/>
    <mergeCell ref="D676:D677"/>
    <mergeCell ref="A678:A686"/>
    <mergeCell ref="B678:B686"/>
    <mergeCell ref="C685:C686"/>
    <mergeCell ref="D685:D686"/>
    <mergeCell ref="A687:A695"/>
    <mergeCell ref="B687:B695"/>
    <mergeCell ref="C694:C695"/>
    <mergeCell ref="D694:D695"/>
    <mergeCell ref="A696:A704"/>
    <mergeCell ref="B696:B704"/>
    <mergeCell ref="C703:C704"/>
    <mergeCell ref="D703:D704"/>
    <mergeCell ref="A705:A713"/>
    <mergeCell ref="B705:B713"/>
    <mergeCell ref="C712:C713"/>
    <mergeCell ref="D712:D713"/>
    <mergeCell ref="A714:A722"/>
    <mergeCell ref="B714:B722"/>
    <mergeCell ref="C721:C722"/>
    <mergeCell ref="D721:D722"/>
    <mergeCell ref="A723:A731"/>
    <mergeCell ref="B723:B731"/>
    <mergeCell ref="C730:C731"/>
    <mergeCell ref="D730:D731"/>
    <mergeCell ref="A732:A740"/>
    <mergeCell ref="B732:B740"/>
    <mergeCell ref="C739:C740"/>
    <mergeCell ref="D739:D740"/>
    <mergeCell ref="A741:A749"/>
    <mergeCell ref="B741:B749"/>
    <mergeCell ref="C748:C749"/>
    <mergeCell ref="D748:D749"/>
    <mergeCell ref="A750:A758"/>
    <mergeCell ref="B750:B758"/>
    <mergeCell ref="C757:C758"/>
    <mergeCell ref="D757:D758"/>
    <mergeCell ref="A759:A767"/>
    <mergeCell ref="B759:B767"/>
    <mergeCell ref="C766:C767"/>
    <mergeCell ref="D766:D767"/>
    <mergeCell ref="A768:A776"/>
    <mergeCell ref="B768:B776"/>
    <mergeCell ref="C775:C776"/>
    <mergeCell ref="D775:D776"/>
    <mergeCell ref="A777:A785"/>
    <mergeCell ref="B777:B785"/>
    <mergeCell ref="C784:C785"/>
    <mergeCell ref="D784:D785"/>
    <mergeCell ref="A786:A794"/>
    <mergeCell ref="B786:B794"/>
    <mergeCell ref="C793:C794"/>
    <mergeCell ref="D793:D794"/>
    <mergeCell ref="A795:A803"/>
    <mergeCell ref="B795:B803"/>
    <mergeCell ref="C802:C803"/>
    <mergeCell ref="D802:D803"/>
    <mergeCell ref="A804:A812"/>
    <mergeCell ref="B804:B812"/>
    <mergeCell ref="C811:C812"/>
    <mergeCell ref="D811:D812"/>
    <mergeCell ref="A813:A821"/>
    <mergeCell ref="B813:B821"/>
    <mergeCell ref="C820:C821"/>
    <mergeCell ref="D820:D821"/>
    <mergeCell ref="A822:A830"/>
    <mergeCell ref="B822:B830"/>
    <mergeCell ref="C829:C830"/>
    <mergeCell ref="D829:D830"/>
    <mergeCell ref="A831:A839"/>
    <mergeCell ref="B831:B839"/>
    <mergeCell ref="C838:C839"/>
    <mergeCell ref="D838:D839"/>
    <mergeCell ref="A840:A848"/>
    <mergeCell ref="B840:B848"/>
    <mergeCell ref="C847:C848"/>
    <mergeCell ref="D847:D848"/>
    <mergeCell ref="A876:A884"/>
    <mergeCell ref="B876:B884"/>
    <mergeCell ref="C883:C884"/>
    <mergeCell ref="D883:D884"/>
    <mergeCell ref="A849:A857"/>
    <mergeCell ref="B849:B857"/>
    <mergeCell ref="C856:C857"/>
    <mergeCell ref="D856:D857"/>
    <mergeCell ref="A858:A866"/>
    <mergeCell ref="B858:B866"/>
    <mergeCell ref="C865:C866"/>
    <mergeCell ref="D865:D866"/>
    <mergeCell ref="A867:A875"/>
    <mergeCell ref="B867:B875"/>
    <mergeCell ref="C874:C875"/>
    <mergeCell ref="D874:D875"/>
  </mergeCells>
  <phoneticPr fontId="4" type="noConversion"/>
  <dataValidations count="6">
    <dataValidation type="list" allowBlank="1" showInputMessage="1" showErrorMessage="1" sqref="F912:F916 F891:F895 F972:F977 F992:F996 F924:F928 F943:F948 F902:F906 F52:F56 F61:F65 F70:F74 F7:F11 F16:F20 F25:F29 F34:F38 F43:F47 F79:F83 F88:F92 F97:F101 F106:F110 F115:F119 F124:F128 F133:F137 F142:F146 F151:F155 F160:F164 F169:F173 F178:F182 F187:F191 F196:F200 F205:F209 F214:F218 F223:F227 F232:F236 F241:F245 F250:F254 F259:F263 F268:F272 F277:F281 F286:F290 F295:F299 F304:F308 F313:F317 F322:F326 F331:F335 F340:F344 F349:F353 F358:F362 F367:F371 F376:F380 F385:F389 F394:F398 F403:F407 F412:F416 F421:F425 F430:F434 F439:F443 F448:F452 F457:F461 F466:F470 F475:F479 F484:F488 F493:F497 F502:F506 F511:F515 F520:F524 F529:F533 F538:F542 F547:F551 F556:F560 F565:F569 F574:F578 F583:F587 F592:F596 F962:F967 F982:F986 F953:F957 F601:F605 F610:F614 F709:F713 F619:F623 F628:F632 F637:F641 F646:F650 F655:F659 F664:F668 F673:F677 F682:F686 F691:F695 F700:F704 F718:F722 F880:F884 F727:F731 F736:F740 F745:F749 F754:F758 F763:F767 F772:F776 F781:F785 F790:F794 F799:F803 F808:F812 F817:F821 F826:F830 F835:F839 F853:F857 F862:F866 F871:F875 F844:F848" xr:uid="{00000000-0002-0000-0300-000000000000}">
      <formula1>"TAK - uruchamiana automatycznie, TAK - uruchamiana ręcznie, NIE"</formula1>
    </dataValidation>
    <dataValidation type="list" allowBlank="1" showInputMessage="1" showErrorMessage="1" sqref="D899:D900 D904 D969:D970 D974 D888:D889 D893 D989:D990 D994 D979:D980 D984 D921:D922 D926 D940:D941 D945 D909:D910 D914 D49:D50 D54 D58:D59 D63 D67:D68 D72 D4:D5 D9 D13:D14 D18 D22:D23 D27 D31:D32 D36 D40:D41 D45 D76:D77 D81 D85:D86 D90 D94:D95 D99 D103:D104 D108 D112:D113 D117 D121:D122 D126 D130:D131 D135 D139:D140 D144 D148:D149 D153 D157:D158 D162 D166:D167 D171 D175:D176 D180 D184:D185 D189 D193:D194 D198 D202:D203 D207 D211:D212 D216 D220:D221 D225 D229:D230 D234 D238:D239 D243 D247:D248 D252 D256:D257 D261 D265:D266 D270 D274:D275 D279 D283:D284 D288 D292:D293 D297 D301:D302 D306 D310:D311 D315 D319:D320 D324 D328:D329 D333 D337:D338 D342 D346:D347 D351 D355:D356 D360 D364:D365 D369 D373:D374 D378 D382:D383 D387 D391:D392 D396 D400:D401 D405 D409:D410 D414 D418:D419 D423 D427:D428 D432 D436:D437 D441 D445:D446 D450 D454:D455 D459 D463:D464 D468 D472:D473 D477 D481:D482 D486 D490:D491 D495 D499:D500 D504 D508:D509 D513 D517:D518 D522 D526:D527 D531 D535:D536 D540 D544:D545 D549 D553:D554 D558 D562:D563 D567 D571:D572 D576 D580:D581 D585 D589:D590 D594 D598:D599 D603 D950:D951 D955 D959:D960 D964 D607:D608 D612 D616:D617 D625:D626 D634:D635 D643:D644 D652:D653 D661:D662 D670:D671 D679:D680 D688:D689 D697:D698 D706:D707 D715:D716 D621 D630 D639 D648 D657 D666 D675 D684 D693 D702 D711 D720 D724:D725 D733:D734 D742:D743 D751:D752 D760:D761 D769:D770 D778:D779 D787:D788 D796:D797 D805:D806 D814:D815 D823:D824 D832:D833 D873 D850:D851 D729 D738 D747 D756 D765 D774 D783 D792 D801 D810 D819 D828 D837 D882 D855 D859:D860 D868:D869 D877:D878 D864 D841:D842 D846" xr:uid="{00000000-0002-0000-0300-000001000000}">
      <formula1>"TAK - wewnętrzny, TAK - zewnętrzny, TAK - wewnętrzny i zewnętrzny, NIE"</formula1>
    </dataValidation>
    <dataValidation type="list" allowBlank="1" showInputMessage="1" showErrorMessage="1" sqref="F908:F911 D898 D901:D903 D579 D582:D584 F887:F890 F579:F582 D968 D971:D973 F968:F971 D887 D890:D892 F988:F991 D988 D991:D993 F978:F981 D978 F920:F923 D920 F939:F942 D923:D925 D939 D942:D944 D981:D983 F898:F901 D908 D911:D913 D66 D69:D71 F66:F69 F3:F6 D3 F12:F15 D6:D8 D12 D15:D17 F21:F24 D21 D24:D26 F30:F33 D30 D33:D35 F39:F42 D39 D42:D44 F75:F78 D75 D57 D78:D80 F48:F51 D48 D51:D53 D60:D62 F57:F60 F588:F591 D588 F597:F600 D591:D593 D237 D240:D242 F246:F249 D246 D249:D251 F255:F258 D255 D258:D260 F264:F267 D264 D267:D269 D282 F273:F276 D273 D276:D278 D285:D287 F282:F285 D291 D294:D296 F291:F294 D393:D395 F399:F402 D399 D402:D404 F408:F411 D408 D411:D413 D426 F417:F420 D417 D420:D422 D429:D431 F300:F303 D300 F309:F312 D303:D305 D309 D312:D314 F318:F321 D318 D321:D323 F327:F330 D327 D330:D332 F84:F87 D84 F93:F96 D87:D89 D93 D96:D98 F102:F105 D102 D105:D107 F111:F114 D111 D114:D116 F120:F123 D120 D123:D125 D138 F129:F132 D129 D132:D134 D141:D143 F138:F141 D147 D150:D152 F147:F150 F336:F339 D336 D339:D341 D354 F345:F348 D345 D348:D350 D357:D359 F354:F357 D363 D366:D368 F363:F366 F156:F159 D156 F165:F168 D159:D161 D165 D168:D170 F174:F177 D174 D177:D179 F183:F186 D183 D186:D188 F192:F195 D192 D195:D197 D210 F201:F204 D201 D204:D206 D213:D215 F210:F213 D219 D222:D224 F219:F222 F426:F429 D435 D438:D440 F435:F438 F372:F375 D372 F381:F384 D375:D377 D381 D384:D386 F390:F393 D390 F228:F231 D228 F237:F240 D231:D233 D597 D600:D602 F444:F447 D444 F453:F456 D447:D449 D453 D456:D458 F462:F465 D462 D465:D467 F471:F474 D471 D474:D476 F480:F483 D480 D483:D485 D498 F489:F492 D489 D492:D494 D501:D503 F498:F501 D507 D510:D512 F507:F510 F516:F519 D516 F525:F528 D519:D521 D525 D528:D530 F534:F537 D534 D537:D539 F543:F546 D543 D546:D548 F552:F555 D552 D555:D557 D570 F561:F564 D561 D564:D566 D573:D575 F570:F573 F949:F952 D949 F958:F961 D952:D954 D958 D961:D963 F606:F609 D606 D609:D611 F615:F618 F624:F627 F633:F636 F642:F645 F651:F654 F660:F663 F669:F672 F678:F681 F687:F690 F696:F699 F705:F708 F714:F717 D615 D624 D633 D642 D651 D660 D669 D678 D687 D696 D705 D714 D618:D620 D627:D629 D636:D638 D645:D647 D654:D656 D663:D665 D672:D674 D681:D683 D690:D692 D699:D701 D708:D710 D717:D719 F723:F726 F732:F735 F741:F744 F750:F753 F759:F762 F768:F771 F777:F780 F786:F789 F795:F798 F804:F807 F813:F816 F822:F825 F831:F834 D861:D863 F849:F852 D723 D732 D741 D750 D759 D768 D777 D786 D795 D804 D813 D822 D831 D870:D872 D849 D726:D728 D735:D737 D744:D746 D753:D755 D762:D764 D771:D773 D780:D782 D789:D791 D798:D800 D807:D809 D816:D818 D825:D827 D834:D836 D879:D881 D852:D854 F858:F861 F867:F870 F876:F879 D858 D867 D876 F840:F843 D840 D843:D845" xr:uid="{00000000-0002-0000-0300-000002000000}">
      <formula1>"TAK, NIE"</formula1>
    </dataValidation>
    <dataValidation type="list" allowBlank="1" showErrorMessage="1" sqref="F933:F937" xr:uid="{00000000-0002-0000-0300-000003000000}">
      <formula1>"TAK - uruchamiana automatycznie,TAK - uruchamiana ręcznie,NIE"</formula1>
      <formula2>0</formula2>
    </dataValidation>
    <dataValidation type="list" allowBlank="1" showErrorMessage="1" sqref="D930:D931 D935" xr:uid="{00000000-0002-0000-0300-000004000000}">
      <formula1>"TAK - wewnętrzny,TAK - zewnętrzny,TAK - wewnętrzny i zewnętrzny,NIE"</formula1>
      <formula2>0</formula2>
    </dataValidation>
    <dataValidation type="list" allowBlank="1" showErrorMessage="1" sqref="D929 F929:F932 D932:D934" xr:uid="{00000000-0002-0000-0300-000005000000}">
      <formula1>"TAK,NIE"</formula1>
      <formula2>0</formula2>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83"/>
  <sheetViews>
    <sheetView topLeftCell="A125" zoomScaleNormal="100" workbookViewId="0">
      <selection activeCell="B13" sqref="B13"/>
    </sheetView>
  </sheetViews>
  <sheetFormatPr defaultRowHeight="12.75" x14ac:dyDescent="0.2"/>
  <cols>
    <col min="1" max="1" width="5.85546875" style="24" customWidth="1"/>
    <col min="2" max="2" width="52.28515625" style="7" customWidth="1"/>
    <col min="3" max="3" width="14.85546875" style="7" customWidth="1"/>
    <col min="4" max="4" width="16.7109375" style="201" customWidth="1"/>
    <col min="5" max="5" width="36.7109375" style="202" customWidth="1"/>
    <col min="6" max="6" width="71.42578125" style="7" customWidth="1"/>
    <col min="7" max="16384" width="9.140625" style="7"/>
  </cols>
  <sheetData>
    <row r="1" spans="1:7" ht="38.25" x14ac:dyDescent="0.2">
      <c r="A1" s="11" t="s">
        <v>6</v>
      </c>
      <c r="B1" s="11" t="s">
        <v>129</v>
      </c>
      <c r="C1" s="12" t="s">
        <v>23</v>
      </c>
      <c r="D1" s="12" t="s">
        <v>155</v>
      </c>
      <c r="E1" s="11" t="s">
        <v>86</v>
      </c>
      <c r="F1" s="372" t="s">
        <v>249</v>
      </c>
    </row>
    <row r="2" spans="1:7" ht="13.5" customHeight="1" x14ac:dyDescent="0.2">
      <c r="A2" s="277" t="s">
        <v>3</v>
      </c>
      <c r="B2" s="367" t="str">
        <f>'Zakładka nr 1 - wykaz podmiotów'!B4</f>
        <v>Urząd Miasta Rypin</v>
      </c>
      <c r="C2" s="368"/>
      <c r="D2" s="368"/>
      <c r="E2" s="369"/>
      <c r="F2" s="371"/>
      <c r="G2"/>
    </row>
    <row r="3" spans="1:7" s="20" customFormat="1" ht="25.5" x14ac:dyDescent="0.2">
      <c r="A3" s="249">
        <v>1</v>
      </c>
      <c r="B3" s="248" t="s">
        <v>364</v>
      </c>
      <c r="C3" s="249">
        <v>1998</v>
      </c>
      <c r="D3" s="250">
        <v>65109.29</v>
      </c>
      <c r="E3" s="248" t="s">
        <v>365</v>
      </c>
      <c r="F3" s="248"/>
      <c r="G3"/>
    </row>
    <row r="4" spans="1:7" s="20" customFormat="1" ht="25.5" x14ac:dyDescent="0.2">
      <c r="A4" s="249">
        <v>2</v>
      </c>
      <c r="B4" s="248" t="s">
        <v>366</v>
      </c>
      <c r="C4" s="249">
        <v>2006</v>
      </c>
      <c r="D4" s="250">
        <v>96528.71</v>
      </c>
      <c r="E4" s="248" t="s">
        <v>367</v>
      </c>
      <c r="F4" s="248" t="s">
        <v>368</v>
      </c>
      <c r="G4"/>
    </row>
    <row r="5" spans="1:7" s="20" customFormat="1" x14ac:dyDescent="0.2">
      <c r="A5" s="249">
        <v>3</v>
      </c>
      <c r="B5" s="248" t="s">
        <v>369</v>
      </c>
      <c r="C5" s="249">
        <v>1992</v>
      </c>
      <c r="D5" s="250">
        <v>1847.03</v>
      </c>
      <c r="E5" s="248" t="s">
        <v>370</v>
      </c>
      <c r="F5" s="248"/>
      <c r="G5"/>
    </row>
    <row r="6" spans="1:7" s="20" customFormat="1" x14ac:dyDescent="0.2">
      <c r="A6" s="249">
        <v>4</v>
      </c>
      <c r="B6" s="248" t="s">
        <v>371</v>
      </c>
      <c r="C6" s="249">
        <v>1997</v>
      </c>
      <c r="D6" s="250">
        <v>7871.7</v>
      </c>
      <c r="E6" s="248" t="s">
        <v>372</v>
      </c>
      <c r="F6" s="248" t="s">
        <v>373</v>
      </c>
      <c r="G6"/>
    </row>
    <row r="7" spans="1:7" s="20" customFormat="1" x14ac:dyDescent="0.2">
      <c r="A7" s="249">
        <v>5</v>
      </c>
      <c r="B7" s="248" t="s">
        <v>374</v>
      </c>
      <c r="C7" s="249">
        <v>1998</v>
      </c>
      <c r="D7" s="250">
        <v>79578.039999999994</v>
      </c>
      <c r="E7" s="248" t="s">
        <v>365</v>
      </c>
      <c r="F7" s="248" t="s">
        <v>375</v>
      </c>
      <c r="G7"/>
    </row>
    <row r="8" spans="1:7" s="20" customFormat="1" ht="25.5" x14ac:dyDescent="0.2">
      <c r="A8" s="249">
        <v>6</v>
      </c>
      <c r="B8" s="248" t="s">
        <v>584</v>
      </c>
      <c r="C8" s="249">
        <v>2001</v>
      </c>
      <c r="D8" s="250">
        <v>27081.5</v>
      </c>
      <c r="E8" s="248" t="s">
        <v>376</v>
      </c>
      <c r="F8" s="248" t="s">
        <v>377</v>
      </c>
      <c r="G8"/>
    </row>
    <row r="9" spans="1:7" s="20" customFormat="1" ht="25.5" x14ac:dyDescent="0.2">
      <c r="A9" s="249">
        <v>7</v>
      </c>
      <c r="B9" s="248" t="s">
        <v>378</v>
      </c>
      <c r="C9" s="249">
        <v>2002</v>
      </c>
      <c r="D9" s="250">
        <v>21094.51</v>
      </c>
      <c r="E9" s="248" t="s">
        <v>379</v>
      </c>
      <c r="F9" s="248" t="s">
        <v>380</v>
      </c>
      <c r="G9"/>
    </row>
    <row r="10" spans="1:7" s="20" customFormat="1" x14ac:dyDescent="0.2">
      <c r="A10" s="249">
        <v>8</v>
      </c>
      <c r="B10" s="248" t="s">
        <v>381</v>
      </c>
      <c r="C10" s="249">
        <v>2002</v>
      </c>
      <c r="D10" s="250">
        <v>4945</v>
      </c>
      <c r="E10" s="248" t="s">
        <v>382</v>
      </c>
      <c r="F10" s="248" t="s">
        <v>383</v>
      </c>
      <c r="G10"/>
    </row>
    <row r="11" spans="1:7" s="20" customFormat="1" x14ac:dyDescent="0.2">
      <c r="A11" s="249">
        <v>9</v>
      </c>
      <c r="B11" s="248" t="s">
        <v>384</v>
      </c>
      <c r="C11" s="249">
        <v>2003</v>
      </c>
      <c r="D11" s="250">
        <v>11403</v>
      </c>
      <c r="E11" s="248" t="s">
        <v>385</v>
      </c>
      <c r="F11" s="248" t="s">
        <v>386</v>
      </c>
      <c r="G11"/>
    </row>
    <row r="12" spans="1:7" s="20" customFormat="1" ht="25.5" x14ac:dyDescent="0.2">
      <c r="A12" s="249">
        <v>10</v>
      </c>
      <c r="B12" s="248" t="s">
        <v>387</v>
      </c>
      <c r="C12" s="249">
        <v>2003</v>
      </c>
      <c r="D12" s="250">
        <v>17896</v>
      </c>
      <c r="E12" s="248" t="s">
        <v>388</v>
      </c>
      <c r="F12" s="248" t="s">
        <v>389</v>
      </c>
      <c r="G12"/>
    </row>
    <row r="13" spans="1:7" s="20" customFormat="1" x14ac:dyDescent="0.2">
      <c r="A13" s="249">
        <v>11</v>
      </c>
      <c r="B13" s="248" t="s">
        <v>1199</v>
      </c>
      <c r="C13" s="249">
        <v>2004</v>
      </c>
      <c r="D13" s="250">
        <v>10818.86</v>
      </c>
      <c r="E13" s="248" t="s">
        <v>1198</v>
      </c>
      <c r="F13" s="248" t="s">
        <v>391</v>
      </c>
      <c r="G13"/>
    </row>
    <row r="14" spans="1:7" s="20" customFormat="1" ht="25.5" x14ac:dyDescent="0.2">
      <c r="A14" s="249">
        <v>12</v>
      </c>
      <c r="B14" s="248" t="s">
        <v>392</v>
      </c>
      <c r="C14" s="249">
        <v>2004</v>
      </c>
      <c r="D14" s="250">
        <v>19708.36</v>
      </c>
      <c r="E14" s="248" t="s">
        <v>393</v>
      </c>
      <c r="F14" s="248" t="s">
        <v>394</v>
      </c>
    </row>
    <row r="15" spans="1:7" s="20" customFormat="1" ht="25.5" x14ac:dyDescent="0.2">
      <c r="A15" s="249">
        <v>13</v>
      </c>
      <c r="B15" s="248" t="s">
        <v>395</v>
      </c>
      <c r="C15" s="249">
        <v>2005</v>
      </c>
      <c r="D15" s="250">
        <v>18995.97</v>
      </c>
      <c r="E15" s="248" t="s">
        <v>396</v>
      </c>
      <c r="F15" s="248" t="s">
        <v>397</v>
      </c>
    </row>
    <row r="16" spans="1:7" s="20" customFormat="1" x14ac:dyDescent="0.2">
      <c r="A16" s="249">
        <v>14</v>
      </c>
      <c r="B16" s="248" t="s">
        <v>398</v>
      </c>
      <c r="C16" s="249">
        <v>2006</v>
      </c>
      <c r="D16" s="250">
        <v>5648.55</v>
      </c>
      <c r="E16" s="248" t="s">
        <v>396</v>
      </c>
      <c r="F16" s="248" t="s">
        <v>399</v>
      </c>
    </row>
    <row r="17" spans="1:6" s="20" customFormat="1" x14ac:dyDescent="0.2">
      <c r="A17" s="249">
        <v>15</v>
      </c>
      <c r="B17" s="248" t="s">
        <v>400</v>
      </c>
      <c r="C17" s="249">
        <v>2007</v>
      </c>
      <c r="D17" s="250">
        <v>17998.330000000002</v>
      </c>
      <c r="E17" s="248" t="s">
        <v>401</v>
      </c>
      <c r="F17" s="248" t="s">
        <v>402</v>
      </c>
    </row>
    <row r="18" spans="1:6" s="20" customFormat="1" ht="102" x14ac:dyDescent="0.2">
      <c r="A18" s="249">
        <v>16</v>
      </c>
      <c r="B18" s="248" t="s">
        <v>403</v>
      </c>
      <c r="C18" s="249">
        <v>2011</v>
      </c>
      <c r="D18" s="250">
        <v>126109.99</v>
      </c>
      <c r="E18" s="248" t="s">
        <v>404</v>
      </c>
      <c r="F18" s="248" t="s">
        <v>585</v>
      </c>
    </row>
    <row r="19" spans="1:6" s="20" customFormat="1" x14ac:dyDescent="0.2">
      <c r="A19" s="249">
        <v>17</v>
      </c>
      <c r="B19" s="248" t="s">
        <v>405</v>
      </c>
      <c r="C19" s="249">
        <v>2012</v>
      </c>
      <c r="D19" s="250">
        <v>26815.9</v>
      </c>
      <c r="E19" s="248" t="s">
        <v>406</v>
      </c>
      <c r="F19" s="248" t="s">
        <v>407</v>
      </c>
    </row>
    <row r="20" spans="1:6" s="20" customFormat="1" ht="38.25" x14ac:dyDescent="0.2">
      <c r="A20" s="249">
        <v>18</v>
      </c>
      <c r="B20" s="248" t="s">
        <v>408</v>
      </c>
      <c r="C20" s="249">
        <v>2014</v>
      </c>
      <c r="D20" s="250">
        <v>19876.560000000001</v>
      </c>
      <c r="E20" s="248" t="s">
        <v>385</v>
      </c>
      <c r="F20" s="248" t="s">
        <v>409</v>
      </c>
    </row>
    <row r="21" spans="1:6" s="20" customFormat="1" ht="38.25" x14ac:dyDescent="0.2">
      <c r="A21" s="249">
        <v>19</v>
      </c>
      <c r="B21" s="248" t="s">
        <v>410</v>
      </c>
      <c r="C21" s="249">
        <v>2014</v>
      </c>
      <c r="D21" s="250">
        <v>17463.57</v>
      </c>
      <c r="E21" s="248" t="s">
        <v>411</v>
      </c>
      <c r="F21" s="248" t="s">
        <v>412</v>
      </c>
    </row>
    <row r="22" spans="1:6" s="20" customFormat="1" ht="63.75" x14ac:dyDescent="0.2">
      <c r="A22" s="249">
        <v>20</v>
      </c>
      <c r="B22" s="248" t="s">
        <v>413</v>
      </c>
      <c r="C22" s="249">
        <v>2014</v>
      </c>
      <c r="D22" s="250">
        <v>92531.56</v>
      </c>
      <c r="E22" s="248" t="s">
        <v>414</v>
      </c>
      <c r="F22" s="248" t="s">
        <v>586</v>
      </c>
    </row>
    <row r="23" spans="1:6" s="20" customFormat="1" ht="25.5" x14ac:dyDescent="0.2">
      <c r="A23" s="249">
        <v>21</v>
      </c>
      <c r="B23" s="248" t="s">
        <v>436</v>
      </c>
      <c r="C23" s="249">
        <v>2012</v>
      </c>
      <c r="D23" s="250">
        <v>164400.88</v>
      </c>
      <c r="E23" s="248" t="s">
        <v>437</v>
      </c>
      <c r="F23" s="248" t="s">
        <v>438</v>
      </c>
    </row>
    <row r="24" spans="1:6" s="20" customFormat="1" ht="25.5" x14ac:dyDescent="0.2">
      <c r="A24" s="249">
        <v>22</v>
      </c>
      <c r="B24" s="248" t="s">
        <v>455</v>
      </c>
      <c r="C24" s="249">
        <v>2000</v>
      </c>
      <c r="D24" s="250">
        <v>15000</v>
      </c>
      <c r="E24" s="248" t="s">
        <v>456</v>
      </c>
      <c r="F24" s="248" t="s">
        <v>457</v>
      </c>
    </row>
    <row r="25" spans="1:6" s="20" customFormat="1" ht="25.5" x14ac:dyDescent="0.2">
      <c r="A25" s="249">
        <v>23</v>
      </c>
      <c r="B25" s="248" t="s">
        <v>458</v>
      </c>
      <c r="C25" s="249">
        <v>1994</v>
      </c>
      <c r="D25" s="250">
        <v>3500</v>
      </c>
      <c r="E25" s="248" t="s">
        <v>459</v>
      </c>
      <c r="F25" s="248" t="s">
        <v>460</v>
      </c>
    </row>
    <row r="26" spans="1:6" s="20" customFormat="1" ht="25.5" x14ac:dyDescent="0.2">
      <c r="A26" s="249">
        <v>24</v>
      </c>
      <c r="B26" s="248" t="s">
        <v>461</v>
      </c>
      <c r="C26" s="249">
        <v>1994</v>
      </c>
      <c r="D26" s="250">
        <v>10000</v>
      </c>
      <c r="E26" s="248" t="s">
        <v>462</v>
      </c>
      <c r="F26" s="248" t="s">
        <v>463</v>
      </c>
    </row>
    <row r="27" spans="1:6" s="20" customFormat="1" ht="51" x14ac:dyDescent="0.2">
      <c r="A27" s="249">
        <v>25</v>
      </c>
      <c r="B27" s="248" t="s">
        <v>468</v>
      </c>
      <c r="C27" s="249">
        <v>2015</v>
      </c>
      <c r="D27" s="250">
        <v>94443.95</v>
      </c>
      <c r="E27" s="248" t="s">
        <v>416</v>
      </c>
      <c r="F27" s="248" t="s">
        <v>469</v>
      </c>
    </row>
    <row r="28" spans="1:6" s="20" customFormat="1" ht="51" x14ac:dyDescent="0.2">
      <c r="A28" s="249">
        <v>26</v>
      </c>
      <c r="B28" s="248" t="s">
        <v>479</v>
      </c>
      <c r="C28" s="249">
        <v>2016</v>
      </c>
      <c r="D28" s="250">
        <v>60639.01</v>
      </c>
      <c r="E28" s="248" t="s">
        <v>480</v>
      </c>
      <c r="F28" s="248" t="s">
        <v>481</v>
      </c>
    </row>
    <row r="29" spans="1:6" s="20" customFormat="1" ht="51" x14ac:dyDescent="0.2">
      <c r="A29" s="249">
        <v>27</v>
      </c>
      <c r="B29" s="248" t="s">
        <v>482</v>
      </c>
      <c r="C29" s="249">
        <v>2016</v>
      </c>
      <c r="D29" s="250">
        <v>24213.84</v>
      </c>
      <c r="E29" s="248" t="s">
        <v>483</v>
      </c>
      <c r="F29" s="248" t="s">
        <v>484</v>
      </c>
    </row>
    <row r="30" spans="1:6" s="20" customFormat="1" ht="38.25" x14ac:dyDescent="0.2">
      <c r="A30" s="249">
        <v>28</v>
      </c>
      <c r="B30" s="248" t="s">
        <v>485</v>
      </c>
      <c r="C30" s="249">
        <v>2016</v>
      </c>
      <c r="D30" s="250">
        <v>31512</v>
      </c>
      <c r="E30" s="248" t="s">
        <v>477</v>
      </c>
      <c r="F30" s="248" t="s">
        <v>486</v>
      </c>
    </row>
    <row r="31" spans="1:6" s="20" customFormat="1" ht="25.5" x14ac:dyDescent="0.2">
      <c r="A31" s="249">
        <v>29</v>
      </c>
      <c r="B31" s="248" t="s">
        <v>494</v>
      </c>
      <c r="C31" s="249">
        <v>2017</v>
      </c>
      <c r="D31" s="250">
        <v>42697.54</v>
      </c>
      <c r="E31" s="248" t="s">
        <v>495</v>
      </c>
      <c r="F31" s="248" t="s">
        <v>496</v>
      </c>
    </row>
    <row r="32" spans="1:6" s="20" customFormat="1" ht="38.25" x14ac:dyDescent="0.2">
      <c r="A32" s="249">
        <v>30</v>
      </c>
      <c r="B32" s="248" t="s">
        <v>497</v>
      </c>
      <c r="C32" s="249">
        <v>2017</v>
      </c>
      <c r="D32" s="250">
        <v>130738.87</v>
      </c>
      <c r="E32" s="248" t="s">
        <v>498</v>
      </c>
      <c r="F32" s="248" t="s">
        <v>499</v>
      </c>
    </row>
    <row r="33" spans="1:6" s="20" customFormat="1" ht="51" x14ac:dyDescent="0.2">
      <c r="A33" s="249">
        <v>31</v>
      </c>
      <c r="B33" s="248" t="s">
        <v>500</v>
      </c>
      <c r="C33" s="249">
        <v>2017</v>
      </c>
      <c r="D33" s="250">
        <v>49286.1</v>
      </c>
      <c r="E33" s="248" t="s">
        <v>488</v>
      </c>
      <c r="F33" s="248" t="s">
        <v>501</v>
      </c>
    </row>
    <row r="34" spans="1:6" s="20" customFormat="1" ht="76.5" x14ac:dyDescent="0.2">
      <c r="A34" s="249">
        <v>32</v>
      </c>
      <c r="B34" s="248" t="s">
        <v>604</v>
      </c>
      <c r="C34" s="249">
        <v>2018</v>
      </c>
      <c r="D34" s="250">
        <v>64998.67</v>
      </c>
      <c r="E34" s="248" t="s">
        <v>605</v>
      </c>
      <c r="F34" s="370" t="s">
        <v>629</v>
      </c>
    </row>
    <row r="35" spans="1:6" s="20" customFormat="1" ht="63.75" x14ac:dyDescent="0.2">
      <c r="A35" s="249">
        <v>33</v>
      </c>
      <c r="B35" s="248" t="s">
        <v>606</v>
      </c>
      <c r="C35" s="249">
        <v>2018</v>
      </c>
      <c r="D35" s="250">
        <v>113415</v>
      </c>
      <c r="E35" s="248" t="s">
        <v>607</v>
      </c>
      <c r="F35" s="370" t="s">
        <v>630</v>
      </c>
    </row>
    <row r="36" spans="1:6" s="20" customFormat="1" x14ac:dyDescent="0.2">
      <c r="A36" s="249">
        <v>34</v>
      </c>
      <c r="B36" s="248" t="s">
        <v>613</v>
      </c>
      <c r="C36" s="249">
        <v>2019</v>
      </c>
      <c r="D36" s="250">
        <v>16300</v>
      </c>
      <c r="E36" s="248" t="s">
        <v>416</v>
      </c>
      <c r="F36" s="248" t="s">
        <v>614</v>
      </c>
    </row>
    <row r="37" spans="1:6" s="20" customFormat="1" ht="76.5" x14ac:dyDescent="0.2">
      <c r="A37" s="249">
        <v>35</v>
      </c>
      <c r="B37" s="248" t="s">
        <v>619</v>
      </c>
      <c r="C37" s="249">
        <v>2020</v>
      </c>
      <c r="D37" s="250">
        <v>24254.37</v>
      </c>
      <c r="E37" s="248" t="s">
        <v>620</v>
      </c>
      <c r="F37" s="370" t="s">
        <v>621</v>
      </c>
    </row>
    <row r="38" spans="1:6" s="20" customFormat="1" ht="89.25" x14ac:dyDescent="0.2">
      <c r="A38" s="249">
        <v>36</v>
      </c>
      <c r="B38" s="248" t="s">
        <v>622</v>
      </c>
      <c r="C38" s="249">
        <v>2020</v>
      </c>
      <c r="D38" s="250">
        <v>28219.62</v>
      </c>
      <c r="E38" s="248" t="s">
        <v>416</v>
      </c>
      <c r="F38" s="370" t="s">
        <v>623</v>
      </c>
    </row>
    <row r="39" spans="1:6" s="20" customFormat="1" x14ac:dyDescent="0.2">
      <c r="A39" s="249">
        <v>37</v>
      </c>
      <c r="B39" s="248" t="s">
        <v>424</v>
      </c>
      <c r="C39" s="249">
        <v>2010</v>
      </c>
      <c r="D39" s="250">
        <v>29996.99</v>
      </c>
      <c r="E39" s="248" t="s">
        <v>425</v>
      </c>
      <c r="F39" s="248"/>
    </row>
    <row r="40" spans="1:6" s="20" customFormat="1" ht="76.5" x14ac:dyDescent="0.2">
      <c r="A40" s="249">
        <v>38</v>
      </c>
      <c r="B40" s="248" t="s">
        <v>430</v>
      </c>
      <c r="C40" s="249">
        <v>2011</v>
      </c>
      <c r="D40" s="250">
        <v>509641.83</v>
      </c>
      <c r="E40" s="248" t="s">
        <v>431</v>
      </c>
      <c r="F40" s="248" t="s">
        <v>587</v>
      </c>
    </row>
    <row r="41" spans="1:6" s="20" customFormat="1" x14ac:dyDescent="0.2">
      <c r="A41" s="249">
        <v>39</v>
      </c>
      <c r="B41" s="248" t="s">
        <v>439</v>
      </c>
      <c r="C41" s="249">
        <v>2012</v>
      </c>
      <c r="D41" s="250">
        <v>14282.27</v>
      </c>
      <c r="E41" s="248" t="s">
        <v>370</v>
      </c>
      <c r="F41" s="248" t="s">
        <v>440</v>
      </c>
    </row>
    <row r="42" spans="1:6" s="20" customFormat="1" ht="38.25" x14ac:dyDescent="0.2">
      <c r="A42" s="249">
        <v>40</v>
      </c>
      <c r="B42" s="248" t="s">
        <v>441</v>
      </c>
      <c r="C42" s="249">
        <v>2013</v>
      </c>
      <c r="D42" s="250">
        <v>29538.32</v>
      </c>
      <c r="E42" s="248" t="s">
        <v>422</v>
      </c>
      <c r="F42" s="248" t="s">
        <v>442</v>
      </c>
    </row>
    <row r="43" spans="1:6" s="20" customFormat="1" ht="51" x14ac:dyDescent="0.2">
      <c r="A43" s="249">
        <v>41</v>
      </c>
      <c r="B43" s="248" t="s">
        <v>446</v>
      </c>
      <c r="C43" s="249">
        <v>2013</v>
      </c>
      <c r="D43" s="250">
        <v>43492.35</v>
      </c>
      <c r="E43" s="248" t="s">
        <v>422</v>
      </c>
      <c r="F43" s="248" t="s">
        <v>447</v>
      </c>
    </row>
    <row r="44" spans="1:6" s="20" customFormat="1" x14ac:dyDescent="0.2">
      <c r="A44" s="249">
        <v>42</v>
      </c>
      <c r="B44" s="248" t="s">
        <v>448</v>
      </c>
      <c r="C44" s="249">
        <v>2013</v>
      </c>
      <c r="D44" s="250">
        <v>4305</v>
      </c>
      <c r="E44" s="248" t="s">
        <v>431</v>
      </c>
      <c r="F44" s="248"/>
    </row>
    <row r="45" spans="1:6" s="20" customFormat="1" x14ac:dyDescent="0.2">
      <c r="A45" s="249">
        <v>43</v>
      </c>
      <c r="B45" s="248" t="s">
        <v>449</v>
      </c>
      <c r="C45" s="249">
        <v>2014</v>
      </c>
      <c r="D45" s="250">
        <v>6035.7</v>
      </c>
      <c r="E45" s="248" t="s">
        <v>444</v>
      </c>
      <c r="F45" s="248"/>
    </row>
    <row r="46" spans="1:6" s="20" customFormat="1" x14ac:dyDescent="0.2">
      <c r="A46" s="249">
        <v>44</v>
      </c>
      <c r="B46" s="248" t="s">
        <v>450</v>
      </c>
      <c r="C46" s="249">
        <v>2014</v>
      </c>
      <c r="D46" s="250">
        <v>9078.7999999999993</v>
      </c>
      <c r="E46" s="248" t="s">
        <v>451</v>
      </c>
      <c r="F46" s="248"/>
    </row>
    <row r="47" spans="1:6" s="20" customFormat="1" x14ac:dyDescent="0.2">
      <c r="A47" s="249">
        <v>45</v>
      </c>
      <c r="B47" s="248" t="s">
        <v>452</v>
      </c>
      <c r="C47" s="249">
        <v>2014</v>
      </c>
      <c r="D47" s="250">
        <v>6248.2</v>
      </c>
      <c r="E47" s="248" t="s">
        <v>453</v>
      </c>
      <c r="F47" s="248"/>
    </row>
    <row r="48" spans="1:6" s="20" customFormat="1" x14ac:dyDescent="0.2">
      <c r="A48" s="249">
        <v>46</v>
      </c>
      <c r="B48" s="248" t="s">
        <v>454</v>
      </c>
      <c r="C48" s="249">
        <v>2014</v>
      </c>
      <c r="D48" s="250">
        <v>4797.7700000000004</v>
      </c>
      <c r="E48" s="248" t="s">
        <v>385</v>
      </c>
      <c r="F48" s="248"/>
    </row>
    <row r="49" spans="1:6" s="20" customFormat="1" ht="25.5" x14ac:dyDescent="0.2">
      <c r="A49" s="249">
        <v>47</v>
      </c>
      <c r="B49" s="248" t="s">
        <v>589</v>
      </c>
      <c r="C49" s="249">
        <v>2006</v>
      </c>
      <c r="D49" s="250">
        <v>7087.41</v>
      </c>
      <c r="E49" s="248" t="s">
        <v>422</v>
      </c>
      <c r="F49" s="248" t="s">
        <v>590</v>
      </c>
    </row>
    <row r="50" spans="1:6" s="20" customFormat="1" x14ac:dyDescent="0.2">
      <c r="A50" s="249">
        <v>48</v>
      </c>
      <c r="B50" s="248" t="s">
        <v>472</v>
      </c>
      <c r="C50" s="249">
        <v>2015</v>
      </c>
      <c r="D50" s="250">
        <v>3500</v>
      </c>
      <c r="E50" s="248" t="s">
        <v>473</v>
      </c>
      <c r="F50" s="248" t="s">
        <v>474</v>
      </c>
    </row>
    <row r="51" spans="1:6" s="20" customFormat="1" x14ac:dyDescent="0.2">
      <c r="A51" s="249">
        <v>49</v>
      </c>
      <c r="B51" s="248" t="s">
        <v>454</v>
      </c>
      <c r="C51" s="249">
        <v>2015</v>
      </c>
      <c r="D51" s="250">
        <v>3799</v>
      </c>
      <c r="E51" s="248" t="s">
        <v>473</v>
      </c>
      <c r="F51" s="248" t="s">
        <v>475</v>
      </c>
    </row>
    <row r="52" spans="1:6" s="20" customFormat="1" ht="114.75" x14ac:dyDescent="0.2">
      <c r="A52" s="249">
        <v>50</v>
      </c>
      <c r="B52" s="248" t="s">
        <v>487</v>
      </c>
      <c r="C52" s="249">
        <v>2016</v>
      </c>
      <c r="D52" s="250">
        <v>70350</v>
      </c>
      <c r="E52" s="248" t="s">
        <v>488</v>
      </c>
      <c r="F52" s="248" t="s">
        <v>489</v>
      </c>
    </row>
    <row r="53" spans="1:6" s="20" customFormat="1" ht="89.25" x14ac:dyDescent="0.2">
      <c r="A53" s="249">
        <v>51</v>
      </c>
      <c r="B53" s="248" t="s">
        <v>452</v>
      </c>
      <c r="C53" s="249">
        <v>2016</v>
      </c>
      <c r="D53" s="250">
        <v>3911.4</v>
      </c>
      <c r="E53" s="248" t="s">
        <v>473</v>
      </c>
      <c r="F53" s="248" t="s">
        <v>511</v>
      </c>
    </row>
    <row r="54" spans="1:6" s="20" customFormat="1" ht="89.25" x14ac:dyDescent="0.2">
      <c r="A54" s="249">
        <v>52</v>
      </c>
      <c r="B54" s="248" t="s">
        <v>452</v>
      </c>
      <c r="C54" s="249">
        <v>2016</v>
      </c>
      <c r="D54" s="250">
        <v>3911.4</v>
      </c>
      <c r="E54" s="248" t="s">
        <v>404</v>
      </c>
      <c r="F54" s="248" t="s">
        <v>512</v>
      </c>
    </row>
    <row r="55" spans="1:6" s="20" customFormat="1" ht="89.25" x14ac:dyDescent="0.2">
      <c r="A55" s="249">
        <v>53</v>
      </c>
      <c r="B55" s="248" t="s">
        <v>452</v>
      </c>
      <c r="C55" s="249">
        <v>2016</v>
      </c>
      <c r="D55" s="250">
        <v>3911.4</v>
      </c>
      <c r="E55" s="248" t="s">
        <v>513</v>
      </c>
      <c r="F55" s="248" t="s">
        <v>514</v>
      </c>
    </row>
    <row r="56" spans="1:6" s="20" customFormat="1" ht="153" x14ac:dyDescent="0.2">
      <c r="A56" s="249">
        <v>54</v>
      </c>
      <c r="B56" s="248" t="s">
        <v>515</v>
      </c>
      <c r="C56" s="249">
        <v>2016</v>
      </c>
      <c r="D56" s="250">
        <v>9348</v>
      </c>
      <c r="E56" s="248" t="s">
        <v>370</v>
      </c>
      <c r="F56" s="248" t="s">
        <v>516</v>
      </c>
    </row>
    <row r="57" spans="1:6" s="20" customFormat="1" ht="229.5" x14ac:dyDescent="0.2">
      <c r="A57" s="249">
        <v>55</v>
      </c>
      <c r="B57" s="248" t="s">
        <v>608</v>
      </c>
      <c r="C57" s="249">
        <v>2018</v>
      </c>
      <c r="D57" s="250">
        <v>251497</v>
      </c>
      <c r="E57" s="248" t="s">
        <v>609</v>
      </c>
      <c r="F57" s="370" t="s">
        <v>631</v>
      </c>
    </row>
    <row r="58" spans="1:6" s="20" customFormat="1" ht="76.5" x14ac:dyDescent="0.2">
      <c r="A58" s="249">
        <v>56</v>
      </c>
      <c r="B58" s="248" t="s">
        <v>610</v>
      </c>
      <c r="C58" s="249">
        <v>2018</v>
      </c>
      <c r="D58" s="250">
        <v>32087.72</v>
      </c>
      <c r="E58" s="248" t="s">
        <v>388</v>
      </c>
      <c r="F58" s="370" t="s">
        <v>632</v>
      </c>
    </row>
    <row r="59" spans="1:6" s="20" customFormat="1" ht="140.25" x14ac:dyDescent="0.2">
      <c r="A59" s="249">
        <v>57</v>
      </c>
      <c r="B59" s="248" t="s">
        <v>611</v>
      </c>
      <c r="C59" s="249">
        <v>2018</v>
      </c>
      <c r="D59" s="250">
        <v>12373.8</v>
      </c>
      <c r="E59" s="248" t="s">
        <v>593</v>
      </c>
      <c r="F59" s="370" t="s">
        <v>634</v>
      </c>
    </row>
    <row r="60" spans="1:6" s="20" customFormat="1" ht="178.5" x14ac:dyDescent="0.2">
      <c r="A60" s="249">
        <v>58</v>
      </c>
      <c r="B60" s="248" t="s">
        <v>612</v>
      </c>
      <c r="C60" s="249">
        <v>2019</v>
      </c>
      <c r="D60" s="250">
        <v>32461.11</v>
      </c>
      <c r="E60" s="248" t="s">
        <v>416</v>
      </c>
      <c r="F60" s="370" t="s">
        <v>633</v>
      </c>
    </row>
    <row r="61" spans="1:6" s="20" customFormat="1" ht="409.5" x14ac:dyDescent="0.2">
      <c r="A61" s="249">
        <v>59</v>
      </c>
      <c r="B61" s="248" t="s">
        <v>615</v>
      </c>
      <c r="C61" s="249">
        <v>2019</v>
      </c>
      <c r="D61" s="250">
        <v>57334.7</v>
      </c>
      <c r="E61" s="248" t="s">
        <v>416</v>
      </c>
      <c r="F61" s="370" t="s">
        <v>616</v>
      </c>
    </row>
    <row r="62" spans="1:6" s="20" customFormat="1" ht="395.25" x14ac:dyDescent="0.2">
      <c r="A62" s="249">
        <v>60</v>
      </c>
      <c r="B62" s="248" t="s">
        <v>617</v>
      </c>
      <c r="C62" s="249">
        <v>2019</v>
      </c>
      <c r="D62" s="250">
        <v>32662.3</v>
      </c>
      <c r="E62" s="248" t="s">
        <v>416</v>
      </c>
      <c r="F62" s="370" t="s">
        <v>618</v>
      </c>
    </row>
    <row r="63" spans="1:6" s="20" customFormat="1" ht="409.5" x14ac:dyDescent="0.2">
      <c r="A63" s="249">
        <v>61</v>
      </c>
      <c r="B63" s="248" t="s">
        <v>625</v>
      </c>
      <c r="C63" s="249">
        <v>2020</v>
      </c>
      <c r="D63" s="250">
        <v>35468.9</v>
      </c>
      <c r="E63" s="248" t="s">
        <v>388</v>
      </c>
      <c r="F63" s="370" t="s">
        <v>626</v>
      </c>
    </row>
    <row r="64" spans="1:6" s="20" customFormat="1" ht="127.5" x14ac:dyDescent="0.2">
      <c r="A64" s="249">
        <v>62</v>
      </c>
      <c r="B64" s="248" t="s">
        <v>517</v>
      </c>
      <c r="C64" s="249">
        <v>2016</v>
      </c>
      <c r="D64" s="250">
        <v>12423</v>
      </c>
      <c r="E64" s="248" t="s">
        <v>385</v>
      </c>
      <c r="F64" s="248" t="s">
        <v>518</v>
      </c>
    </row>
    <row r="65" spans="1:10" s="20" customFormat="1" ht="51" x14ac:dyDescent="0.2">
      <c r="A65" s="249">
        <v>63</v>
      </c>
      <c r="B65" s="248" t="s">
        <v>418</v>
      </c>
      <c r="C65" s="249">
        <v>2008</v>
      </c>
      <c r="D65" s="250">
        <v>1078374.4099999999</v>
      </c>
      <c r="E65" s="248" t="s">
        <v>419</v>
      </c>
      <c r="F65" s="248" t="s">
        <v>420</v>
      </c>
    </row>
    <row r="66" spans="1:10" s="20" customFormat="1" x14ac:dyDescent="0.2">
      <c r="A66" s="249">
        <v>64</v>
      </c>
      <c r="B66" s="248" t="s">
        <v>421</v>
      </c>
      <c r="C66" s="249">
        <v>2006</v>
      </c>
      <c r="D66" s="250">
        <v>28953.32</v>
      </c>
      <c r="E66" s="248" t="s">
        <v>422</v>
      </c>
      <c r="F66" s="248" t="s">
        <v>423</v>
      </c>
    </row>
    <row r="67" spans="1:10" s="20" customFormat="1" ht="102" x14ac:dyDescent="0.2">
      <c r="A67" s="249">
        <v>65</v>
      </c>
      <c r="B67" s="248" t="s">
        <v>426</v>
      </c>
      <c r="C67" s="249">
        <v>2010</v>
      </c>
      <c r="D67" s="250">
        <v>874571.23</v>
      </c>
      <c r="E67" s="248" t="s">
        <v>427</v>
      </c>
      <c r="F67" s="248" t="s">
        <v>428</v>
      </c>
    </row>
    <row r="68" spans="1:10" s="20" customFormat="1" ht="25.5" x14ac:dyDescent="0.2">
      <c r="A68" s="249">
        <v>66</v>
      </c>
      <c r="B68" s="248" t="s">
        <v>429</v>
      </c>
      <c r="C68" s="249">
        <v>2011</v>
      </c>
      <c r="D68" s="250">
        <v>41599.199999999997</v>
      </c>
      <c r="E68" s="248" t="s">
        <v>427</v>
      </c>
      <c r="F68" s="248"/>
    </row>
    <row r="69" spans="1:10" s="20" customFormat="1" ht="25.5" x14ac:dyDescent="0.2">
      <c r="A69" s="249">
        <v>67</v>
      </c>
      <c r="B69" s="248" t="s">
        <v>466</v>
      </c>
      <c r="C69" s="249">
        <v>2008</v>
      </c>
      <c r="D69" s="250">
        <v>30000</v>
      </c>
      <c r="E69" s="248" t="s">
        <v>451</v>
      </c>
      <c r="F69" s="248" t="s">
        <v>467</v>
      </c>
    </row>
    <row r="70" spans="1:10" s="20" customFormat="1" ht="153" x14ac:dyDescent="0.2">
      <c r="A70" s="249">
        <v>68</v>
      </c>
      <c r="B70" s="248" t="s">
        <v>601</v>
      </c>
      <c r="C70" s="249">
        <v>2018</v>
      </c>
      <c r="D70" s="250">
        <v>2095518.2</v>
      </c>
      <c r="E70" s="248" t="s">
        <v>602</v>
      </c>
      <c r="F70" s="370" t="s">
        <v>627</v>
      </c>
    </row>
    <row r="71" spans="1:10" s="20" customFormat="1" ht="255" x14ac:dyDescent="0.2">
      <c r="A71" s="249">
        <v>69</v>
      </c>
      <c r="B71" s="248" t="s">
        <v>603</v>
      </c>
      <c r="C71" s="249">
        <v>2018</v>
      </c>
      <c r="D71" s="250">
        <v>2315639.98</v>
      </c>
      <c r="E71" s="248" t="s">
        <v>388</v>
      </c>
      <c r="F71" s="370" t="s">
        <v>628</v>
      </c>
    </row>
    <row r="72" spans="1:10" s="20" customFormat="1" x14ac:dyDescent="0.2">
      <c r="A72" s="249">
        <v>70</v>
      </c>
      <c r="B72" s="248" t="s">
        <v>524</v>
      </c>
      <c r="C72" s="249">
        <v>1979</v>
      </c>
      <c r="D72" s="250">
        <v>11000</v>
      </c>
      <c r="E72" s="248" t="s">
        <v>525</v>
      </c>
      <c r="F72" s="248"/>
    </row>
    <row r="73" spans="1:10" ht="12.75" customHeight="1" x14ac:dyDescent="0.2">
      <c r="A73" s="249">
        <v>71</v>
      </c>
      <c r="B73" s="248" t="s">
        <v>524</v>
      </c>
      <c r="C73" s="249">
        <v>1979</v>
      </c>
      <c r="D73" s="250">
        <v>10000</v>
      </c>
      <c r="E73" s="248" t="s">
        <v>593</v>
      </c>
      <c r="F73" s="248" t="s">
        <v>594</v>
      </c>
      <c r="H73" s="20"/>
      <c r="I73" s="20"/>
      <c r="J73" s="20"/>
    </row>
    <row r="74" spans="1:10" ht="12.75" customHeight="1" x14ac:dyDescent="0.2">
      <c r="A74" s="249">
        <v>72</v>
      </c>
      <c r="B74" s="248" t="s">
        <v>524</v>
      </c>
      <c r="C74" s="249">
        <v>1979</v>
      </c>
      <c r="D74" s="250">
        <v>10000</v>
      </c>
      <c r="E74" s="248" t="s">
        <v>393</v>
      </c>
      <c r="F74" s="248" t="s">
        <v>594</v>
      </c>
      <c r="H74" s="20"/>
      <c r="I74" s="20"/>
      <c r="J74" s="20"/>
    </row>
    <row r="75" spans="1:10" ht="12.75" customHeight="1" x14ac:dyDescent="0.2">
      <c r="A75" s="249">
        <v>73</v>
      </c>
      <c r="B75" s="248" t="s">
        <v>524</v>
      </c>
      <c r="C75" s="249">
        <v>1999</v>
      </c>
      <c r="D75" s="250">
        <v>10000</v>
      </c>
      <c r="E75" s="248" t="s">
        <v>533</v>
      </c>
      <c r="F75" s="248" t="s">
        <v>595</v>
      </c>
      <c r="H75" s="20"/>
      <c r="I75" s="20"/>
      <c r="J75" s="20"/>
    </row>
    <row r="76" spans="1:10" ht="12.75" customHeight="1" x14ac:dyDescent="0.2">
      <c r="A76" s="249">
        <v>74</v>
      </c>
      <c r="B76" s="248" t="s">
        <v>526</v>
      </c>
      <c r="C76" s="249" t="s">
        <v>345</v>
      </c>
      <c r="D76" s="250">
        <v>5000</v>
      </c>
      <c r="E76" s="248" t="s">
        <v>525</v>
      </c>
      <c r="F76" s="248" t="s">
        <v>592</v>
      </c>
      <c r="H76" s="20"/>
      <c r="I76" s="20"/>
      <c r="J76" s="20"/>
    </row>
    <row r="77" spans="1:10" ht="12.75" customHeight="1" x14ac:dyDescent="0.2">
      <c r="A77" s="249">
        <v>75</v>
      </c>
      <c r="B77" s="248" t="s">
        <v>526</v>
      </c>
      <c r="C77" s="249" t="s">
        <v>345</v>
      </c>
      <c r="D77" s="250">
        <v>5000</v>
      </c>
      <c r="E77" s="248" t="s">
        <v>390</v>
      </c>
      <c r="F77" s="248" t="s">
        <v>592</v>
      </c>
    </row>
    <row r="78" spans="1:10" ht="12.75" customHeight="1" x14ac:dyDescent="0.2">
      <c r="A78" s="249">
        <v>76</v>
      </c>
      <c r="B78" s="248" t="s">
        <v>526</v>
      </c>
      <c r="C78" s="249" t="s">
        <v>345</v>
      </c>
      <c r="D78" s="250">
        <v>5000</v>
      </c>
      <c r="E78" s="248" t="s">
        <v>527</v>
      </c>
      <c r="F78" s="248" t="s">
        <v>592</v>
      </c>
    </row>
    <row r="79" spans="1:10" ht="12.75" customHeight="1" x14ac:dyDescent="0.2">
      <c r="A79" s="249">
        <v>77</v>
      </c>
      <c r="B79" s="248" t="s">
        <v>526</v>
      </c>
      <c r="C79" s="249" t="s">
        <v>345</v>
      </c>
      <c r="D79" s="250">
        <v>5000</v>
      </c>
      <c r="E79" s="248" t="s">
        <v>528</v>
      </c>
      <c r="F79" s="248" t="s">
        <v>592</v>
      </c>
    </row>
    <row r="80" spans="1:10" ht="12.75" customHeight="1" x14ac:dyDescent="0.2">
      <c r="A80" s="249">
        <v>78</v>
      </c>
      <c r="B80" s="248" t="s">
        <v>526</v>
      </c>
      <c r="C80" s="249" t="s">
        <v>345</v>
      </c>
      <c r="D80" s="250">
        <v>5000</v>
      </c>
      <c r="E80" s="248" t="s">
        <v>529</v>
      </c>
      <c r="F80" s="248" t="s">
        <v>592</v>
      </c>
    </row>
    <row r="81" spans="1:6" ht="12.75" customHeight="1" x14ac:dyDescent="0.2">
      <c r="A81" s="249">
        <v>79</v>
      </c>
      <c r="B81" s="248" t="s">
        <v>526</v>
      </c>
      <c r="C81" s="249" t="s">
        <v>345</v>
      </c>
      <c r="D81" s="250">
        <v>5000</v>
      </c>
      <c r="E81" s="248" t="s">
        <v>530</v>
      </c>
      <c r="F81" s="248" t="s">
        <v>592</v>
      </c>
    </row>
    <row r="82" spans="1:6" ht="12.75" customHeight="1" x14ac:dyDescent="0.2">
      <c r="A82" s="249">
        <v>80</v>
      </c>
      <c r="B82" s="248" t="s">
        <v>526</v>
      </c>
      <c r="C82" s="249" t="s">
        <v>345</v>
      </c>
      <c r="D82" s="250">
        <v>5000</v>
      </c>
      <c r="E82" s="248" t="s">
        <v>531</v>
      </c>
      <c r="F82" s="248" t="s">
        <v>592</v>
      </c>
    </row>
    <row r="83" spans="1:6" ht="12.75" customHeight="1" x14ac:dyDescent="0.2">
      <c r="A83" s="249">
        <v>81</v>
      </c>
      <c r="B83" s="248" t="s">
        <v>526</v>
      </c>
      <c r="C83" s="249" t="s">
        <v>345</v>
      </c>
      <c r="D83" s="250">
        <v>5000</v>
      </c>
      <c r="E83" s="248" t="s">
        <v>532</v>
      </c>
      <c r="F83" s="248" t="s">
        <v>592</v>
      </c>
    </row>
    <row r="84" spans="1:6" ht="12.75" customHeight="1" x14ac:dyDescent="0.2">
      <c r="A84" s="249">
        <v>82</v>
      </c>
      <c r="B84" s="248" t="s">
        <v>526</v>
      </c>
      <c r="C84" s="249" t="s">
        <v>345</v>
      </c>
      <c r="D84" s="250">
        <v>5000</v>
      </c>
      <c r="E84" s="248" t="s">
        <v>534</v>
      </c>
      <c r="F84" s="248" t="s">
        <v>596</v>
      </c>
    </row>
    <row r="85" spans="1:6" ht="12.75" customHeight="1" x14ac:dyDescent="0.2">
      <c r="A85" s="249">
        <v>83</v>
      </c>
      <c r="B85" s="248" t="s">
        <v>526</v>
      </c>
      <c r="C85" s="249" t="s">
        <v>345</v>
      </c>
      <c r="D85" s="250">
        <v>5000</v>
      </c>
      <c r="E85" s="248" t="s">
        <v>535</v>
      </c>
      <c r="F85" s="248" t="s">
        <v>592</v>
      </c>
    </row>
    <row r="86" spans="1:6" ht="12.75" customHeight="1" x14ac:dyDescent="0.2">
      <c r="A86" s="249">
        <v>84</v>
      </c>
      <c r="B86" s="248" t="s">
        <v>526</v>
      </c>
      <c r="C86" s="249" t="s">
        <v>345</v>
      </c>
      <c r="D86" s="250">
        <v>5000</v>
      </c>
      <c r="E86" s="248" t="s">
        <v>536</v>
      </c>
      <c r="F86" s="248" t="s">
        <v>592</v>
      </c>
    </row>
    <row r="87" spans="1:6" ht="12.75" customHeight="1" x14ac:dyDescent="0.2">
      <c r="A87" s="249">
        <v>85</v>
      </c>
      <c r="B87" s="248" t="s">
        <v>526</v>
      </c>
      <c r="C87" s="249" t="s">
        <v>345</v>
      </c>
      <c r="D87" s="250">
        <v>5000</v>
      </c>
      <c r="E87" s="248" t="s">
        <v>537</v>
      </c>
      <c r="F87" s="248" t="s">
        <v>594</v>
      </c>
    </row>
    <row r="88" spans="1:6" ht="12.75" customHeight="1" x14ac:dyDescent="0.2">
      <c r="A88" s="249">
        <v>86</v>
      </c>
      <c r="B88" s="248" t="s">
        <v>526</v>
      </c>
      <c r="C88" s="249" t="s">
        <v>345</v>
      </c>
      <c r="D88" s="250">
        <v>5000</v>
      </c>
      <c r="E88" s="248" t="s">
        <v>538</v>
      </c>
      <c r="F88" s="248" t="s">
        <v>596</v>
      </c>
    </row>
    <row r="89" spans="1:6" ht="12.75" customHeight="1" x14ac:dyDescent="0.2">
      <c r="A89" s="249">
        <v>87</v>
      </c>
      <c r="B89" s="248" t="s">
        <v>526</v>
      </c>
      <c r="C89" s="249" t="s">
        <v>345</v>
      </c>
      <c r="D89" s="250">
        <v>5000</v>
      </c>
      <c r="E89" s="248" t="s">
        <v>539</v>
      </c>
      <c r="F89" s="248" t="s">
        <v>592</v>
      </c>
    </row>
    <row r="90" spans="1:6" ht="12.75" customHeight="1" x14ac:dyDescent="0.2">
      <c r="A90" s="249">
        <v>88</v>
      </c>
      <c r="B90" s="248" t="s">
        <v>526</v>
      </c>
      <c r="C90" s="249" t="s">
        <v>345</v>
      </c>
      <c r="D90" s="250">
        <v>5000</v>
      </c>
      <c r="E90" s="248" t="s">
        <v>540</v>
      </c>
      <c r="F90" s="248" t="s">
        <v>592</v>
      </c>
    </row>
    <row r="91" spans="1:6" ht="12.75" customHeight="1" x14ac:dyDescent="0.2">
      <c r="A91" s="249">
        <v>89</v>
      </c>
      <c r="B91" s="248" t="s">
        <v>526</v>
      </c>
      <c r="C91" s="249" t="s">
        <v>345</v>
      </c>
      <c r="D91" s="250">
        <v>5000</v>
      </c>
      <c r="E91" s="248" t="s">
        <v>541</v>
      </c>
      <c r="F91" s="248" t="s">
        <v>592</v>
      </c>
    </row>
    <row r="92" spans="1:6" ht="12.75" customHeight="1" x14ac:dyDescent="0.2">
      <c r="A92" s="249">
        <v>90</v>
      </c>
      <c r="B92" s="248" t="s">
        <v>526</v>
      </c>
      <c r="C92" s="249" t="s">
        <v>345</v>
      </c>
      <c r="D92" s="250">
        <v>5000</v>
      </c>
      <c r="E92" s="248" t="s">
        <v>542</v>
      </c>
      <c r="F92" s="248" t="s">
        <v>592</v>
      </c>
    </row>
    <row r="93" spans="1:6" ht="12.75" customHeight="1" x14ac:dyDescent="0.2">
      <c r="A93" s="249">
        <v>91</v>
      </c>
      <c r="B93" s="248" t="s">
        <v>526</v>
      </c>
      <c r="C93" s="249" t="s">
        <v>345</v>
      </c>
      <c r="D93" s="250">
        <v>5000</v>
      </c>
      <c r="E93" s="248" t="s">
        <v>543</v>
      </c>
      <c r="F93" s="248" t="s">
        <v>592</v>
      </c>
    </row>
    <row r="94" spans="1:6" ht="12.75" customHeight="1" x14ac:dyDescent="0.2">
      <c r="A94" s="249">
        <v>92</v>
      </c>
      <c r="B94" s="248" t="s">
        <v>526</v>
      </c>
      <c r="C94" s="249" t="s">
        <v>345</v>
      </c>
      <c r="D94" s="250">
        <v>5000</v>
      </c>
      <c r="E94" s="248" t="s">
        <v>544</v>
      </c>
      <c r="F94" s="248" t="s">
        <v>592</v>
      </c>
    </row>
    <row r="95" spans="1:6" ht="12.75" customHeight="1" x14ac:dyDescent="0.2">
      <c r="A95" s="249">
        <v>93</v>
      </c>
      <c r="B95" s="248" t="s">
        <v>526</v>
      </c>
      <c r="C95" s="249" t="s">
        <v>345</v>
      </c>
      <c r="D95" s="250">
        <v>5000</v>
      </c>
      <c r="E95" s="248" t="s">
        <v>537</v>
      </c>
      <c r="F95" s="248" t="s">
        <v>592</v>
      </c>
    </row>
    <row r="96" spans="1:6" ht="12.75" customHeight="1" x14ac:dyDescent="0.2">
      <c r="A96" s="249">
        <v>94</v>
      </c>
      <c r="B96" s="248" t="s">
        <v>526</v>
      </c>
      <c r="C96" s="249" t="s">
        <v>345</v>
      </c>
      <c r="D96" s="250">
        <v>5000</v>
      </c>
      <c r="E96" s="248" t="s">
        <v>545</v>
      </c>
      <c r="F96" s="248" t="s">
        <v>592</v>
      </c>
    </row>
    <row r="97" spans="1:6" ht="12.75" customHeight="1" x14ac:dyDescent="0.2">
      <c r="A97" s="249">
        <v>95</v>
      </c>
      <c r="B97" s="248" t="s">
        <v>526</v>
      </c>
      <c r="C97" s="249" t="s">
        <v>345</v>
      </c>
      <c r="D97" s="250">
        <v>5000</v>
      </c>
      <c r="E97" s="248" t="s">
        <v>546</v>
      </c>
      <c r="F97" s="248" t="s">
        <v>592</v>
      </c>
    </row>
    <row r="98" spans="1:6" ht="12.75" customHeight="1" x14ac:dyDescent="0.2">
      <c r="A98" s="249">
        <v>96</v>
      </c>
      <c r="B98" s="248" t="s">
        <v>526</v>
      </c>
      <c r="C98" s="249">
        <v>1976</v>
      </c>
      <c r="D98" s="250">
        <v>5000</v>
      </c>
      <c r="E98" s="248" t="s">
        <v>547</v>
      </c>
      <c r="F98" s="248" t="s">
        <v>592</v>
      </c>
    </row>
    <row r="99" spans="1:6" ht="12.75" customHeight="1" x14ac:dyDescent="0.2">
      <c r="A99" s="249">
        <v>97</v>
      </c>
      <c r="B99" s="248" t="s">
        <v>526</v>
      </c>
      <c r="C99" s="249" t="s">
        <v>345</v>
      </c>
      <c r="D99" s="250">
        <v>5000</v>
      </c>
      <c r="E99" s="248" t="s">
        <v>548</v>
      </c>
      <c r="F99" s="248" t="s">
        <v>596</v>
      </c>
    </row>
    <row r="100" spans="1:6" ht="12.75" customHeight="1" x14ac:dyDescent="0.2">
      <c r="A100" s="249">
        <v>98</v>
      </c>
      <c r="B100" s="248" t="s">
        <v>526</v>
      </c>
      <c r="C100" s="249">
        <v>1980</v>
      </c>
      <c r="D100" s="250">
        <v>5000</v>
      </c>
      <c r="E100" s="248" t="s">
        <v>549</v>
      </c>
      <c r="F100" s="248" t="s">
        <v>592</v>
      </c>
    </row>
    <row r="101" spans="1:6" ht="12.75" customHeight="1" x14ac:dyDescent="0.2">
      <c r="A101" s="249">
        <v>99</v>
      </c>
      <c r="B101" s="248" t="s">
        <v>526</v>
      </c>
      <c r="C101" s="249" t="s">
        <v>345</v>
      </c>
      <c r="D101" s="250">
        <v>5000</v>
      </c>
      <c r="E101" s="248" t="s">
        <v>550</v>
      </c>
      <c r="F101" s="248" t="s">
        <v>592</v>
      </c>
    </row>
    <row r="102" spans="1:6" x14ac:dyDescent="0.2">
      <c r="A102" s="249">
        <v>100</v>
      </c>
      <c r="B102" s="248" t="s">
        <v>522</v>
      </c>
      <c r="C102" s="249" t="s">
        <v>345</v>
      </c>
      <c r="D102" s="250">
        <v>7000</v>
      </c>
      <c r="E102" s="248" t="s">
        <v>523</v>
      </c>
      <c r="F102" s="248"/>
    </row>
    <row r="103" spans="1:6" ht="25.5" x14ac:dyDescent="0.2">
      <c r="A103" s="249">
        <v>101</v>
      </c>
      <c r="B103" s="248" t="s">
        <v>635</v>
      </c>
      <c r="C103" s="249">
        <v>2017</v>
      </c>
      <c r="D103" s="250">
        <v>3600</v>
      </c>
      <c r="E103" s="248" t="s">
        <v>591</v>
      </c>
      <c r="F103" s="248" t="s">
        <v>502</v>
      </c>
    </row>
    <row r="104" spans="1:6" ht="293.25" x14ac:dyDescent="0.2">
      <c r="A104" s="249">
        <v>102</v>
      </c>
      <c r="B104" s="248" t="s">
        <v>597</v>
      </c>
      <c r="C104" s="249">
        <v>2018</v>
      </c>
      <c r="D104" s="250">
        <v>1760946.16</v>
      </c>
      <c r="E104" s="248" t="s">
        <v>416</v>
      </c>
      <c r="F104" s="248" t="s">
        <v>598</v>
      </c>
    </row>
    <row r="105" spans="1:6" ht="25.5" x14ac:dyDescent="0.2">
      <c r="A105" s="249">
        <v>103</v>
      </c>
      <c r="B105" s="248" t="s">
        <v>519</v>
      </c>
      <c r="C105" s="249">
        <v>2017</v>
      </c>
      <c r="D105" s="250">
        <v>42106.28</v>
      </c>
      <c r="E105" s="248" t="s">
        <v>520</v>
      </c>
      <c r="F105" s="248" t="s">
        <v>521</v>
      </c>
    </row>
    <row r="106" spans="1:6" ht="38.25" x14ac:dyDescent="0.2">
      <c r="A106" s="249">
        <v>104</v>
      </c>
      <c r="B106" s="248" t="s">
        <v>491</v>
      </c>
      <c r="C106" s="249">
        <v>2016</v>
      </c>
      <c r="D106" s="250">
        <v>12871.35</v>
      </c>
      <c r="E106" s="248" t="s">
        <v>492</v>
      </c>
      <c r="F106" s="248" t="s">
        <v>493</v>
      </c>
    </row>
    <row r="107" spans="1:6" ht="25.5" x14ac:dyDescent="0.2">
      <c r="A107" s="249">
        <v>105</v>
      </c>
      <c r="B107" s="248" t="s">
        <v>588</v>
      </c>
      <c r="C107" s="249">
        <v>2011</v>
      </c>
      <c r="D107" s="250">
        <v>27698.62</v>
      </c>
      <c r="E107" s="248" t="s">
        <v>432</v>
      </c>
      <c r="F107" s="248"/>
    </row>
    <row r="108" spans="1:6" ht="25.5" x14ac:dyDescent="0.2">
      <c r="A108" s="249">
        <v>106</v>
      </c>
      <c r="B108" s="248" t="s">
        <v>433</v>
      </c>
      <c r="C108" s="249">
        <v>2012</v>
      </c>
      <c r="D108" s="250">
        <v>13072.12</v>
      </c>
      <c r="E108" s="248" t="s">
        <v>434</v>
      </c>
      <c r="F108" s="248" t="s">
        <v>435</v>
      </c>
    </row>
    <row r="109" spans="1:6" ht="25.5" x14ac:dyDescent="0.2">
      <c r="A109" s="249">
        <v>107</v>
      </c>
      <c r="B109" s="248" t="s">
        <v>443</v>
      </c>
      <c r="C109" s="249">
        <v>2010</v>
      </c>
      <c r="D109" s="250">
        <v>22000</v>
      </c>
      <c r="E109" s="248" t="s">
        <v>444</v>
      </c>
      <c r="F109" s="248"/>
    </row>
    <row r="110" spans="1:6" x14ac:dyDescent="0.2">
      <c r="A110" s="249">
        <v>108</v>
      </c>
      <c r="B110" s="248" t="s">
        <v>445</v>
      </c>
      <c r="C110" s="249">
        <v>2010</v>
      </c>
      <c r="D110" s="250">
        <v>35510.800000000003</v>
      </c>
      <c r="E110" s="248" t="s">
        <v>376</v>
      </c>
      <c r="F110" s="248"/>
    </row>
    <row r="111" spans="1:6" ht="25.5" x14ac:dyDescent="0.2">
      <c r="A111" s="249">
        <v>109</v>
      </c>
      <c r="B111" s="248" t="s">
        <v>464</v>
      </c>
      <c r="C111" s="249">
        <v>2007</v>
      </c>
      <c r="D111" s="250">
        <v>187100.66</v>
      </c>
      <c r="E111" s="248" t="s">
        <v>444</v>
      </c>
      <c r="F111" s="248" t="s">
        <v>465</v>
      </c>
    </row>
    <row r="112" spans="1:6" ht="38.25" x14ac:dyDescent="0.2">
      <c r="A112" s="249">
        <v>110</v>
      </c>
      <c r="B112" s="248" t="s">
        <v>470</v>
      </c>
      <c r="C112" s="249">
        <v>2015</v>
      </c>
      <c r="D112" s="250">
        <v>12425.87</v>
      </c>
      <c r="E112" s="248" t="s">
        <v>416</v>
      </c>
      <c r="F112" s="248" t="s">
        <v>471</v>
      </c>
    </row>
    <row r="113" spans="1:6" ht="76.5" x14ac:dyDescent="0.2">
      <c r="A113" s="249">
        <v>111</v>
      </c>
      <c r="B113" s="248" t="s">
        <v>476</v>
      </c>
      <c r="C113" s="249">
        <v>2016</v>
      </c>
      <c r="D113" s="250">
        <v>54607.12</v>
      </c>
      <c r="E113" s="248" t="s">
        <v>477</v>
      </c>
      <c r="F113" s="248" t="s">
        <v>478</v>
      </c>
    </row>
    <row r="114" spans="1:6" x14ac:dyDescent="0.2">
      <c r="A114" s="249">
        <v>112</v>
      </c>
      <c r="B114" s="248" t="s">
        <v>624</v>
      </c>
      <c r="C114" s="249">
        <v>2020</v>
      </c>
      <c r="D114" s="250">
        <v>139552.54999999999</v>
      </c>
      <c r="E114" s="248" t="s">
        <v>390</v>
      </c>
      <c r="F114" s="248"/>
    </row>
    <row r="115" spans="1:6" x14ac:dyDescent="0.2">
      <c r="A115" s="249">
        <v>113</v>
      </c>
      <c r="B115" s="248" t="s">
        <v>415</v>
      </c>
      <c r="C115" s="249">
        <v>2007</v>
      </c>
      <c r="D115" s="250">
        <v>15486.44</v>
      </c>
      <c r="E115" s="248" t="s">
        <v>416</v>
      </c>
      <c r="F115" s="248" t="s">
        <v>417</v>
      </c>
    </row>
    <row r="116" spans="1:6" x14ac:dyDescent="0.2">
      <c r="A116" s="249">
        <v>114</v>
      </c>
      <c r="B116" s="248" t="s">
        <v>490</v>
      </c>
      <c r="C116" s="249">
        <v>2016</v>
      </c>
      <c r="D116" s="250">
        <v>11734.2</v>
      </c>
      <c r="E116" s="248" t="s">
        <v>370</v>
      </c>
      <c r="F116" s="248"/>
    </row>
    <row r="117" spans="1:6" ht="63.75" x14ac:dyDescent="0.2">
      <c r="A117" s="249">
        <v>115</v>
      </c>
      <c r="B117" s="248" t="s">
        <v>503</v>
      </c>
      <c r="C117" s="249">
        <v>2017</v>
      </c>
      <c r="D117" s="250">
        <v>94310.25</v>
      </c>
      <c r="E117" s="248" t="s">
        <v>367</v>
      </c>
      <c r="F117" s="248" t="s">
        <v>504</v>
      </c>
    </row>
    <row r="118" spans="1:6" ht="38.25" x14ac:dyDescent="0.2">
      <c r="A118" s="249">
        <v>116</v>
      </c>
      <c r="B118" s="248" t="s">
        <v>505</v>
      </c>
      <c r="C118" s="249">
        <v>2017</v>
      </c>
      <c r="D118" s="250">
        <v>116323.69</v>
      </c>
      <c r="E118" s="248" t="s">
        <v>506</v>
      </c>
      <c r="F118" s="248" t="s">
        <v>507</v>
      </c>
    </row>
    <row r="119" spans="1:6" ht="51" x14ac:dyDescent="0.2">
      <c r="A119" s="249">
        <v>117</v>
      </c>
      <c r="B119" s="248" t="s">
        <v>508</v>
      </c>
      <c r="C119" s="249">
        <v>2017</v>
      </c>
      <c r="D119" s="250">
        <v>8938.9699999999993</v>
      </c>
      <c r="E119" s="248" t="s">
        <v>509</v>
      </c>
      <c r="F119" s="248" t="s">
        <v>510</v>
      </c>
    </row>
    <row r="120" spans="1:6" ht="114.75" x14ac:dyDescent="0.2">
      <c r="A120" s="249">
        <v>118</v>
      </c>
      <c r="B120" s="248" t="s">
        <v>599</v>
      </c>
      <c r="C120" s="249">
        <v>2018</v>
      </c>
      <c r="D120" s="250">
        <v>34092.35</v>
      </c>
      <c r="E120" s="248" t="s">
        <v>416</v>
      </c>
      <c r="F120" s="248" t="s">
        <v>600</v>
      </c>
    </row>
    <row r="121" spans="1:6" x14ac:dyDescent="0.2">
      <c r="A121" s="270"/>
      <c r="B121" s="295" t="s">
        <v>636</v>
      </c>
      <c r="C121" s="295"/>
      <c r="D121" s="353">
        <f>SUM(D3:D120)</f>
        <v>12027520.419999996</v>
      </c>
      <c r="E121" s="273"/>
      <c r="F121" s="274"/>
    </row>
    <row r="122" spans="1:6" x14ac:dyDescent="0.2">
      <c r="A122" s="277" t="s">
        <v>4</v>
      </c>
      <c r="B122" s="275" t="str">
        <f>'Zakładka nr 1 - wykaz podmiotów'!B5</f>
        <v xml:space="preserve">Miejski Ośrodek Pomocy Społecznej </v>
      </c>
      <c r="C122" s="275"/>
      <c r="D122" s="275"/>
      <c r="E122" s="302"/>
      <c r="F122" s="275"/>
    </row>
    <row r="123" spans="1:6" x14ac:dyDescent="0.2">
      <c r="A123" s="277" t="s">
        <v>5</v>
      </c>
      <c r="B123" s="275" t="str">
        <f>'Zakładka nr 1 - wykaz podmiotów'!B6</f>
        <v>Rypiński Dom Kultury</v>
      </c>
      <c r="C123" s="275"/>
      <c r="D123" s="275"/>
      <c r="E123" s="302"/>
      <c r="F123" s="275"/>
    </row>
    <row r="124" spans="1:6" x14ac:dyDescent="0.2">
      <c r="A124" s="277" t="s">
        <v>31</v>
      </c>
      <c r="B124" s="275" t="str">
        <f>'Zakładka nr 1 - wykaz podmiotów'!B7</f>
        <v>Muzeum Ziemi Dobrzyńskiej</v>
      </c>
      <c r="C124" s="275"/>
      <c r="D124" s="275"/>
      <c r="E124" s="302"/>
      <c r="F124" s="275"/>
    </row>
    <row r="125" spans="1:6" x14ac:dyDescent="0.2">
      <c r="A125" s="277" t="s">
        <v>32</v>
      </c>
      <c r="B125" s="275" t="str">
        <f>'Zakładka nr 1 - wykaz podmiotów'!B8</f>
        <v>Miejski Ośrodek Sportu i Rekreacji</v>
      </c>
      <c r="C125" s="275"/>
      <c r="D125" s="275"/>
      <c r="E125" s="302"/>
      <c r="F125" s="275"/>
    </row>
    <row r="126" spans="1:6" x14ac:dyDescent="0.2">
      <c r="A126" s="270">
        <v>1</v>
      </c>
      <c r="B126" s="271" t="s">
        <v>800</v>
      </c>
      <c r="C126" s="270">
        <v>1973</v>
      </c>
      <c r="D126" s="272">
        <v>764819.83</v>
      </c>
      <c r="E126" s="273" t="s">
        <v>801</v>
      </c>
      <c r="F126" s="274"/>
    </row>
    <row r="127" spans="1:6" x14ac:dyDescent="0.2">
      <c r="A127" s="270">
        <v>2</v>
      </c>
      <c r="B127" s="271" t="s">
        <v>802</v>
      </c>
      <c r="C127" s="270">
        <v>1990</v>
      </c>
      <c r="D127" s="272">
        <v>43908.5</v>
      </c>
      <c r="E127" s="273" t="s">
        <v>801</v>
      </c>
      <c r="F127" s="274"/>
    </row>
    <row r="128" spans="1:6" x14ac:dyDescent="0.2">
      <c r="A128" s="270">
        <v>3</v>
      </c>
      <c r="B128" s="271" t="s">
        <v>803</v>
      </c>
      <c r="C128" s="270">
        <v>1994</v>
      </c>
      <c r="D128" s="272">
        <v>11950.5</v>
      </c>
      <c r="E128" s="273" t="s">
        <v>801</v>
      </c>
      <c r="F128" s="274"/>
    </row>
    <row r="129" spans="1:6" x14ac:dyDescent="0.2">
      <c r="A129" s="270">
        <v>4</v>
      </c>
      <c r="B129" s="271" t="s">
        <v>804</v>
      </c>
      <c r="C129" s="270">
        <v>1994</v>
      </c>
      <c r="D129" s="272">
        <v>20186.32</v>
      </c>
      <c r="E129" s="273" t="s">
        <v>801</v>
      </c>
      <c r="F129" s="274"/>
    </row>
    <row r="130" spans="1:6" x14ac:dyDescent="0.2">
      <c r="A130" s="270">
        <v>5</v>
      </c>
      <c r="B130" s="271" t="s">
        <v>805</v>
      </c>
      <c r="C130" s="270">
        <v>2009</v>
      </c>
      <c r="D130" s="272">
        <v>39999.370000000003</v>
      </c>
      <c r="E130" s="273" t="s">
        <v>801</v>
      </c>
      <c r="F130" s="274"/>
    </row>
    <row r="131" spans="1:6" x14ac:dyDescent="0.2">
      <c r="A131" s="270">
        <v>6</v>
      </c>
      <c r="B131" s="271" t="s">
        <v>476</v>
      </c>
      <c r="C131" s="270">
        <v>2018</v>
      </c>
      <c r="D131" s="272">
        <v>15000</v>
      </c>
      <c r="E131" s="273" t="s">
        <v>801</v>
      </c>
      <c r="F131" s="274"/>
    </row>
    <row r="132" spans="1:6" x14ac:dyDescent="0.2">
      <c r="A132" s="270">
        <v>7</v>
      </c>
      <c r="B132" s="271" t="s">
        <v>806</v>
      </c>
      <c r="C132" s="270">
        <v>2018</v>
      </c>
      <c r="D132" s="272">
        <v>89739.22</v>
      </c>
      <c r="E132" s="273" t="s">
        <v>801</v>
      </c>
      <c r="F132" s="274"/>
    </row>
    <row r="133" spans="1:6" x14ac:dyDescent="0.2">
      <c r="A133" s="270">
        <v>8</v>
      </c>
      <c r="B133" s="271" t="s">
        <v>807</v>
      </c>
      <c r="C133" s="270">
        <v>2019</v>
      </c>
      <c r="D133" s="272">
        <v>19950</v>
      </c>
      <c r="E133" s="273" t="s">
        <v>801</v>
      </c>
      <c r="F133" s="274"/>
    </row>
    <row r="134" spans="1:6" s="287" customFormat="1" x14ac:dyDescent="0.2">
      <c r="A134" s="294"/>
      <c r="B134" s="285" t="s">
        <v>636</v>
      </c>
      <c r="C134" s="295"/>
      <c r="D134" s="296">
        <f>SUM(D126:D133)</f>
        <v>1005553.7399999999</v>
      </c>
      <c r="E134" s="297"/>
      <c r="F134" s="293"/>
    </row>
    <row r="135" spans="1:6" x14ac:dyDescent="0.2">
      <c r="A135" s="277" t="s">
        <v>47</v>
      </c>
      <c r="B135" s="275" t="str">
        <f>'Zakładka nr 1 - wykaz podmiotów'!B9</f>
        <v>Środowiskowy Dom Samopomocy</v>
      </c>
      <c r="C135" s="275"/>
      <c r="D135" s="275"/>
      <c r="E135" s="302"/>
      <c r="F135" s="275"/>
    </row>
    <row r="136" spans="1:6" x14ac:dyDescent="0.2">
      <c r="A136" s="277" t="s">
        <v>48</v>
      </c>
      <c r="B136" s="275" t="str">
        <f>'Zakładka nr 1 - wykaz podmiotów'!B10</f>
        <v>Miejsko-Powiatowa Biblioteka Publiczna</v>
      </c>
      <c r="C136" s="275"/>
      <c r="D136" s="275"/>
      <c r="E136" s="302"/>
      <c r="F136" s="275"/>
    </row>
    <row r="137" spans="1:6" x14ac:dyDescent="0.2">
      <c r="A137" s="277" t="s">
        <v>49</v>
      </c>
      <c r="B137" s="275" t="str">
        <f>'Zakładka nr 1 - wykaz podmiotów'!B11</f>
        <v>Miejski Zespół Obsługi Oświaty</v>
      </c>
      <c r="C137" s="275"/>
      <c r="D137" s="275"/>
      <c r="E137" s="302"/>
      <c r="F137" s="275"/>
    </row>
    <row r="138" spans="1:6" x14ac:dyDescent="0.2">
      <c r="A138" s="277" t="s">
        <v>50</v>
      </c>
      <c r="B138" s="275" t="str">
        <f>'Zakładka nr 1 - wykaz podmiotów'!B13</f>
        <v xml:space="preserve">Zespół Szkolno-Przedszkolny Nr 1, Szkoła Podstawowa Nr 1 im. mjr. Henryka Sucharskiego w Rypinie </v>
      </c>
      <c r="C138" s="275"/>
      <c r="D138" s="275"/>
      <c r="E138" s="302"/>
      <c r="F138" s="275"/>
    </row>
    <row r="139" spans="1:6" ht="12.75" customHeight="1" x14ac:dyDescent="0.2">
      <c r="A139" s="270">
        <v>1</v>
      </c>
      <c r="B139" s="271" t="s">
        <v>552</v>
      </c>
      <c r="C139" s="270">
        <v>2010</v>
      </c>
      <c r="D139" s="272">
        <v>159820</v>
      </c>
      <c r="E139" s="273" t="s">
        <v>822</v>
      </c>
      <c r="F139" s="274"/>
    </row>
    <row r="140" spans="1:6" ht="12.75" customHeight="1" x14ac:dyDescent="0.2">
      <c r="A140" s="270">
        <v>2</v>
      </c>
      <c r="B140" s="271" t="s">
        <v>831</v>
      </c>
      <c r="C140" s="270" t="s">
        <v>832</v>
      </c>
      <c r="D140" s="272">
        <v>9469</v>
      </c>
      <c r="E140" s="273" t="s">
        <v>822</v>
      </c>
      <c r="F140" s="274"/>
    </row>
    <row r="141" spans="1:6" s="287" customFormat="1" x14ac:dyDescent="0.2">
      <c r="A141" s="289"/>
      <c r="B141" s="285" t="s">
        <v>636</v>
      </c>
      <c r="C141" s="290"/>
      <c r="D141" s="291">
        <f>SUM(D139:D140)</f>
        <v>169289</v>
      </c>
      <c r="E141" s="292"/>
      <c r="F141" s="293"/>
    </row>
    <row r="142" spans="1:6" x14ac:dyDescent="0.2">
      <c r="A142" s="277" t="s">
        <v>51</v>
      </c>
      <c r="B142" s="276" t="str">
        <f>'Zakładka nr 1 - wykaz podmiotów'!B14</f>
        <v>Zespół Szkolno-Przedszkolny Nr 1, Przedszkole Miejskie Nr 2  w Rypnie</v>
      </c>
      <c r="C142" s="276"/>
      <c r="D142" s="276"/>
      <c r="E142" s="276"/>
      <c r="F142" s="276"/>
    </row>
    <row r="143" spans="1:6" ht="12.75" customHeight="1" x14ac:dyDescent="0.2">
      <c r="A143" s="278">
        <v>1</v>
      </c>
      <c r="B143" s="248" t="s">
        <v>842</v>
      </c>
      <c r="C143" s="249">
        <v>1987</v>
      </c>
      <c r="D143" s="250">
        <v>25000</v>
      </c>
      <c r="E143" s="300" t="s">
        <v>836</v>
      </c>
      <c r="F143" s="251"/>
    </row>
    <row r="144" spans="1:6" ht="12.75" customHeight="1" x14ac:dyDescent="0.2">
      <c r="A144" s="278">
        <v>2</v>
      </c>
      <c r="B144" s="248" t="s">
        <v>552</v>
      </c>
      <c r="C144" s="249">
        <v>1987</v>
      </c>
      <c r="D144" s="250">
        <v>20651.36</v>
      </c>
      <c r="E144" s="300" t="s">
        <v>836</v>
      </c>
      <c r="F144" s="251"/>
    </row>
    <row r="145" spans="1:7" ht="12.75" customHeight="1" x14ac:dyDescent="0.2">
      <c r="A145" s="278">
        <v>3</v>
      </c>
      <c r="B145" s="248" t="s">
        <v>555</v>
      </c>
      <c r="C145" s="249">
        <v>1987</v>
      </c>
      <c r="D145" s="250">
        <v>30000</v>
      </c>
      <c r="E145" s="300" t="s">
        <v>836</v>
      </c>
      <c r="F145" s="251"/>
    </row>
    <row r="146" spans="1:7" s="287" customFormat="1" x14ac:dyDescent="0.2">
      <c r="A146" s="284"/>
      <c r="B146" s="285" t="s">
        <v>636</v>
      </c>
      <c r="C146" s="285"/>
      <c r="D146" s="299">
        <f>SUM(D143:D145)</f>
        <v>75651.360000000001</v>
      </c>
      <c r="E146" s="301"/>
      <c r="F146" s="286"/>
    </row>
    <row r="147" spans="1:7" x14ac:dyDescent="0.2">
      <c r="A147" s="277" t="s">
        <v>52</v>
      </c>
      <c r="B147" s="275" t="str">
        <f>'Zakładka nr 1 - wykaz podmiotów'!B15</f>
        <v>Zespół Szkolno-Przedszkolny Nr 1, Liceum Sztuk Plastycznych w Rypinie</v>
      </c>
      <c r="C147" s="275"/>
      <c r="D147" s="275"/>
      <c r="E147" s="302"/>
      <c r="F147" s="275"/>
    </row>
    <row r="148" spans="1:7" ht="12.75" customHeight="1" x14ac:dyDescent="0.2">
      <c r="A148" s="278">
        <v>1</v>
      </c>
      <c r="B148" s="248" t="s">
        <v>1194</v>
      </c>
      <c r="C148" s="249">
        <v>2014</v>
      </c>
      <c r="D148" s="250">
        <v>73726.87</v>
      </c>
      <c r="E148" s="300" t="s">
        <v>1195</v>
      </c>
      <c r="F148" s="251"/>
    </row>
    <row r="149" spans="1:7" x14ac:dyDescent="0.2">
      <c r="A149" s="278"/>
      <c r="B149" s="285" t="s">
        <v>636</v>
      </c>
      <c r="C149" s="253"/>
      <c r="D149" s="299">
        <f>SUM(D148)</f>
        <v>73726.87</v>
      </c>
      <c r="E149" s="389"/>
      <c r="F149" s="390"/>
    </row>
    <row r="150" spans="1:7" x14ac:dyDescent="0.2">
      <c r="A150" s="277" t="s">
        <v>53</v>
      </c>
      <c r="B150" s="275" t="str">
        <f>'Zakładka nr 1 - wykaz podmiotów'!B17</f>
        <v xml:space="preserve">Zespół Szkolno-Przedszkolny Nr 2, Szkoła Podstawowa Nr 3  im. Jana Pawła II  w Rypinie </v>
      </c>
      <c r="C150" s="275"/>
      <c r="D150" s="275"/>
      <c r="E150" s="302"/>
      <c r="F150" s="275"/>
    </row>
    <row r="151" spans="1:7" ht="12.75" customHeight="1" x14ac:dyDescent="0.2">
      <c r="A151" s="278">
        <v>1</v>
      </c>
      <c r="B151" s="248" t="s">
        <v>784</v>
      </c>
      <c r="C151" s="249">
        <v>2012</v>
      </c>
      <c r="D151" s="250">
        <v>60000</v>
      </c>
      <c r="E151" s="300" t="s">
        <v>785</v>
      </c>
      <c r="F151" s="251"/>
    </row>
    <row r="152" spans="1:7" ht="12.75" customHeight="1" x14ac:dyDescent="0.2">
      <c r="A152" s="278">
        <v>2</v>
      </c>
      <c r="B152" s="248" t="s">
        <v>786</v>
      </c>
      <c r="C152" s="249">
        <v>2010</v>
      </c>
      <c r="D152" s="250">
        <v>80000</v>
      </c>
      <c r="E152" s="300" t="s">
        <v>785</v>
      </c>
      <c r="F152" s="251"/>
    </row>
    <row r="153" spans="1:7" ht="12.75" customHeight="1" x14ac:dyDescent="0.2">
      <c r="A153" s="278"/>
      <c r="B153" s="248" t="s">
        <v>1172</v>
      </c>
      <c r="C153" s="249">
        <v>2006</v>
      </c>
      <c r="D153" s="250">
        <v>10000</v>
      </c>
      <c r="E153" s="300" t="s">
        <v>1173</v>
      </c>
      <c r="F153" s="251"/>
    </row>
    <row r="154" spans="1:7" x14ac:dyDescent="0.2">
      <c r="A154" s="278"/>
      <c r="B154" s="285" t="s">
        <v>636</v>
      </c>
      <c r="C154" s="253"/>
      <c r="D154" s="299">
        <f>SUM(D151:D153)</f>
        <v>150000</v>
      </c>
      <c r="E154" s="300"/>
      <c r="F154" s="251"/>
    </row>
    <row r="155" spans="1:7" x14ac:dyDescent="0.2">
      <c r="A155" s="277" t="s">
        <v>54</v>
      </c>
      <c r="B155" s="275" t="str">
        <f>'Zakładka nr 1 - wykaz podmiotów'!B18</f>
        <v xml:space="preserve">Zespół Szkolno-Przedszkolny Nr 2, Przedszkole Miejskie Nr 1 z Oddziałami Integracyjnymi  w Rypnie </v>
      </c>
      <c r="C155" s="275"/>
      <c r="D155" s="275"/>
      <c r="E155" s="302"/>
      <c r="F155" s="275"/>
    </row>
    <row r="156" spans="1:7" x14ac:dyDescent="0.2">
      <c r="A156" s="278">
        <v>1</v>
      </c>
      <c r="B156" s="248" t="s">
        <v>770</v>
      </c>
      <c r="C156" s="249">
        <v>2018</v>
      </c>
      <c r="D156" s="250">
        <v>22000</v>
      </c>
      <c r="E156" s="300" t="s">
        <v>771</v>
      </c>
      <c r="F156" s="252"/>
    </row>
    <row r="157" spans="1:7" x14ac:dyDescent="0.2">
      <c r="A157" s="278">
        <v>2</v>
      </c>
      <c r="B157" s="248" t="s">
        <v>772</v>
      </c>
      <c r="C157" s="249">
        <v>2008</v>
      </c>
      <c r="D157" s="250">
        <v>3436.96</v>
      </c>
      <c r="E157" s="300" t="s">
        <v>771</v>
      </c>
      <c r="F157" s="252"/>
      <c r="G157"/>
    </row>
    <row r="158" spans="1:7" x14ac:dyDescent="0.2">
      <c r="A158" s="278">
        <v>3</v>
      </c>
      <c r="B158" s="248" t="s">
        <v>773</v>
      </c>
      <c r="C158" s="249">
        <v>2018</v>
      </c>
      <c r="D158" s="250">
        <v>3726.68</v>
      </c>
      <c r="E158" s="300" t="s">
        <v>771</v>
      </c>
      <c r="F158" s="252"/>
      <c r="G158"/>
    </row>
    <row r="159" spans="1:7" x14ac:dyDescent="0.2">
      <c r="A159" s="278">
        <v>4</v>
      </c>
      <c r="B159" s="248" t="s">
        <v>774</v>
      </c>
      <c r="C159" s="249">
        <v>2020</v>
      </c>
      <c r="D159" s="250">
        <v>8991.2999999999993</v>
      </c>
      <c r="E159" s="300" t="s">
        <v>771</v>
      </c>
      <c r="F159" s="252"/>
      <c r="G159"/>
    </row>
    <row r="160" spans="1:7" x14ac:dyDescent="0.2">
      <c r="A160" s="278">
        <v>5</v>
      </c>
      <c r="B160" s="248" t="s">
        <v>775</v>
      </c>
      <c r="C160" s="249">
        <v>2019</v>
      </c>
      <c r="D160" s="250">
        <v>6699.99</v>
      </c>
      <c r="E160" s="300" t="s">
        <v>771</v>
      </c>
      <c r="F160" s="252"/>
      <c r="G160"/>
    </row>
    <row r="161" spans="1:7" x14ac:dyDescent="0.2">
      <c r="A161" s="278">
        <v>6</v>
      </c>
      <c r="B161" s="248" t="s">
        <v>770</v>
      </c>
      <c r="C161" s="249">
        <v>2016</v>
      </c>
      <c r="D161" s="250">
        <v>8364</v>
      </c>
      <c r="E161" s="300" t="s">
        <v>771</v>
      </c>
      <c r="F161" s="252"/>
      <c r="G161"/>
    </row>
    <row r="162" spans="1:7" x14ac:dyDescent="0.2">
      <c r="A162" s="278">
        <v>7</v>
      </c>
      <c r="B162" s="248" t="s">
        <v>555</v>
      </c>
      <c r="C162" s="249"/>
      <c r="D162" s="250">
        <v>4000</v>
      </c>
      <c r="E162" s="300" t="s">
        <v>771</v>
      </c>
      <c r="F162" s="252"/>
      <c r="G162"/>
    </row>
    <row r="163" spans="1:7" s="287" customFormat="1" x14ac:dyDescent="0.2">
      <c r="A163" s="284"/>
      <c r="B163" s="285" t="s">
        <v>636</v>
      </c>
      <c r="C163" s="285"/>
      <c r="D163" s="299">
        <f>SUM(D156:D162)</f>
        <v>57218.93</v>
      </c>
      <c r="E163" s="298"/>
      <c r="F163" s="286"/>
      <c r="G163" s="288"/>
    </row>
    <row r="164" spans="1:7" x14ac:dyDescent="0.2">
      <c r="A164" s="277" t="s">
        <v>55</v>
      </c>
      <c r="B164" s="275" t="str">
        <f>'Zakładka nr 1 - wykaz podmiotów'!B19</f>
        <v xml:space="preserve">Zespół Szkolno-Przedszkolny Nr 2, Przedszkole Miejskie Nr 3 „Niezapominajka”  w Rypnie </v>
      </c>
      <c r="C164" s="275"/>
      <c r="D164" s="275"/>
      <c r="E164" s="302"/>
      <c r="F164" s="275"/>
      <c r="G164"/>
    </row>
    <row r="165" spans="1:7" ht="13.5" customHeight="1" x14ac:dyDescent="0.2">
      <c r="A165" s="278" t="s">
        <v>3</v>
      </c>
      <c r="B165" s="248" t="s">
        <v>555</v>
      </c>
      <c r="C165" s="249">
        <v>1980</v>
      </c>
      <c r="D165" s="250">
        <v>50000</v>
      </c>
      <c r="E165" s="300" t="s">
        <v>756</v>
      </c>
      <c r="F165" s="251"/>
      <c r="G165"/>
    </row>
    <row r="166" spans="1:7" ht="13.5" customHeight="1" x14ac:dyDescent="0.2">
      <c r="A166" s="278" t="s">
        <v>4</v>
      </c>
      <c r="B166" s="248" t="s">
        <v>552</v>
      </c>
      <c r="C166" s="249" t="s">
        <v>757</v>
      </c>
      <c r="D166" s="250">
        <v>95382</v>
      </c>
      <c r="E166" s="300" t="s">
        <v>756</v>
      </c>
      <c r="F166" s="252"/>
      <c r="G166"/>
    </row>
    <row r="167" spans="1:7" ht="13.5" customHeight="1" x14ac:dyDescent="0.2">
      <c r="A167" s="278" t="s">
        <v>5</v>
      </c>
      <c r="B167" s="248" t="s">
        <v>758</v>
      </c>
      <c r="C167" s="249">
        <v>1980</v>
      </c>
      <c r="D167" s="250">
        <v>20000</v>
      </c>
      <c r="E167" s="300" t="s">
        <v>756</v>
      </c>
      <c r="F167" s="251"/>
      <c r="G167"/>
    </row>
    <row r="168" spans="1:7" ht="12.75" customHeight="1" x14ac:dyDescent="0.2">
      <c r="A168" s="278" t="s">
        <v>31</v>
      </c>
      <c r="B168" s="248" t="s">
        <v>553</v>
      </c>
      <c r="C168" s="249">
        <v>1980</v>
      </c>
      <c r="D168" s="250">
        <v>25000</v>
      </c>
      <c r="E168" s="300" t="s">
        <v>756</v>
      </c>
      <c r="F168" s="251"/>
      <c r="G168"/>
    </row>
    <row r="169" spans="1:7" s="287" customFormat="1" x14ac:dyDescent="0.2">
      <c r="A169" s="284"/>
      <c r="B169" s="285" t="s">
        <v>636</v>
      </c>
      <c r="C169" s="285"/>
      <c r="D169" s="299">
        <f>SUM(D165:D168)</f>
        <v>190382</v>
      </c>
      <c r="E169" s="298"/>
      <c r="F169" s="285"/>
      <c r="G169" s="288"/>
    </row>
    <row r="170" spans="1:7" x14ac:dyDescent="0.2">
      <c r="A170" s="7"/>
      <c r="D170" s="7"/>
      <c r="E170" s="7"/>
      <c r="G170"/>
    </row>
    <row r="171" spans="1:7" x14ac:dyDescent="0.2">
      <c r="G171"/>
    </row>
    <row r="172" spans="1:7" x14ac:dyDescent="0.2">
      <c r="D172" s="373"/>
      <c r="F172" s="6"/>
    </row>
    <row r="173" spans="1:7" x14ac:dyDescent="0.2">
      <c r="F173" s="6"/>
    </row>
    <row r="174" spans="1:7" x14ac:dyDescent="0.2">
      <c r="F174" s="6"/>
    </row>
    <row r="175" spans="1:7" x14ac:dyDescent="0.2">
      <c r="F175" s="6"/>
    </row>
    <row r="176" spans="1:7" x14ac:dyDescent="0.2">
      <c r="F176" s="6"/>
    </row>
    <row r="177" spans="6:6" x14ac:dyDescent="0.2">
      <c r="F177" s="6"/>
    </row>
    <row r="178" spans="6:6" x14ac:dyDescent="0.2">
      <c r="F178" s="6"/>
    </row>
    <row r="179" spans="6:6" x14ac:dyDescent="0.2">
      <c r="F179" s="6"/>
    </row>
    <row r="180" spans="6:6" x14ac:dyDescent="0.2">
      <c r="F180" s="6"/>
    </row>
    <row r="181" spans="6:6" x14ac:dyDescent="0.2">
      <c r="F181" s="6"/>
    </row>
    <row r="182" spans="6:6" x14ac:dyDescent="0.2">
      <c r="F182" s="6"/>
    </row>
    <row r="183" spans="6:6" x14ac:dyDescent="0.2">
      <c r="F183" s="6"/>
    </row>
  </sheetData>
  <phoneticPr fontId="4" type="noConversion"/>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68"/>
  <sheetViews>
    <sheetView topLeftCell="A112" zoomScale="90" zoomScaleNormal="90" workbookViewId="0">
      <selection activeCell="D9" sqref="D9"/>
    </sheetView>
  </sheetViews>
  <sheetFormatPr defaultRowHeight="12.75" x14ac:dyDescent="0.2"/>
  <cols>
    <col min="1" max="1" width="5.5703125" style="13" customWidth="1"/>
    <col min="2" max="2" width="43.28515625" style="8" customWidth="1"/>
    <col min="3" max="3" width="19.85546875" style="14" customWidth="1"/>
    <col min="4" max="4" width="21.5703125" style="17" customWidth="1"/>
    <col min="5" max="5" width="21.42578125" style="209" customWidth="1"/>
    <col min="6" max="6" width="19.7109375" style="8" customWidth="1"/>
    <col min="7" max="7" width="20.140625" style="8" customWidth="1"/>
    <col min="8" max="8" width="22.140625" style="17" customWidth="1"/>
    <col min="9" max="9" width="16.7109375" style="8" customWidth="1"/>
    <col min="10" max="10" width="15.140625" style="8" customWidth="1"/>
    <col min="11" max="16384" width="9.140625" style="8"/>
  </cols>
  <sheetData>
    <row r="1" spans="1:7" x14ac:dyDescent="0.2">
      <c r="A1" s="13" t="s">
        <v>289</v>
      </c>
      <c r="D1" s="15"/>
      <c r="E1" s="221"/>
      <c r="F1" s="9"/>
      <c r="G1" s="161"/>
    </row>
    <row r="2" spans="1:7" x14ac:dyDescent="0.2">
      <c r="A2" s="491" t="s">
        <v>10</v>
      </c>
      <c r="B2" s="491"/>
      <c r="C2" s="491"/>
      <c r="D2" s="15"/>
      <c r="E2" s="222"/>
      <c r="F2" s="9"/>
      <c r="G2" s="161"/>
    </row>
    <row r="3" spans="1:7" x14ac:dyDescent="0.2">
      <c r="A3" s="128" t="s">
        <v>6</v>
      </c>
      <c r="B3" s="128" t="s">
        <v>14</v>
      </c>
      <c r="C3" s="129" t="s">
        <v>15</v>
      </c>
      <c r="D3" s="15"/>
      <c r="E3" s="223"/>
      <c r="F3" s="9"/>
      <c r="G3" s="161"/>
    </row>
    <row r="4" spans="1:7" x14ac:dyDescent="0.2">
      <c r="A4" s="120">
        <v>1</v>
      </c>
      <c r="B4" s="122" t="s">
        <v>24</v>
      </c>
      <c r="C4" s="127">
        <f t="shared" ref="C4:C6" si="0">D20+D31+D42+D53+D64+D75+D86+D97+D108+D119+D130+D141+D152+D163</f>
        <v>1643837.34</v>
      </c>
      <c r="D4" s="15"/>
      <c r="E4" s="69"/>
      <c r="F4" s="9"/>
      <c r="G4" s="161"/>
    </row>
    <row r="5" spans="1:7" x14ac:dyDescent="0.2">
      <c r="A5" s="120">
        <v>2</v>
      </c>
      <c r="B5" s="122" t="s">
        <v>25</v>
      </c>
      <c r="C5" s="356">
        <f t="shared" si="0"/>
        <v>962346.34000000008</v>
      </c>
      <c r="D5" s="15"/>
      <c r="E5" s="69"/>
      <c r="F5" s="9"/>
      <c r="G5" s="161"/>
    </row>
    <row r="6" spans="1:7" x14ac:dyDescent="0.2">
      <c r="A6" s="120">
        <v>3</v>
      </c>
      <c r="B6" s="122" t="s">
        <v>60</v>
      </c>
      <c r="C6" s="127">
        <f t="shared" si="0"/>
        <v>231579.58</v>
      </c>
      <c r="D6" s="15"/>
      <c r="E6" s="69"/>
      <c r="F6" s="9"/>
      <c r="G6" s="161"/>
    </row>
    <row r="7" spans="1:7" x14ac:dyDescent="0.2">
      <c r="A7" s="120">
        <v>4</v>
      </c>
      <c r="B7" s="122" t="s">
        <v>29</v>
      </c>
      <c r="C7" s="127">
        <f>D23+D34+D45+D56+D67+D78+D89+D100+D111+D122+D133+D144+D155+D166</f>
        <v>436059.16</v>
      </c>
      <c r="D7" s="15"/>
      <c r="E7" s="210"/>
      <c r="G7" s="161"/>
    </row>
    <row r="8" spans="1:7" x14ac:dyDescent="0.2">
      <c r="A8" s="120">
        <v>5</v>
      </c>
      <c r="B8" s="122" t="s">
        <v>30</v>
      </c>
      <c r="C8" s="127">
        <f>D24+D35+D46+D57+D68+D79+D90+D101+D112+D123+D134+D145+D156+D167</f>
        <v>69394.45</v>
      </c>
      <c r="D8" s="15"/>
      <c r="E8" s="224"/>
      <c r="G8" s="161"/>
    </row>
    <row r="9" spans="1:7" x14ac:dyDescent="0.2">
      <c r="A9" s="120">
        <v>6</v>
      </c>
      <c r="B9" s="122" t="s">
        <v>278</v>
      </c>
      <c r="C9" s="127">
        <f>D25+D36+D47+D58+D69+D80+D91+D102+D113+D124+D135+D146+D157+D168</f>
        <v>61688</v>
      </c>
      <c r="D9" s="15"/>
      <c r="E9" s="224"/>
      <c r="G9" s="161"/>
    </row>
    <row r="10" spans="1:7" x14ac:dyDescent="0.2">
      <c r="A10" s="120">
        <v>7</v>
      </c>
      <c r="B10" s="126" t="s">
        <v>22</v>
      </c>
      <c r="C10" s="265">
        <v>10000</v>
      </c>
      <c r="D10" s="15"/>
      <c r="E10" s="224"/>
      <c r="G10" s="161"/>
    </row>
    <row r="11" spans="1:7" x14ac:dyDescent="0.2">
      <c r="A11" s="120">
        <v>8</v>
      </c>
      <c r="B11" s="126" t="s">
        <v>247</v>
      </c>
      <c r="C11" s="265">
        <v>250000</v>
      </c>
      <c r="D11" s="15"/>
      <c r="E11" s="224"/>
      <c r="G11" s="161"/>
    </row>
    <row r="12" spans="1:7" x14ac:dyDescent="0.2">
      <c r="A12" s="120">
        <v>9</v>
      </c>
      <c r="B12" s="126" t="s">
        <v>248</v>
      </c>
      <c r="C12" s="265">
        <v>10000</v>
      </c>
      <c r="D12" s="15"/>
      <c r="E12" s="224"/>
      <c r="G12" s="161"/>
    </row>
    <row r="13" spans="1:7" x14ac:dyDescent="0.2">
      <c r="A13" s="120">
        <v>10</v>
      </c>
      <c r="B13" s="126" t="s">
        <v>16</v>
      </c>
      <c r="C13" s="265">
        <v>10000</v>
      </c>
      <c r="D13" s="15"/>
      <c r="E13" s="210"/>
      <c r="G13" s="161"/>
    </row>
    <row r="14" spans="1:7" x14ac:dyDescent="0.2">
      <c r="G14" s="161"/>
    </row>
    <row r="15" spans="1:7" ht="15.75" customHeight="1" x14ac:dyDescent="0.2">
      <c r="A15" s="483" t="s">
        <v>21</v>
      </c>
      <c r="B15" s="483"/>
      <c r="C15" s="217" t="s">
        <v>11</v>
      </c>
      <c r="D15" s="218" t="str">
        <f>'Zakładka nr 1 - wykaz podmiotów'!D4</f>
        <v>0005234488</v>
      </c>
      <c r="E15" s="209">
        <v>1</v>
      </c>
      <c r="G15" s="161"/>
    </row>
    <row r="16" spans="1:7" ht="15.75" customHeight="1" x14ac:dyDescent="0.2">
      <c r="A16" s="484" t="str">
        <f>'Zakładka nr 1 - wykaz podmiotów'!B4</f>
        <v>Urząd Miasta Rypin</v>
      </c>
      <c r="B16" s="485"/>
      <c r="C16" s="484" t="str">
        <f>'Zakładka nr 1 - wykaz podmiotów'!C4</f>
        <v>ul. Warszawska 40, 87-500 Rypin</v>
      </c>
      <c r="D16" s="485"/>
      <c r="G16" s="161"/>
    </row>
    <row r="17" spans="1:10" ht="15" customHeight="1" x14ac:dyDescent="0.2">
      <c r="A17" s="486" t="s">
        <v>12</v>
      </c>
      <c r="B17" s="487"/>
      <c r="C17" s="487"/>
      <c r="D17" s="485"/>
      <c r="G17" s="161"/>
    </row>
    <row r="18" spans="1:10" x14ac:dyDescent="0.2">
      <c r="A18" s="484" t="str">
        <f>'Zakładka nr 1 - wykaz podmiotów'!F4</f>
        <v>wszystkie lokalizacje zgodnie z wykazem budynków i budowli.</v>
      </c>
      <c r="B18" s="484"/>
      <c r="C18" s="484"/>
      <c r="D18" s="488"/>
      <c r="G18" s="161"/>
    </row>
    <row r="19" spans="1:10" ht="37.5" customHeight="1" x14ac:dyDescent="0.2">
      <c r="A19" s="10" t="s">
        <v>7</v>
      </c>
      <c r="B19" s="489" t="s">
        <v>1</v>
      </c>
      <c r="C19" s="485"/>
      <c r="D19" s="306" t="s">
        <v>858</v>
      </c>
      <c r="G19" s="161"/>
    </row>
    <row r="20" spans="1:10" ht="15" customHeight="1" x14ac:dyDescent="0.2">
      <c r="A20" s="16">
        <v>1</v>
      </c>
      <c r="B20" s="481" t="s">
        <v>24</v>
      </c>
      <c r="C20" s="482"/>
      <c r="D20" s="51">
        <f>1500+1305+265+2895+2270+1000+1200+2925+3574.6+207+1600+3068.3+2848.7+390.4+252.54+11685+363+2186.94+2156.19*4+2312.4+3442+2253+99542.74+20801+10000+28302.2+12300+2253*2+550*3+6487.02+1723.23+613.77+1100+1395.01+1395+550+549.99+555+555+4920+23998.76+29040.22+405+400+620*3+1618.68+3038.1+3295.17*3+688.8*3+795.49+3490+3006.98*4+492*4+3295*2+2386.2+567.03*4+2922.48*4+3382.5*2+645.75*2+2780+660+2780*5+610*3+2249+489+2198.99+699+2360.37*2+498.15*2+729.99 +2999*2+2149+9685.68+9488.22+11512.8+4000.01</f>
        <v>448786.14999999985</v>
      </c>
      <c r="G20" s="161"/>
      <c r="J20" s="17"/>
    </row>
    <row r="21" spans="1:10" ht="15" customHeight="1" x14ac:dyDescent="0.2">
      <c r="A21" s="16">
        <v>2</v>
      </c>
      <c r="B21" s="492" t="s">
        <v>25</v>
      </c>
      <c r="C21" s="493"/>
      <c r="D21" s="157">
        <f>3649+352+4097+3729+3500+2477*2+3739.3+5000+3419.4*5+3498.98*2+3298.86+3548.55+3630+3399*3+2499+3748.99</f>
        <v>80037.660000000018</v>
      </c>
      <c r="G21" s="161"/>
    </row>
    <row r="22" spans="1:10" ht="15" customHeight="1" x14ac:dyDescent="0.2">
      <c r="A22" s="16">
        <v>3</v>
      </c>
      <c r="B22" s="481" t="s">
        <v>60</v>
      </c>
      <c r="C22" s="482"/>
      <c r="D22" s="157">
        <f>2583+2066.4+5000*2+6899.55+2000+4599.4+4199+4797*2+5000+3330+790+2390+3500+1980+1699+3398.99+3450+700+1161+3549.99</f>
        <v>72890.33</v>
      </c>
      <c r="G22" s="161"/>
    </row>
    <row r="23" spans="1:10" ht="15" customHeight="1" x14ac:dyDescent="0.2">
      <c r="A23" s="16">
        <v>4</v>
      </c>
      <c r="B23" s="481" t="s">
        <v>29</v>
      </c>
      <c r="C23" s="482"/>
      <c r="D23" s="157">
        <f>19947+239229.13+27539.61+4587.82+15814.73</f>
        <v>307118.28999999998</v>
      </c>
      <c r="G23" s="161"/>
    </row>
    <row r="24" spans="1:10" ht="15" customHeight="1" x14ac:dyDescent="0.2">
      <c r="A24" s="16">
        <v>5</v>
      </c>
      <c r="B24" s="481" t="s">
        <v>30</v>
      </c>
      <c r="C24" s="482"/>
      <c r="D24" s="157">
        <v>20429</v>
      </c>
      <c r="G24" s="161"/>
    </row>
    <row r="25" spans="1:10" ht="15" customHeight="1" x14ac:dyDescent="0.2">
      <c r="A25" s="16">
        <v>6</v>
      </c>
      <c r="B25" s="481" t="s">
        <v>818</v>
      </c>
      <c r="C25" s="482"/>
      <c r="D25" s="157">
        <v>36990</v>
      </c>
      <c r="G25" s="161"/>
    </row>
    <row r="26" spans="1:10" ht="15.75" customHeight="1" x14ac:dyDescent="0.2">
      <c r="A26" s="483" t="s">
        <v>21</v>
      </c>
      <c r="B26" s="483"/>
      <c r="C26" s="217" t="s">
        <v>11</v>
      </c>
      <c r="D26" s="219" t="str">
        <f>'Zakładka nr 1 - wykaz podmiotów'!D5</f>
        <v>340519820</v>
      </c>
      <c r="E26" s="209">
        <v>2</v>
      </c>
      <c r="G26" s="161"/>
    </row>
    <row r="27" spans="1:10" ht="15.75" customHeight="1" x14ac:dyDescent="0.2">
      <c r="A27" s="484" t="str">
        <f>'Zakładka nr 1 - wykaz podmiotów'!B5</f>
        <v xml:space="preserve">Miejski Ośrodek Pomocy Społecznej </v>
      </c>
      <c r="B27" s="485"/>
      <c r="C27" s="484" t="str">
        <f>'Zakładka nr 1 - wykaz podmiotów'!C5</f>
        <v>ul. Warszawska 40, 87-500 Rypin</v>
      </c>
      <c r="D27" s="485"/>
      <c r="G27" s="161"/>
    </row>
    <row r="28" spans="1:10" ht="15" customHeight="1" x14ac:dyDescent="0.2">
      <c r="A28" s="486" t="s">
        <v>12</v>
      </c>
      <c r="B28" s="487"/>
      <c r="C28" s="487"/>
      <c r="D28" s="485"/>
      <c r="G28" s="161"/>
    </row>
    <row r="29" spans="1:10" x14ac:dyDescent="0.2">
      <c r="A29" s="484" t="str">
        <f>'Zakładka nr 1 - wykaz podmiotów'!F5</f>
        <v xml:space="preserve">ul. Warszawska 40, 87-500 Rypin; ul. Ks. Cz. Chojeckiego 9, 87-500 Rypin; ul. Ks. Podlesia 10, 87-500 Rypin </v>
      </c>
      <c r="B29" s="484"/>
      <c r="C29" s="484"/>
      <c r="D29" s="488"/>
      <c r="G29" s="161"/>
    </row>
    <row r="30" spans="1:10" ht="15" customHeight="1" x14ac:dyDescent="0.2">
      <c r="A30" s="10" t="s">
        <v>7</v>
      </c>
      <c r="B30" s="489" t="s">
        <v>1</v>
      </c>
      <c r="C30" s="485"/>
      <c r="D30" s="5" t="s">
        <v>2</v>
      </c>
      <c r="G30" s="161"/>
    </row>
    <row r="31" spans="1:10" s="20" customFormat="1" ht="15" customHeight="1" x14ac:dyDescent="0.2">
      <c r="A31" s="70">
        <v>1</v>
      </c>
      <c r="B31" s="492" t="s">
        <v>24</v>
      </c>
      <c r="C31" s="493"/>
      <c r="D31" s="197">
        <f>3850+1070+2947+2947+3499+3985+3673.98+3673.98+3870.97+3870.97+3985+3985+3548</f>
        <v>44905.9</v>
      </c>
      <c r="E31" s="225"/>
      <c r="G31" s="161"/>
      <c r="H31" s="17"/>
      <c r="I31" s="8"/>
      <c r="J31" s="8"/>
    </row>
    <row r="32" spans="1:10" s="20" customFormat="1" ht="15" customHeight="1" x14ac:dyDescent="0.2">
      <c r="A32" s="70">
        <v>2</v>
      </c>
      <c r="B32" s="492" t="s">
        <v>25</v>
      </c>
      <c r="C32" s="493"/>
      <c r="D32" s="197">
        <f>2500+2523+2938.56+1350+3000+3958.99+3598.99+3500</f>
        <v>23369.54</v>
      </c>
      <c r="E32" s="225"/>
      <c r="G32" s="161"/>
      <c r="H32" s="17"/>
      <c r="I32" s="8"/>
      <c r="J32" s="8"/>
    </row>
    <row r="33" spans="1:11" s="20" customFormat="1" ht="15" customHeight="1" x14ac:dyDescent="0.2">
      <c r="A33" s="70">
        <v>3</v>
      </c>
      <c r="B33" s="492" t="s">
        <v>60</v>
      </c>
      <c r="C33" s="493"/>
      <c r="D33" s="197">
        <f>2496.9+2270+660+660+650</f>
        <v>6736.9</v>
      </c>
      <c r="E33" s="225"/>
      <c r="G33" s="161"/>
      <c r="H33" s="17"/>
      <c r="I33" s="8"/>
      <c r="J33" s="8"/>
    </row>
    <row r="34" spans="1:11" s="20" customFormat="1" ht="15" customHeight="1" x14ac:dyDescent="0.2">
      <c r="A34" s="70">
        <v>4</v>
      </c>
      <c r="B34" s="492" t="s">
        <v>29</v>
      </c>
      <c r="C34" s="493"/>
      <c r="D34" s="157">
        <v>0</v>
      </c>
      <c r="E34" s="225"/>
      <c r="G34" s="161"/>
      <c r="H34" s="17"/>
      <c r="I34" s="8"/>
      <c r="J34" s="8"/>
    </row>
    <row r="35" spans="1:11" s="20" customFormat="1" ht="15" customHeight="1" x14ac:dyDescent="0.2">
      <c r="A35" s="70">
        <v>5</v>
      </c>
      <c r="B35" s="492" t="s">
        <v>30</v>
      </c>
      <c r="C35" s="493"/>
      <c r="D35" s="157">
        <v>0</v>
      </c>
      <c r="E35" s="225"/>
      <c r="G35" s="161"/>
      <c r="H35" s="17"/>
      <c r="I35" s="8"/>
      <c r="J35" s="8"/>
    </row>
    <row r="36" spans="1:11" s="20" customFormat="1" ht="15" customHeight="1" x14ac:dyDescent="0.2">
      <c r="A36" s="16">
        <v>6</v>
      </c>
      <c r="B36" s="481" t="s">
        <v>787</v>
      </c>
      <c r="C36" s="482"/>
      <c r="D36" s="157">
        <f>1149+1149+1400</f>
        <v>3698</v>
      </c>
      <c r="E36" s="212"/>
      <c r="G36" s="161"/>
      <c r="H36" s="17"/>
      <c r="I36" s="8"/>
      <c r="J36" s="8"/>
    </row>
    <row r="37" spans="1:11" ht="15.75" customHeight="1" x14ac:dyDescent="0.2">
      <c r="A37" s="483" t="s">
        <v>21</v>
      </c>
      <c r="B37" s="483"/>
      <c r="C37" s="217" t="s">
        <v>11</v>
      </c>
      <c r="D37" s="220" t="str">
        <f>'Zakładka nr 1 - wykaz podmiotów'!D6</f>
        <v>910501060</v>
      </c>
      <c r="E37" s="209">
        <v>3</v>
      </c>
      <c r="G37" s="161"/>
    </row>
    <row r="38" spans="1:11" ht="15.75" customHeight="1" x14ac:dyDescent="0.2">
      <c r="A38" s="484" t="str">
        <f>'Zakładka nr 1 - wykaz podmiotów'!B6</f>
        <v>Rypiński Dom Kultury</v>
      </c>
      <c r="B38" s="485"/>
      <c r="C38" s="484" t="str">
        <f>'Zakładka nr 1 - wykaz podmiotów'!C6</f>
        <v>ul. Warszawska 8, 87-500 Rypin</v>
      </c>
      <c r="D38" s="485"/>
      <c r="G38" s="161"/>
    </row>
    <row r="39" spans="1:11" ht="15" customHeight="1" x14ac:dyDescent="0.2">
      <c r="A39" s="486" t="s">
        <v>12</v>
      </c>
      <c r="B39" s="487"/>
      <c r="C39" s="487"/>
      <c r="D39" s="485"/>
      <c r="G39" s="161"/>
    </row>
    <row r="40" spans="1:11" x14ac:dyDescent="0.2">
      <c r="A40" s="484" t="str">
        <f>'Zakładka nr 1 - wykaz podmiotów'!F6</f>
        <v>ul. Warszawska 8, 87-500 Rypin</v>
      </c>
      <c r="B40" s="484"/>
      <c r="C40" s="484"/>
      <c r="D40" s="488"/>
      <c r="G40" s="161"/>
    </row>
    <row r="41" spans="1:11" ht="15" customHeight="1" x14ac:dyDescent="0.2">
      <c r="A41" s="10" t="s">
        <v>7</v>
      </c>
      <c r="B41" s="489" t="s">
        <v>1</v>
      </c>
      <c r="C41" s="485"/>
      <c r="D41" s="5" t="s">
        <v>2</v>
      </c>
      <c r="G41" s="161"/>
    </row>
    <row r="42" spans="1:11" ht="15" customHeight="1" x14ac:dyDescent="0.2">
      <c r="A42" s="16">
        <v>1</v>
      </c>
      <c r="B42" s="481" t="s">
        <v>24</v>
      </c>
      <c r="C42" s="482"/>
      <c r="D42" s="51">
        <f>11828+3000+4990+6494.4+3794.39+3734.37+3254.4+7532.4+5048.38+7130.5+195555</f>
        <v>252361.84</v>
      </c>
      <c r="E42" s="225"/>
      <c r="F42" s="17"/>
      <c r="G42" s="161"/>
      <c r="K42" s="17"/>
    </row>
    <row r="43" spans="1:11" ht="15" customHeight="1" x14ac:dyDescent="0.2">
      <c r="A43" s="16">
        <v>2</v>
      </c>
      <c r="B43" s="481" t="s">
        <v>25</v>
      </c>
      <c r="C43" s="482"/>
      <c r="D43" s="157">
        <f>1599+1599+5059.2+2700+2500+1359.7+16980.15+1686.33+117645.6+399+399</f>
        <v>151926.98000000001</v>
      </c>
      <c r="E43" s="225"/>
      <c r="F43" s="17"/>
      <c r="G43" s="161"/>
      <c r="K43" s="17"/>
    </row>
    <row r="44" spans="1:11" ht="15" customHeight="1" x14ac:dyDescent="0.2">
      <c r="A44" s="16">
        <v>3</v>
      </c>
      <c r="B44" s="481" t="s">
        <v>60</v>
      </c>
      <c r="C44" s="482"/>
      <c r="D44" s="157">
        <f>349+1230+2816.7+189+2450.16+1200.01+1100+3403.8</f>
        <v>12738.669999999998</v>
      </c>
      <c r="E44" s="225"/>
      <c r="F44" s="17"/>
      <c r="G44" s="161"/>
      <c r="K44" s="17"/>
    </row>
    <row r="45" spans="1:11" ht="15" customHeight="1" x14ac:dyDescent="0.2">
      <c r="A45" s="16">
        <v>4</v>
      </c>
      <c r="B45" s="481" t="s">
        <v>29</v>
      </c>
      <c r="C45" s="482"/>
      <c r="D45" s="157">
        <f>15420.8</f>
        <v>15420.8</v>
      </c>
      <c r="E45" s="225"/>
      <c r="F45" s="17"/>
      <c r="G45" s="161"/>
      <c r="K45" s="17"/>
    </row>
    <row r="46" spans="1:11" ht="15" customHeight="1" x14ac:dyDescent="0.2">
      <c r="A46" s="16">
        <v>5</v>
      </c>
      <c r="B46" s="481" t="s">
        <v>30</v>
      </c>
      <c r="C46" s="482"/>
      <c r="D46" s="157">
        <f>719+3172</f>
        <v>3891</v>
      </c>
      <c r="F46" s="17"/>
      <c r="G46" s="161"/>
      <c r="K46" s="17"/>
    </row>
    <row r="47" spans="1:11" ht="15" customHeight="1" x14ac:dyDescent="0.2">
      <c r="A47" s="16">
        <v>6</v>
      </c>
      <c r="B47" s="481" t="s">
        <v>278</v>
      </c>
      <c r="C47" s="482"/>
      <c r="D47" s="157">
        <v>0</v>
      </c>
      <c r="E47" s="212"/>
      <c r="F47" s="17"/>
      <c r="G47" s="161"/>
      <c r="K47" s="17"/>
    </row>
    <row r="48" spans="1:11" ht="15.75" customHeight="1" x14ac:dyDescent="0.2">
      <c r="A48" s="483" t="s">
        <v>21</v>
      </c>
      <c r="B48" s="483"/>
      <c r="C48" s="217" t="s">
        <v>11</v>
      </c>
      <c r="D48" s="220" t="str">
        <f>'Zakładka nr 1 - wykaz podmiotów'!D7</f>
        <v>340391106</v>
      </c>
      <c r="E48" s="209">
        <v>4</v>
      </c>
      <c r="G48" s="161"/>
    </row>
    <row r="49" spans="1:12" ht="15.75" customHeight="1" x14ac:dyDescent="0.2">
      <c r="A49" s="484" t="str">
        <f>'Zakładka nr 1 - wykaz podmiotów'!B7</f>
        <v>Muzeum Ziemi Dobrzyńskiej</v>
      </c>
      <c r="B49" s="485"/>
      <c r="C49" s="484" t="str">
        <f>'Zakładka nr 1 - wykaz podmiotów'!C7</f>
        <v>ul. Warszawska 20, 87-500 Rypin</v>
      </c>
      <c r="D49" s="485"/>
      <c r="G49" s="161"/>
    </row>
    <row r="50" spans="1:12" ht="15" customHeight="1" x14ac:dyDescent="0.2">
      <c r="A50" s="486" t="s">
        <v>12</v>
      </c>
      <c r="B50" s="487"/>
      <c r="C50" s="487"/>
      <c r="D50" s="485"/>
      <c r="G50" s="161"/>
      <c r="J50"/>
    </row>
    <row r="51" spans="1:12" x14ac:dyDescent="0.2">
      <c r="A51" s="484" t="str">
        <f>'Zakładka nr 1 - wykaz podmiotów'!F7</f>
        <v>ul. Warszawska 20, 87-500 Rypin</v>
      </c>
      <c r="B51" s="484"/>
      <c r="C51" s="484"/>
      <c r="D51" s="488"/>
      <c r="G51" s="161"/>
      <c r="J51"/>
    </row>
    <row r="52" spans="1:12" ht="15" customHeight="1" x14ac:dyDescent="0.2">
      <c r="A52" s="10" t="s">
        <v>7</v>
      </c>
      <c r="B52" s="489" t="s">
        <v>1</v>
      </c>
      <c r="C52" s="485"/>
      <c r="D52" s="5" t="s">
        <v>2</v>
      </c>
      <c r="G52" s="161"/>
      <c r="J52"/>
    </row>
    <row r="53" spans="1:12" s="20" customFormat="1" ht="15" customHeight="1" x14ac:dyDescent="0.2">
      <c r="A53" s="70">
        <v>1</v>
      </c>
      <c r="B53" s="492" t="s">
        <v>24</v>
      </c>
      <c r="C53" s="493"/>
      <c r="D53" s="51">
        <f>3044.99+3408 +800 +709 +374+1 +3297 +2908.01 +340 +469 +260 +457</f>
        <v>16068</v>
      </c>
      <c r="E53" s="225"/>
      <c r="G53" s="161"/>
      <c r="H53" s="17"/>
      <c r="I53" s="8"/>
      <c r="J53"/>
    </row>
    <row r="54" spans="1:12" s="20" customFormat="1" ht="15" customHeight="1" x14ac:dyDescent="0.2">
      <c r="A54" s="70">
        <v>2</v>
      </c>
      <c r="B54" s="492" t="s">
        <v>25</v>
      </c>
      <c r="C54" s="493"/>
      <c r="D54" s="157">
        <f>3827+3117.88+2098+1399+2298+1+630+3230</f>
        <v>16600.88</v>
      </c>
      <c r="E54" s="225"/>
      <c r="G54" s="161"/>
      <c r="H54" s="17"/>
      <c r="I54" s="8"/>
      <c r="J54"/>
      <c r="K54"/>
      <c r="L54"/>
    </row>
    <row r="55" spans="1:12" s="20" customFormat="1" ht="15" customHeight="1" x14ac:dyDescent="0.2">
      <c r="A55" s="70">
        <v>3</v>
      </c>
      <c r="B55" s="492" t="s">
        <v>60</v>
      </c>
      <c r="C55" s="493"/>
      <c r="D55" s="51">
        <f>4674+779</f>
        <v>5453</v>
      </c>
      <c r="E55" s="225"/>
      <c r="G55" s="161"/>
      <c r="H55" s="17"/>
      <c r="I55" s="8"/>
      <c r="J55"/>
      <c r="K55"/>
      <c r="L55"/>
    </row>
    <row r="56" spans="1:12" s="20" customFormat="1" ht="15" customHeight="1" x14ac:dyDescent="0.2">
      <c r="A56" s="70">
        <v>4</v>
      </c>
      <c r="B56" s="492" t="s">
        <v>29</v>
      </c>
      <c r="C56" s="493"/>
      <c r="D56" s="157">
        <f>23039.57+10000</f>
        <v>33039.57</v>
      </c>
      <c r="E56" s="225"/>
      <c r="G56" s="161"/>
      <c r="H56" s="17"/>
      <c r="I56" s="8"/>
      <c r="J56"/>
      <c r="K56"/>
      <c r="L56"/>
    </row>
    <row r="57" spans="1:12" s="20" customFormat="1" ht="15" customHeight="1" x14ac:dyDescent="0.2">
      <c r="A57" s="70">
        <v>5</v>
      </c>
      <c r="B57" s="492" t="s">
        <v>30</v>
      </c>
      <c r="C57" s="493"/>
      <c r="D57" s="51">
        <f>1619.91+110.9*3+300+453.84</f>
        <v>2706.4500000000003</v>
      </c>
      <c r="E57" s="226"/>
      <c r="G57" s="161"/>
      <c r="H57" s="17"/>
      <c r="I57" s="8"/>
      <c r="J57"/>
      <c r="K57"/>
      <c r="L57"/>
    </row>
    <row r="58" spans="1:12" s="20" customFormat="1" ht="15" customHeight="1" x14ac:dyDescent="0.2">
      <c r="A58" s="162">
        <v>6</v>
      </c>
      <c r="B58" s="159" t="s">
        <v>301</v>
      </c>
      <c r="C58" s="160"/>
      <c r="D58" s="51">
        <v>0</v>
      </c>
      <c r="E58" s="226"/>
      <c r="G58" s="161"/>
      <c r="H58" s="17"/>
      <c r="I58" s="8"/>
      <c r="J58"/>
      <c r="K58"/>
      <c r="L58"/>
    </row>
    <row r="59" spans="1:12" ht="15" customHeight="1" x14ac:dyDescent="0.2">
      <c r="A59" s="483" t="s">
        <v>21</v>
      </c>
      <c r="B59" s="483"/>
      <c r="C59" s="217" t="s">
        <v>11</v>
      </c>
      <c r="D59" s="231" t="str">
        <f>'Zakładka nr 1 - wykaz podmiotów'!D8</f>
        <v>000329912</v>
      </c>
      <c r="E59" s="209">
        <v>5</v>
      </c>
      <c r="G59" s="161"/>
      <c r="J59"/>
      <c r="K59"/>
      <c r="L59"/>
    </row>
    <row r="60" spans="1:12" ht="24.75" customHeight="1" x14ac:dyDescent="0.2">
      <c r="A60" s="484" t="str">
        <f>'Zakładka nr 1 - wykaz podmiotów'!B8</f>
        <v>Miejski Ośrodek Sportu i Rekreacji</v>
      </c>
      <c r="B60" s="485"/>
      <c r="C60" s="484" t="str">
        <f>'Zakładka nr 1 - wykaz podmiotów'!C8</f>
        <v>ul. Sportowa 41, 87-500 Rypin</v>
      </c>
      <c r="D60" s="485"/>
      <c r="G60" s="161"/>
    </row>
    <row r="61" spans="1:12" ht="15" customHeight="1" x14ac:dyDescent="0.2">
      <c r="A61" s="486" t="s">
        <v>12</v>
      </c>
      <c r="B61" s="487"/>
      <c r="C61" s="487"/>
      <c r="D61" s="485"/>
      <c r="G61" s="161"/>
    </row>
    <row r="62" spans="1:12" ht="15" customHeight="1" x14ac:dyDescent="0.2">
      <c r="A62" s="484" t="str">
        <f>'Zakładka nr 1 - wykaz podmiotów'!F8</f>
        <v>ul. Sportowa 41, 87-500 Rypin; ul. Młyńska 12, 87-500 Rypin; ul. 3 Maja 3, 87-500 Rypin</v>
      </c>
      <c r="B62" s="484"/>
      <c r="C62" s="484"/>
      <c r="D62" s="488"/>
      <c r="G62" s="161"/>
    </row>
    <row r="63" spans="1:12" s="19" customFormat="1" ht="15" customHeight="1" x14ac:dyDescent="0.2">
      <c r="A63" s="10" t="s">
        <v>7</v>
      </c>
      <c r="B63" s="489" t="s">
        <v>1</v>
      </c>
      <c r="C63" s="490"/>
      <c r="D63" s="5" t="s">
        <v>2</v>
      </c>
      <c r="E63" s="211"/>
      <c r="G63" s="161"/>
      <c r="H63" s="17"/>
      <c r="I63" s="8"/>
      <c r="J63" s="8"/>
    </row>
    <row r="64" spans="1:12" s="20" customFormat="1" ht="15" customHeight="1" x14ac:dyDescent="0.2">
      <c r="A64" s="70">
        <v>1</v>
      </c>
      <c r="B64" s="492" t="s">
        <v>24</v>
      </c>
      <c r="C64" s="493"/>
      <c r="D64" s="157">
        <f>500+2190+2570+1000+1000</f>
        <v>7260</v>
      </c>
      <c r="E64" s="225"/>
      <c r="G64" s="161"/>
      <c r="H64" s="17"/>
      <c r="I64" s="8"/>
      <c r="J64" s="8"/>
    </row>
    <row r="65" spans="1:10" s="20" customFormat="1" ht="15" customHeight="1" x14ac:dyDescent="0.2">
      <c r="A65" s="70">
        <v>2</v>
      </c>
      <c r="B65" s="492" t="s">
        <v>25</v>
      </c>
      <c r="C65" s="493"/>
      <c r="D65" s="157">
        <f>2070+3632.01</f>
        <v>5702.01</v>
      </c>
      <c r="E65" s="227"/>
      <c r="G65" s="161"/>
      <c r="H65" s="17"/>
      <c r="I65" s="8"/>
      <c r="J65" s="8"/>
    </row>
    <row r="66" spans="1:10" s="20" customFormat="1" ht="15" customHeight="1" x14ac:dyDescent="0.2">
      <c r="A66" s="70">
        <v>3</v>
      </c>
      <c r="B66" s="492" t="s">
        <v>60</v>
      </c>
      <c r="C66" s="493"/>
      <c r="D66" s="157">
        <f>2241.45</f>
        <v>2241.4499999999998</v>
      </c>
      <c r="E66" s="225"/>
      <c r="G66" s="161"/>
      <c r="H66" s="17"/>
      <c r="I66" s="8"/>
      <c r="J66" s="8"/>
    </row>
    <row r="67" spans="1:10" s="20" customFormat="1" ht="15" customHeight="1" x14ac:dyDescent="0.2">
      <c r="A67" s="70">
        <v>4</v>
      </c>
      <c r="B67" s="492" t="s">
        <v>29</v>
      </c>
      <c r="C67" s="493"/>
      <c r="D67" s="157">
        <v>0</v>
      </c>
      <c r="E67" s="225"/>
      <c r="G67" s="161"/>
      <c r="H67" s="17"/>
      <c r="I67" s="8"/>
      <c r="J67" s="8"/>
    </row>
    <row r="68" spans="1:10" s="20" customFormat="1" ht="15" customHeight="1" x14ac:dyDescent="0.2">
      <c r="A68" s="70">
        <v>5</v>
      </c>
      <c r="B68" s="492" t="s">
        <v>30</v>
      </c>
      <c r="C68" s="493"/>
      <c r="D68" s="157">
        <v>0</v>
      </c>
      <c r="E68" s="225"/>
      <c r="G68" s="161"/>
      <c r="H68" s="17"/>
      <c r="I68" s="8"/>
      <c r="J68" s="8"/>
    </row>
    <row r="69" spans="1:10" s="20" customFormat="1" ht="15" customHeight="1" x14ac:dyDescent="0.2">
      <c r="A69" s="16">
        <v>6</v>
      </c>
      <c r="B69" s="481" t="s">
        <v>278</v>
      </c>
      <c r="C69" s="482"/>
      <c r="D69" s="157">
        <v>0</v>
      </c>
      <c r="E69" s="226"/>
      <c r="G69" s="161"/>
      <c r="H69" s="17"/>
      <c r="I69" s="8"/>
      <c r="J69" s="8"/>
    </row>
    <row r="70" spans="1:10" ht="15" customHeight="1" x14ac:dyDescent="0.2">
      <c r="A70" s="483" t="s">
        <v>21</v>
      </c>
      <c r="B70" s="483"/>
      <c r="C70" s="217" t="s">
        <v>11</v>
      </c>
      <c r="D70" s="219">
        <f>'Zakładka nr 1 - wykaz podmiotów'!D9</f>
        <v>91092833</v>
      </c>
      <c r="E70" s="209">
        <v>6</v>
      </c>
      <c r="G70" s="161"/>
    </row>
    <row r="71" spans="1:10" ht="15" customHeight="1" x14ac:dyDescent="0.2">
      <c r="A71" s="484" t="str">
        <f>'Zakładka nr 1 - wykaz podmiotów'!B9</f>
        <v>Środowiskowy Dom Samopomocy</v>
      </c>
      <c r="B71" s="485"/>
      <c r="C71" s="484" t="str">
        <f>'Zakładka nr 1 - wykaz podmiotów'!C9</f>
        <v>ul. Kościuszki 17a, 87-500 Rypin</v>
      </c>
      <c r="D71" s="485"/>
      <c r="G71" s="161"/>
    </row>
    <row r="72" spans="1:10" ht="15" customHeight="1" x14ac:dyDescent="0.2">
      <c r="A72" s="486" t="s">
        <v>12</v>
      </c>
      <c r="B72" s="487"/>
      <c r="C72" s="487"/>
      <c r="D72" s="485"/>
      <c r="G72" s="161"/>
    </row>
    <row r="73" spans="1:10" ht="15" customHeight="1" x14ac:dyDescent="0.2">
      <c r="A73" s="484" t="str">
        <f>'Zakładka nr 1 - wykaz podmiotów'!F9</f>
        <v>ul. Kościuszki 17a, 87-500 Rypin</v>
      </c>
      <c r="B73" s="484"/>
      <c r="C73" s="484"/>
      <c r="D73" s="488"/>
      <c r="G73" s="161"/>
    </row>
    <row r="74" spans="1:10" ht="15" customHeight="1" x14ac:dyDescent="0.2">
      <c r="A74" s="10" t="s">
        <v>7</v>
      </c>
      <c r="B74" s="489" t="s">
        <v>1</v>
      </c>
      <c r="C74" s="490"/>
      <c r="D74" s="5" t="s">
        <v>2</v>
      </c>
      <c r="E74" s="211"/>
      <c r="G74" s="161"/>
    </row>
    <row r="75" spans="1:10" ht="15" customHeight="1" x14ac:dyDescent="0.2">
      <c r="A75" s="16">
        <v>1</v>
      </c>
      <c r="B75" s="481" t="s">
        <v>24</v>
      </c>
      <c r="C75" s="482"/>
      <c r="D75" s="51">
        <f>3308+5537+4499</f>
        <v>13344</v>
      </c>
      <c r="E75" s="225"/>
      <c r="G75" s="161"/>
    </row>
    <row r="76" spans="1:10" ht="15" customHeight="1" x14ac:dyDescent="0.2">
      <c r="A76" s="16">
        <v>2</v>
      </c>
      <c r="B76" s="481" t="s">
        <v>25</v>
      </c>
      <c r="C76" s="482"/>
      <c r="D76" s="51">
        <f>3399+2699+3399+2808+9437+7730</f>
        <v>29472</v>
      </c>
      <c r="E76" s="225"/>
      <c r="G76" s="161"/>
    </row>
    <row r="77" spans="1:10" ht="15" customHeight="1" x14ac:dyDescent="0.2">
      <c r="A77" s="16">
        <v>3</v>
      </c>
      <c r="B77" s="481" t="s">
        <v>60</v>
      </c>
      <c r="C77" s="482"/>
      <c r="D77" s="51">
        <f>1388</f>
        <v>1388</v>
      </c>
      <c r="E77" s="225"/>
      <c r="G77" s="161"/>
    </row>
    <row r="78" spans="1:10" ht="15" customHeight="1" x14ac:dyDescent="0.2">
      <c r="A78" s="16">
        <v>4</v>
      </c>
      <c r="B78" s="481" t="s">
        <v>29</v>
      </c>
      <c r="C78" s="482"/>
      <c r="D78" s="157">
        <v>0</v>
      </c>
      <c r="E78" s="225"/>
      <c r="G78" s="161"/>
    </row>
    <row r="79" spans="1:10" ht="15" customHeight="1" x14ac:dyDescent="0.2">
      <c r="A79" s="16">
        <v>5</v>
      </c>
      <c r="B79" s="481" t="s">
        <v>30</v>
      </c>
      <c r="C79" s="482"/>
      <c r="D79" s="157">
        <v>0</v>
      </c>
      <c r="G79" s="161"/>
    </row>
    <row r="80" spans="1:10" ht="15" customHeight="1" x14ac:dyDescent="0.2">
      <c r="A80" s="16">
        <v>6</v>
      </c>
      <c r="B80" s="481" t="s">
        <v>302</v>
      </c>
      <c r="C80" s="482"/>
      <c r="D80" s="157">
        <v>0</v>
      </c>
      <c r="E80" s="226"/>
      <c r="G80" s="161"/>
    </row>
    <row r="81" spans="1:7" ht="15" customHeight="1" x14ac:dyDescent="0.2">
      <c r="A81" s="483" t="s">
        <v>21</v>
      </c>
      <c r="B81" s="483"/>
      <c r="C81" s="217" t="s">
        <v>11</v>
      </c>
      <c r="D81" s="220">
        <f>'Zakładka nr 1 - wykaz podmiotów'!D10</f>
        <v>340172858</v>
      </c>
      <c r="E81" s="209">
        <v>7</v>
      </c>
      <c r="G81" s="161"/>
    </row>
    <row r="82" spans="1:7" ht="27" customHeight="1" x14ac:dyDescent="0.2">
      <c r="A82" s="484" t="str">
        <f>'Zakładka nr 1 - wykaz podmiotów'!B10</f>
        <v>Miejsko-Powiatowa Biblioteka Publiczna</v>
      </c>
      <c r="B82" s="485"/>
      <c r="C82" s="484" t="str">
        <f>'Zakładka nr 1 - wykaz podmiotów'!C10</f>
        <v>ul. Warszawska 20, 87-500 Rypin</v>
      </c>
      <c r="D82" s="485"/>
      <c r="G82" s="161"/>
    </row>
    <row r="83" spans="1:7" ht="15" customHeight="1" x14ac:dyDescent="0.2">
      <c r="A83" s="486" t="s">
        <v>12</v>
      </c>
      <c r="B83" s="487"/>
      <c r="C83" s="487"/>
      <c r="D83" s="485"/>
      <c r="G83" s="161"/>
    </row>
    <row r="84" spans="1:7" ht="36" customHeight="1" x14ac:dyDescent="0.2">
      <c r="A84" s="484" t="str">
        <f>'Zakładka nr 1 - wykaz podmiotów'!F10</f>
        <v>Centrala MPBP w Rypinie  -ul. Warszawska 20, 87-500 Rypin; Filia nr 1 MPBP - ul. Wojska Polskiego 9, 87-500 Rypin; Filia nr 2  MPBP w Rypinie - ul. Młyńska 12, 87-500 Rypin</v>
      </c>
      <c r="B84" s="484"/>
      <c r="C84" s="484"/>
      <c r="D84" s="488"/>
      <c r="G84" s="161"/>
    </row>
    <row r="85" spans="1:7" ht="15" customHeight="1" x14ac:dyDescent="0.2">
      <c r="A85" s="10" t="s">
        <v>7</v>
      </c>
      <c r="B85" s="489" t="s">
        <v>1</v>
      </c>
      <c r="C85" s="490"/>
      <c r="D85" s="5" t="s">
        <v>2</v>
      </c>
      <c r="E85" s="211"/>
      <c r="G85" s="161"/>
    </row>
    <row r="86" spans="1:7" ht="15" customHeight="1" x14ac:dyDescent="0.2">
      <c r="A86" s="16">
        <v>1</v>
      </c>
      <c r="B86" s="481" t="s">
        <v>24</v>
      </c>
      <c r="C86" s="482"/>
      <c r="D86" s="51">
        <f>2962.45+3150+3267.1+2550+2895+1600+1190+410+7000+965.23+4170+1979+1680*3+2100+1750+1689+2050+1389+2809+1385+2890.5+10811.7+3500*6+3500+3497+4590+4138.95+237+2442.7+2189+160+458+1328.77+252+289+289</f>
        <v>108424.4</v>
      </c>
      <c r="E86" s="225"/>
      <c r="G86" s="161"/>
    </row>
    <row r="87" spans="1:7" ht="15" customHeight="1" x14ac:dyDescent="0.2">
      <c r="A87" s="16">
        <v>2</v>
      </c>
      <c r="B87" s="481" t="s">
        <v>25</v>
      </c>
      <c r="C87" s="482"/>
      <c r="D87" s="51">
        <f>3000+2501.01+1999+849+402.89*3+640+578*3+1531+1947+6*1474.77+3005+2849+2006+3*503.15+665.87*3+3*245.53+5*897.9+4905.24+1059+2520.33</f>
        <v>49336.02</v>
      </c>
      <c r="E87" s="225"/>
      <c r="G87" s="161"/>
    </row>
    <row r="88" spans="1:7" ht="15" customHeight="1" x14ac:dyDescent="0.2">
      <c r="A88" s="16">
        <v>3</v>
      </c>
      <c r="B88" s="481" t="s">
        <v>60</v>
      </c>
      <c r="C88" s="482"/>
      <c r="D88" s="51">
        <f>3300+4307.22+2890+498.99+528*3+63960+1710*2</f>
        <v>79960.210000000006</v>
      </c>
      <c r="E88" s="225"/>
      <c r="G88" s="161"/>
    </row>
    <row r="89" spans="1:7" ht="15" customHeight="1" x14ac:dyDescent="0.2">
      <c r="A89" s="16">
        <v>4</v>
      </c>
      <c r="B89" s="481" t="s">
        <v>856</v>
      </c>
      <c r="C89" s="482"/>
      <c r="D89" s="51">
        <f>5781</f>
        <v>5781</v>
      </c>
      <c r="E89" s="228"/>
      <c r="G89" s="161"/>
    </row>
    <row r="90" spans="1:7" ht="15.75" customHeight="1" x14ac:dyDescent="0.2">
      <c r="A90" s="16">
        <v>5</v>
      </c>
      <c r="B90" s="481" t="s">
        <v>30</v>
      </c>
      <c r="C90" s="482"/>
      <c r="D90" s="51">
        <f>999+1529+700</f>
        <v>3228</v>
      </c>
      <c r="G90" s="161"/>
    </row>
    <row r="91" spans="1:7" ht="15.75" customHeight="1" x14ac:dyDescent="0.2">
      <c r="A91" s="16">
        <v>6</v>
      </c>
      <c r="B91" s="481" t="s">
        <v>278</v>
      </c>
      <c r="C91" s="482"/>
      <c r="D91" s="51">
        <v>0</v>
      </c>
      <c r="E91" s="226"/>
      <c r="G91" s="161"/>
    </row>
    <row r="92" spans="1:7" ht="15" customHeight="1" x14ac:dyDescent="0.2">
      <c r="A92" s="483" t="s">
        <v>21</v>
      </c>
      <c r="B92" s="483"/>
      <c r="C92" s="217" t="s">
        <v>11</v>
      </c>
      <c r="D92" s="219">
        <f>'Zakładka nr 1 - wykaz podmiotów'!D11</f>
        <v>340390118</v>
      </c>
      <c r="E92" s="209">
        <v>8</v>
      </c>
      <c r="G92" s="161"/>
    </row>
    <row r="93" spans="1:7" ht="15" customHeight="1" x14ac:dyDescent="0.2">
      <c r="A93" s="484" t="str">
        <f>'Zakładka nr 1 - wykaz podmiotów'!B11</f>
        <v>Miejski Zespół Obsługi Oświaty</v>
      </c>
      <c r="B93" s="485"/>
      <c r="C93" s="484" t="str">
        <f>'Zakładka nr 1 - wykaz podmiotów'!C11</f>
        <v>ul. Warszawska 40, 87-500 Rypin</v>
      </c>
      <c r="D93" s="485"/>
      <c r="G93" s="161"/>
    </row>
    <row r="94" spans="1:7" ht="15" customHeight="1" x14ac:dyDescent="0.2">
      <c r="A94" s="486" t="s">
        <v>12</v>
      </c>
      <c r="B94" s="487"/>
      <c r="C94" s="487"/>
      <c r="D94" s="485"/>
      <c r="G94" s="161"/>
    </row>
    <row r="95" spans="1:7" ht="15" customHeight="1" x14ac:dyDescent="0.2">
      <c r="A95" s="484" t="str">
        <f>'Zakładka nr 1 - wykaz podmiotów'!F11</f>
        <v>ul. Warszawska 40, 87-500 Rypin</v>
      </c>
      <c r="B95" s="484"/>
      <c r="C95" s="484"/>
      <c r="D95" s="488"/>
      <c r="G95" s="161"/>
    </row>
    <row r="96" spans="1:7" ht="15" customHeight="1" x14ac:dyDescent="0.2">
      <c r="A96" s="10" t="s">
        <v>7</v>
      </c>
      <c r="B96" s="489" t="s">
        <v>1</v>
      </c>
      <c r="C96" s="490"/>
      <c r="D96" s="5" t="s">
        <v>2</v>
      </c>
      <c r="E96" s="211"/>
      <c r="G96" s="161"/>
    </row>
    <row r="97" spans="1:7" ht="15" customHeight="1" x14ac:dyDescent="0.2">
      <c r="A97" s="16">
        <v>1</v>
      </c>
      <c r="B97" s="481" t="s">
        <v>24</v>
      </c>
      <c r="C97" s="482"/>
      <c r="D97" s="51">
        <f>2526+1375+10819.9+740+1240+3220+1280+3780+230</f>
        <v>25210.9</v>
      </c>
      <c r="E97" s="225"/>
      <c r="G97" s="161"/>
    </row>
    <row r="98" spans="1:7" ht="15" customHeight="1" x14ac:dyDescent="0.2">
      <c r="A98" s="16">
        <v>2</v>
      </c>
      <c r="B98" s="481" t="s">
        <v>25</v>
      </c>
      <c r="C98" s="482"/>
      <c r="D98" s="51">
        <f>2499+2590+3520</f>
        <v>8609</v>
      </c>
      <c r="E98" s="225"/>
      <c r="G98" s="161"/>
    </row>
    <row r="99" spans="1:7" ht="15" customHeight="1" x14ac:dyDescent="0.2">
      <c r="A99" s="16">
        <v>3</v>
      </c>
      <c r="B99" s="481" t="s">
        <v>60</v>
      </c>
      <c r="C99" s="482"/>
      <c r="D99" s="51">
        <f>3440+1999</f>
        <v>5439</v>
      </c>
      <c r="E99" s="225"/>
      <c r="G99" s="161"/>
    </row>
    <row r="100" spans="1:7" ht="15" customHeight="1" x14ac:dyDescent="0.2">
      <c r="A100" s="16">
        <v>4</v>
      </c>
      <c r="B100" s="481" t="s">
        <v>29</v>
      </c>
      <c r="C100" s="482"/>
      <c r="D100" s="157">
        <v>0</v>
      </c>
      <c r="E100" s="225"/>
      <c r="G100" s="161"/>
    </row>
    <row r="101" spans="1:7" ht="15" customHeight="1" x14ac:dyDescent="0.2">
      <c r="A101" s="16">
        <v>5</v>
      </c>
      <c r="B101" s="481" t="s">
        <v>30</v>
      </c>
      <c r="C101" s="482"/>
      <c r="D101" s="51">
        <v>0</v>
      </c>
      <c r="G101" s="161"/>
    </row>
    <row r="102" spans="1:7" ht="15" customHeight="1" x14ac:dyDescent="0.2">
      <c r="A102" s="16">
        <v>6</v>
      </c>
      <c r="B102" s="481" t="s">
        <v>278</v>
      </c>
      <c r="C102" s="482"/>
      <c r="D102" s="51">
        <v>0</v>
      </c>
      <c r="E102" s="226"/>
      <c r="G102" s="161"/>
    </row>
    <row r="103" spans="1:7" ht="15" customHeight="1" x14ac:dyDescent="0.2">
      <c r="A103" s="483" t="s">
        <v>21</v>
      </c>
      <c r="B103" s="483"/>
      <c r="C103" s="217" t="s">
        <v>11</v>
      </c>
      <c r="D103" s="269">
        <f>'Zakładka nr 1 - wykaz podmiotów'!D13</f>
        <v>368071673</v>
      </c>
      <c r="E103" s="225">
        <v>9</v>
      </c>
      <c r="G103" s="161"/>
    </row>
    <row r="104" spans="1:7" ht="44.25" customHeight="1" x14ac:dyDescent="0.2">
      <c r="A104" s="484" t="str">
        <f>'Zakładka nr 1 - wykaz podmiotów'!B13</f>
        <v xml:space="preserve">Zespół Szkolno-Przedszkolny Nr 1, Szkoła Podstawowa Nr 1 im. mjr. Henryka Sucharskiego w Rypinie </v>
      </c>
      <c r="B104" s="485"/>
      <c r="C104" s="484" t="str">
        <f>'Zakładka nr 1 - wykaz podmiotów'!C13</f>
        <v>ul. 3 Maja 3, 87-500 Rypin</v>
      </c>
      <c r="D104" s="485"/>
      <c r="G104" s="161"/>
    </row>
    <row r="105" spans="1:7" ht="15" customHeight="1" x14ac:dyDescent="0.2">
      <c r="A105" s="486" t="s">
        <v>12</v>
      </c>
      <c r="B105" s="487"/>
      <c r="C105" s="487"/>
      <c r="D105" s="485"/>
      <c r="G105" s="161"/>
    </row>
    <row r="106" spans="1:7" ht="15" customHeight="1" x14ac:dyDescent="0.2">
      <c r="A106" s="484" t="str">
        <f>'Zakładka nr 1 - wykaz podmiotów'!F13</f>
        <v>ul. 3 Maja 3, 87-500 Rypin; ul. Sportowa 24</v>
      </c>
      <c r="B106" s="484"/>
      <c r="C106" s="484"/>
      <c r="D106" s="488"/>
      <c r="G106" s="161"/>
    </row>
    <row r="107" spans="1:7" ht="15" customHeight="1" x14ac:dyDescent="0.2">
      <c r="A107" s="10" t="s">
        <v>7</v>
      </c>
      <c r="B107" s="489" t="s">
        <v>1</v>
      </c>
      <c r="C107" s="490"/>
      <c r="D107" s="5" t="s">
        <v>2</v>
      </c>
      <c r="E107" s="211"/>
      <c r="G107" s="161"/>
    </row>
    <row r="108" spans="1:7" ht="15" customHeight="1" x14ac:dyDescent="0.2">
      <c r="A108" s="16">
        <v>1</v>
      </c>
      <c r="B108" s="481" t="s">
        <v>24</v>
      </c>
      <c r="C108" s="482"/>
      <c r="D108" s="51">
        <f>8750+8750+39586+34550</f>
        <v>91636</v>
      </c>
      <c r="E108" s="225"/>
      <c r="G108" s="161"/>
    </row>
    <row r="109" spans="1:7" ht="15" customHeight="1" x14ac:dyDescent="0.2">
      <c r="A109" s="16">
        <v>2</v>
      </c>
      <c r="B109" s="481" t="s">
        <v>25</v>
      </c>
      <c r="C109" s="482"/>
      <c r="D109" s="51">
        <f>43394.4+14022+26401.95</f>
        <v>83818.350000000006</v>
      </c>
      <c r="E109" s="212"/>
      <c r="G109" s="161"/>
    </row>
    <row r="110" spans="1:7" ht="15" customHeight="1" x14ac:dyDescent="0.2">
      <c r="A110" s="16">
        <v>3</v>
      </c>
      <c r="B110" s="481" t="s">
        <v>60</v>
      </c>
      <c r="C110" s="482"/>
      <c r="D110" s="51">
        <v>0</v>
      </c>
      <c r="E110" s="225"/>
      <c r="G110" s="161"/>
    </row>
    <row r="111" spans="1:7" ht="15" customHeight="1" x14ac:dyDescent="0.2">
      <c r="A111" s="16">
        <v>4</v>
      </c>
      <c r="B111" s="481" t="s">
        <v>29</v>
      </c>
      <c r="C111" s="482"/>
      <c r="D111" s="157">
        <v>12000</v>
      </c>
      <c r="E111" s="225"/>
      <c r="G111" s="161"/>
    </row>
    <row r="112" spans="1:7" ht="15" customHeight="1" x14ac:dyDescent="0.2">
      <c r="A112" s="16">
        <v>5</v>
      </c>
      <c r="B112" s="481" t="s">
        <v>30</v>
      </c>
      <c r="C112" s="482"/>
      <c r="D112" s="157">
        <v>0</v>
      </c>
      <c r="G112" s="161"/>
    </row>
    <row r="113" spans="1:7" ht="15" customHeight="1" x14ac:dyDescent="0.2">
      <c r="A113" s="16">
        <v>6</v>
      </c>
      <c r="B113" s="481" t="s">
        <v>819</v>
      </c>
      <c r="C113" s="482"/>
      <c r="D113" s="157">
        <v>0</v>
      </c>
      <c r="E113" s="226"/>
      <c r="G113" s="161"/>
    </row>
    <row r="114" spans="1:7" ht="15" customHeight="1" x14ac:dyDescent="0.2">
      <c r="A114" s="483" t="s">
        <v>21</v>
      </c>
      <c r="B114" s="483"/>
      <c r="C114" s="217" t="s">
        <v>11</v>
      </c>
      <c r="D114" s="218">
        <f>'Zakładka nr 1 - wykaz podmiotów'!D14</f>
        <v>368071673</v>
      </c>
      <c r="E114" s="209">
        <v>10</v>
      </c>
      <c r="G114" s="161"/>
    </row>
    <row r="115" spans="1:7" ht="24" customHeight="1" x14ac:dyDescent="0.2">
      <c r="A115" s="484" t="str">
        <f>'Zakładka nr 1 - wykaz podmiotów'!B14</f>
        <v>Zespół Szkolno-Przedszkolny Nr 1, Przedszkole Miejskie Nr 2  w Rypnie</v>
      </c>
      <c r="B115" s="485"/>
      <c r="C115" s="484" t="str">
        <f>'Zakładka nr 1 - wykaz podmiotów'!C14</f>
        <v>ul. Wojska Polskiego 11, 87-500 Rypin</v>
      </c>
      <c r="D115" s="485"/>
      <c r="G115" s="161"/>
    </row>
    <row r="116" spans="1:7" ht="15" customHeight="1" x14ac:dyDescent="0.2">
      <c r="A116" s="486" t="s">
        <v>12</v>
      </c>
      <c r="B116" s="487"/>
      <c r="C116" s="487"/>
      <c r="D116" s="494"/>
      <c r="E116" s="69"/>
      <c r="F116" s="21"/>
      <c r="G116" s="161"/>
    </row>
    <row r="117" spans="1:7" ht="18" customHeight="1" x14ac:dyDescent="0.2">
      <c r="A117" s="484" t="str">
        <f>'Zakładka nr 1 - wykaz podmiotów'!F14</f>
        <v>ul. Wojska Polskiego 11, 87-500 Rypin, ul. Sportowa 24, 87-500 Rypin, ul. 3 Maja 3, 87-500 Rypin</v>
      </c>
      <c r="B117" s="484"/>
      <c r="C117" s="484"/>
      <c r="D117" s="495"/>
      <c r="E117" s="69"/>
      <c r="F117" s="21"/>
      <c r="G117" s="161"/>
    </row>
    <row r="118" spans="1:7" ht="15" customHeight="1" x14ac:dyDescent="0.2">
      <c r="A118" s="10" t="s">
        <v>7</v>
      </c>
      <c r="B118" s="489" t="s">
        <v>1</v>
      </c>
      <c r="C118" s="490"/>
      <c r="D118" s="22" t="s">
        <v>2</v>
      </c>
      <c r="E118" s="223"/>
      <c r="F118" s="21"/>
      <c r="G118" s="161"/>
    </row>
    <row r="119" spans="1:7" ht="15" customHeight="1" x14ac:dyDescent="0.2">
      <c r="A119" s="16">
        <v>1</v>
      </c>
      <c r="B119" s="481" t="s">
        <v>24</v>
      </c>
      <c r="C119" s="482"/>
      <c r="D119" s="157">
        <f>1500+500+5166+1426.8+9594+19188+6420.6+5000+8250+9557.1+1800+9564+90701.5</f>
        <v>168668</v>
      </c>
      <c r="E119" s="229"/>
      <c r="F119" s="21"/>
      <c r="G119" s="161"/>
    </row>
    <row r="120" spans="1:7" ht="15" customHeight="1" x14ac:dyDescent="0.2">
      <c r="A120" s="16">
        <v>2</v>
      </c>
      <c r="B120" s="481" t="s">
        <v>25</v>
      </c>
      <c r="C120" s="482"/>
      <c r="D120" s="157">
        <f>10332+13767+6911.37</f>
        <v>31010.37</v>
      </c>
      <c r="E120" s="69"/>
      <c r="F120" s="21"/>
      <c r="G120" s="161"/>
    </row>
    <row r="121" spans="1:7" ht="15" customHeight="1" x14ac:dyDescent="0.2">
      <c r="A121" s="16">
        <v>3</v>
      </c>
      <c r="B121" s="481" t="s">
        <v>60</v>
      </c>
      <c r="C121" s="482"/>
      <c r="D121" s="157">
        <v>0</v>
      </c>
      <c r="E121" s="223"/>
      <c r="F121" s="21"/>
      <c r="G121" s="161"/>
    </row>
    <row r="122" spans="1:7" ht="15" customHeight="1" x14ac:dyDescent="0.2">
      <c r="A122" s="16">
        <v>4</v>
      </c>
      <c r="B122" s="481" t="s">
        <v>29</v>
      </c>
      <c r="C122" s="482"/>
      <c r="D122" s="157">
        <v>4000</v>
      </c>
      <c r="E122" s="225"/>
      <c r="G122" s="161"/>
    </row>
    <row r="123" spans="1:7" ht="15" customHeight="1" x14ac:dyDescent="0.2">
      <c r="A123" s="16">
        <v>5</v>
      </c>
      <c r="B123" s="481" t="s">
        <v>30</v>
      </c>
      <c r="C123" s="482"/>
      <c r="D123" s="157">
        <v>0</v>
      </c>
      <c r="G123" s="161"/>
    </row>
    <row r="124" spans="1:7" ht="15" customHeight="1" x14ac:dyDescent="0.2">
      <c r="A124" s="16">
        <v>6</v>
      </c>
      <c r="B124" s="481" t="s">
        <v>760</v>
      </c>
      <c r="C124" s="482"/>
      <c r="D124" s="157">
        <v>3000</v>
      </c>
      <c r="E124" s="212"/>
      <c r="G124" s="268"/>
    </row>
    <row r="125" spans="1:7" ht="15" customHeight="1" x14ac:dyDescent="0.2">
      <c r="A125" s="483" t="s">
        <v>21</v>
      </c>
      <c r="B125" s="483"/>
      <c r="C125" s="217" t="s">
        <v>11</v>
      </c>
      <c r="D125" s="220">
        <f>'Zakładka nr 1 - wykaz podmiotów'!D15</f>
        <v>368071673</v>
      </c>
      <c r="E125" s="209">
        <v>11</v>
      </c>
      <c r="G125" s="161"/>
    </row>
    <row r="126" spans="1:7" ht="27.75" customHeight="1" x14ac:dyDescent="0.2">
      <c r="A126" s="484" t="str">
        <f>'Zakładka nr 1 - wykaz podmiotów'!B15</f>
        <v>Zespół Szkolno-Przedszkolny Nr 1, Liceum Sztuk Plastycznych w Rypinie</v>
      </c>
      <c r="B126" s="485"/>
      <c r="C126" s="484" t="str">
        <f>'Zakładka nr 1 - wykaz podmiotów'!C15</f>
        <v>ul. Sportowa 24, 87-500 Rypin</v>
      </c>
      <c r="D126" s="485"/>
      <c r="G126" s="161"/>
    </row>
    <row r="127" spans="1:7" ht="12.75" customHeight="1" x14ac:dyDescent="0.2">
      <c r="A127" s="486" t="s">
        <v>12</v>
      </c>
      <c r="B127" s="487"/>
      <c r="C127" s="487"/>
      <c r="D127" s="485"/>
      <c r="G127" s="161"/>
    </row>
    <row r="128" spans="1:7" ht="12.75" customHeight="1" x14ac:dyDescent="0.2">
      <c r="A128" s="484" t="str">
        <f>'Zakładka nr 1 - wykaz podmiotów'!F15</f>
        <v>ul. Sportowa 24, 87-500 Rypin</v>
      </c>
      <c r="B128" s="484"/>
      <c r="C128" s="484"/>
      <c r="D128" s="488"/>
      <c r="G128" s="161"/>
    </row>
    <row r="129" spans="1:7" x14ac:dyDescent="0.2">
      <c r="A129" s="10" t="s">
        <v>7</v>
      </c>
      <c r="B129" s="489" t="s">
        <v>1</v>
      </c>
      <c r="C129" s="490"/>
      <c r="D129" s="5" t="s">
        <v>2</v>
      </c>
      <c r="G129" s="161"/>
    </row>
    <row r="130" spans="1:7" x14ac:dyDescent="0.2">
      <c r="A130" s="16">
        <v>1</v>
      </c>
      <c r="B130" s="481" t="s">
        <v>24</v>
      </c>
      <c r="C130" s="482"/>
      <c r="D130" s="51">
        <f>3919+6*2154+6*546+261733.87</f>
        <v>281852.87</v>
      </c>
      <c r="G130" s="161"/>
    </row>
    <row r="131" spans="1:7" x14ac:dyDescent="0.2">
      <c r="A131" s="16">
        <v>2</v>
      </c>
      <c r="B131" s="481" t="s">
        <v>25</v>
      </c>
      <c r="C131" s="482"/>
      <c r="D131" s="51">
        <f>17500+4059+23*2303.79+12*1693+2*2597.76+6*848.7+4384.95+348.33+5399+277750.93</f>
        <v>393033.1</v>
      </c>
      <c r="G131" s="161"/>
    </row>
    <row r="132" spans="1:7" ht="12.75" customHeight="1" x14ac:dyDescent="0.2">
      <c r="A132" s="16">
        <v>3</v>
      </c>
      <c r="B132" s="481" t="s">
        <v>60</v>
      </c>
      <c r="C132" s="482"/>
      <c r="D132" s="51">
        <v>23894.02</v>
      </c>
      <c r="G132" s="161"/>
    </row>
    <row r="133" spans="1:7" x14ac:dyDescent="0.2">
      <c r="A133" s="16">
        <v>4</v>
      </c>
      <c r="B133" s="481" t="s">
        <v>29</v>
      </c>
      <c r="C133" s="482"/>
      <c r="D133" s="43">
        <v>54699.5</v>
      </c>
      <c r="G133" s="161"/>
    </row>
    <row r="134" spans="1:7" x14ac:dyDescent="0.2">
      <c r="A134" s="16">
        <v>5</v>
      </c>
      <c r="B134" s="481" t="s">
        <v>30</v>
      </c>
      <c r="C134" s="482"/>
      <c r="D134" s="43">
        <v>2500</v>
      </c>
      <c r="G134" s="161"/>
    </row>
    <row r="135" spans="1:7" x14ac:dyDescent="0.2">
      <c r="A135" s="16">
        <v>6</v>
      </c>
      <c r="B135" s="481" t="s">
        <v>278</v>
      </c>
      <c r="C135" s="482"/>
      <c r="D135" s="43">
        <v>0</v>
      </c>
      <c r="E135" s="212"/>
      <c r="G135" s="161"/>
    </row>
    <row r="136" spans="1:7" ht="12.75" customHeight="1" x14ac:dyDescent="0.2">
      <c r="A136" s="483" t="s">
        <v>21</v>
      </c>
      <c r="B136" s="483"/>
      <c r="C136" s="217" t="s">
        <v>11</v>
      </c>
      <c r="D136" s="220">
        <f>'Zakładka nr 1 - wykaz podmiotów'!D17</f>
        <v>368071822</v>
      </c>
      <c r="E136" s="209">
        <v>12</v>
      </c>
      <c r="G136" s="161"/>
    </row>
    <row r="137" spans="1:7" ht="30" customHeight="1" x14ac:dyDescent="0.2">
      <c r="A137" s="484" t="str">
        <f>'Zakładka nr 1 - wykaz podmiotów'!B17</f>
        <v xml:space="preserve">Zespół Szkolno-Przedszkolny Nr 2, Szkoła Podstawowa Nr 3  im. Jana Pawła II  w Rypinie </v>
      </c>
      <c r="B137" s="485"/>
      <c r="C137" s="484" t="str">
        <f>'Zakładka nr 1 - wykaz podmiotów'!C17</f>
        <v>ul. Młyńska 12, 87-500 Rypin</v>
      </c>
      <c r="D137" s="485"/>
      <c r="G137" s="161"/>
    </row>
    <row r="138" spans="1:7" ht="12.75" customHeight="1" x14ac:dyDescent="0.2">
      <c r="A138" s="486" t="s">
        <v>12</v>
      </c>
      <c r="B138" s="487"/>
      <c r="C138" s="487"/>
      <c r="D138" s="485"/>
    </row>
    <row r="139" spans="1:7" ht="12.75" customHeight="1" x14ac:dyDescent="0.2">
      <c r="A139" s="484" t="str">
        <f>'Zakładka nr 1 - wykaz podmiotów'!F17</f>
        <v>ul. Młyńska 12, 87-500 Rypin</v>
      </c>
      <c r="B139" s="484"/>
      <c r="C139" s="484"/>
      <c r="D139" s="488"/>
    </row>
    <row r="140" spans="1:7" x14ac:dyDescent="0.2">
      <c r="A140" s="10" t="s">
        <v>7</v>
      </c>
      <c r="B140" s="489" t="s">
        <v>1</v>
      </c>
      <c r="C140" s="490"/>
      <c r="D140" s="5" t="s">
        <v>2</v>
      </c>
    </row>
    <row r="141" spans="1:7" x14ac:dyDescent="0.2">
      <c r="A141" s="16">
        <v>1</v>
      </c>
      <c r="B141" s="481" t="s">
        <v>24</v>
      </c>
      <c r="C141" s="482"/>
      <c r="D141" s="51">
        <f>3000+65000+69000+3600</f>
        <v>140600</v>
      </c>
    </row>
    <row r="142" spans="1:7" x14ac:dyDescent="0.2">
      <c r="A142" s="16">
        <v>2</v>
      </c>
      <c r="B142" s="481" t="s">
        <v>25</v>
      </c>
      <c r="C142" s="482"/>
      <c r="D142" s="51">
        <f>32000+8400</f>
        <v>40400</v>
      </c>
      <c r="E142" s="225"/>
    </row>
    <row r="143" spans="1:7" x14ac:dyDescent="0.2">
      <c r="A143" s="16">
        <v>3</v>
      </c>
      <c r="B143" s="481" t="s">
        <v>60</v>
      </c>
      <c r="C143" s="482"/>
      <c r="D143" s="51">
        <f>3500+3000+3000+1500+1000+1190+1400+900+1000+600</f>
        <v>17090</v>
      </c>
      <c r="E143" s="69"/>
      <c r="F143" s="18"/>
    </row>
    <row r="144" spans="1:7" x14ac:dyDescent="0.2">
      <c r="A144" s="16">
        <v>4</v>
      </c>
      <c r="B144" s="481" t="s">
        <v>29</v>
      </c>
      <c r="C144" s="482"/>
      <c r="D144" s="51">
        <v>0</v>
      </c>
      <c r="E144" s="69"/>
      <c r="F144" s="18"/>
    </row>
    <row r="145" spans="1:6" x14ac:dyDescent="0.2">
      <c r="A145" s="16">
        <v>5</v>
      </c>
      <c r="B145" s="481" t="s">
        <v>30</v>
      </c>
      <c r="C145" s="482"/>
      <c r="D145" s="51">
        <v>1000</v>
      </c>
      <c r="E145" s="230"/>
      <c r="F145" s="18"/>
    </row>
    <row r="146" spans="1:6" x14ac:dyDescent="0.2">
      <c r="A146" s="16">
        <v>6</v>
      </c>
      <c r="B146" s="481" t="s">
        <v>1174</v>
      </c>
      <c r="C146" s="482"/>
      <c r="D146" s="73">
        <v>15000</v>
      </c>
      <c r="E146" s="224"/>
      <c r="F146" s="18"/>
    </row>
    <row r="147" spans="1:6" x14ac:dyDescent="0.2">
      <c r="A147" s="483" t="s">
        <v>21</v>
      </c>
      <c r="B147" s="483"/>
      <c r="C147" s="217" t="s">
        <v>11</v>
      </c>
      <c r="D147" s="220">
        <f>'Zakładka nr 1 - wykaz podmiotów'!D18</f>
        <v>910038633</v>
      </c>
      <c r="E147" s="210">
        <v>13</v>
      </c>
      <c r="F147" s="18"/>
    </row>
    <row r="148" spans="1:6" ht="26.25" customHeight="1" x14ac:dyDescent="0.2">
      <c r="A148" s="484" t="str">
        <f>'Zakładka nr 1 - wykaz podmiotów'!B18</f>
        <v xml:space="preserve">Zespół Szkolno-Przedszkolny Nr 2, Przedszkole Miejskie Nr 1 z Oddziałami Integracyjnymi  w Rypnie </v>
      </c>
      <c r="B148" s="485"/>
      <c r="C148" s="484" t="str">
        <f>'Zakładka nr 1 - wykaz podmiotów'!C18</f>
        <v>ul.  Młyńska 3, 87-500 Rypin</v>
      </c>
      <c r="D148" s="485"/>
      <c r="E148" s="210"/>
      <c r="F148" s="18"/>
    </row>
    <row r="149" spans="1:6" x14ac:dyDescent="0.2">
      <c r="A149" s="486" t="s">
        <v>12</v>
      </c>
      <c r="B149" s="487"/>
      <c r="C149" s="487"/>
      <c r="D149" s="485"/>
      <c r="E149" s="210"/>
      <c r="F149" s="18"/>
    </row>
    <row r="150" spans="1:6" x14ac:dyDescent="0.2">
      <c r="A150" s="484" t="str">
        <f>'Zakładka nr 1 - wykaz podmiotów'!F18</f>
        <v>ul.  Młyńska 3, 87-500 Rypin</v>
      </c>
      <c r="B150" s="484"/>
      <c r="C150" s="484"/>
      <c r="D150" s="488"/>
      <c r="E150" s="210"/>
      <c r="F150" s="18"/>
    </row>
    <row r="151" spans="1:6" x14ac:dyDescent="0.2">
      <c r="A151" s="204" t="s">
        <v>7</v>
      </c>
      <c r="B151" s="489" t="s">
        <v>1</v>
      </c>
      <c r="C151" s="490"/>
      <c r="D151" s="5" t="s">
        <v>2</v>
      </c>
      <c r="E151" s="210"/>
      <c r="F151" s="18"/>
    </row>
    <row r="152" spans="1:6" x14ac:dyDescent="0.2">
      <c r="A152" s="16">
        <v>1</v>
      </c>
      <c r="B152" s="481" t="s">
        <v>24</v>
      </c>
      <c r="C152" s="482"/>
      <c r="D152" s="51">
        <f>10000+4505+9594</f>
        <v>24099</v>
      </c>
      <c r="E152" s="210"/>
      <c r="F152" s="18"/>
    </row>
    <row r="153" spans="1:6" x14ac:dyDescent="0.2">
      <c r="A153" s="16">
        <v>2</v>
      </c>
      <c r="B153" s="481" t="s">
        <v>25</v>
      </c>
      <c r="C153" s="482"/>
      <c r="D153" s="51">
        <f>2500+2500+2500+2000+2000+2000</f>
        <v>13500</v>
      </c>
      <c r="E153" s="210"/>
      <c r="F153" s="18"/>
    </row>
    <row r="154" spans="1:6" x14ac:dyDescent="0.2">
      <c r="A154" s="16">
        <v>3</v>
      </c>
      <c r="B154" s="481" t="s">
        <v>60</v>
      </c>
      <c r="C154" s="482"/>
      <c r="D154" s="51">
        <f>1349</f>
        <v>1349</v>
      </c>
      <c r="E154" s="210"/>
      <c r="F154" s="18"/>
    </row>
    <row r="155" spans="1:6" x14ac:dyDescent="0.2">
      <c r="A155" s="16">
        <v>4</v>
      </c>
      <c r="B155" s="481" t="s">
        <v>29</v>
      </c>
      <c r="C155" s="482"/>
      <c r="D155" s="51">
        <v>0</v>
      </c>
      <c r="E155" s="210"/>
      <c r="F155" s="18"/>
    </row>
    <row r="156" spans="1:6" x14ac:dyDescent="0.2">
      <c r="A156" s="16">
        <v>5</v>
      </c>
      <c r="B156" s="481" t="s">
        <v>30</v>
      </c>
      <c r="C156" s="482"/>
      <c r="D156" s="51">
        <v>34440</v>
      </c>
    </row>
    <row r="157" spans="1:6" x14ac:dyDescent="0.2">
      <c r="A157" s="16">
        <v>6</v>
      </c>
      <c r="B157" s="481" t="s">
        <v>278</v>
      </c>
      <c r="C157" s="482"/>
      <c r="D157" s="73">
        <v>0</v>
      </c>
      <c r="E157" s="213"/>
    </row>
    <row r="158" spans="1:6" x14ac:dyDescent="0.2">
      <c r="A158" s="483" t="s">
        <v>21</v>
      </c>
      <c r="B158" s="483"/>
      <c r="C158" s="217" t="s">
        <v>11</v>
      </c>
      <c r="D158" s="220">
        <f>'Zakładka nr 1 - wykaz podmiotów'!D19</f>
        <v>368071822</v>
      </c>
      <c r="E158" s="209">
        <v>14</v>
      </c>
    </row>
    <row r="159" spans="1:6" ht="29.25" customHeight="1" x14ac:dyDescent="0.2">
      <c r="A159" s="484" t="str">
        <f>'Zakładka nr 1 - wykaz podmiotów'!B19</f>
        <v xml:space="preserve">Zespół Szkolno-Przedszkolny Nr 2, Przedszkole Miejskie Nr 3 „Niezapominajka”  w Rypnie </v>
      </c>
      <c r="B159" s="485"/>
      <c r="C159" s="484" t="str">
        <f>'Zakładka nr 1 - wykaz podmiotów'!C19</f>
        <v>ul.  Sommera 16 , 87-500 Rypin</v>
      </c>
      <c r="D159" s="485"/>
    </row>
    <row r="160" spans="1:6" x14ac:dyDescent="0.2">
      <c r="A160" s="486" t="s">
        <v>12</v>
      </c>
      <c r="B160" s="487"/>
      <c r="C160" s="487"/>
      <c r="D160" s="485"/>
    </row>
    <row r="161" spans="1:5" x14ac:dyDescent="0.2">
      <c r="A161" s="484" t="str">
        <f>'Zakładka nr 1 - wykaz podmiotów'!F19</f>
        <v>ul.  Sommera 16 , 87-500 Rypin</v>
      </c>
      <c r="B161" s="484"/>
      <c r="C161" s="484"/>
      <c r="D161" s="488"/>
    </row>
    <row r="162" spans="1:5" x14ac:dyDescent="0.2">
      <c r="A162" s="204" t="s">
        <v>7</v>
      </c>
      <c r="B162" s="489" t="s">
        <v>1</v>
      </c>
      <c r="C162" s="490"/>
      <c r="D162" s="5" t="s">
        <v>2</v>
      </c>
    </row>
    <row r="163" spans="1:5" x14ac:dyDescent="0.2">
      <c r="A163" s="16">
        <v>1</v>
      </c>
      <c r="B163" s="481" t="s">
        <v>24</v>
      </c>
      <c r="C163" s="482"/>
      <c r="D163" s="51">
        <f>5000+9594+1780+2570+1676.28</f>
        <v>20620.28</v>
      </c>
    </row>
    <row r="164" spans="1:5" x14ac:dyDescent="0.2">
      <c r="A164" s="16">
        <v>2</v>
      </c>
      <c r="B164" s="481" t="s">
        <v>25</v>
      </c>
      <c r="C164" s="482"/>
      <c r="D164" s="51">
        <f>2000+2000+10000+300+2000+3594.06+2303.79*3+1745*5</f>
        <v>35530.43</v>
      </c>
    </row>
    <row r="165" spans="1:5" x14ac:dyDescent="0.2">
      <c r="A165" s="16">
        <v>3</v>
      </c>
      <c r="B165" s="481" t="s">
        <v>60</v>
      </c>
      <c r="C165" s="482"/>
      <c r="D165" s="51">
        <f>2099+300</f>
        <v>2399</v>
      </c>
    </row>
    <row r="166" spans="1:5" x14ac:dyDescent="0.2">
      <c r="A166" s="16">
        <v>4</v>
      </c>
      <c r="B166" s="481" t="s">
        <v>759</v>
      </c>
      <c r="C166" s="482"/>
      <c r="D166" s="51">
        <v>4000</v>
      </c>
    </row>
    <row r="167" spans="1:5" x14ac:dyDescent="0.2">
      <c r="A167" s="16">
        <v>5</v>
      </c>
      <c r="B167" s="481" t="s">
        <v>30</v>
      </c>
      <c r="C167" s="482"/>
      <c r="D167" s="51">
        <f>200+1000</f>
        <v>1200</v>
      </c>
    </row>
    <row r="168" spans="1:5" x14ac:dyDescent="0.2">
      <c r="A168" s="16">
        <v>6</v>
      </c>
      <c r="B168" s="481" t="s">
        <v>760</v>
      </c>
      <c r="C168" s="482"/>
      <c r="D168" s="73">
        <f>3000</f>
        <v>3000</v>
      </c>
      <c r="E168" s="213"/>
    </row>
  </sheetData>
  <mergeCells count="168">
    <mergeCell ref="B86:C86"/>
    <mergeCell ref="A83:D83"/>
    <mergeCell ref="C82:D82"/>
    <mergeCell ref="B113:C113"/>
    <mergeCell ref="B102:C102"/>
    <mergeCell ref="B144:C144"/>
    <mergeCell ref="B145:C145"/>
    <mergeCell ref="B146:C146"/>
    <mergeCell ref="B25:C25"/>
    <mergeCell ref="B36:C36"/>
    <mergeCell ref="B47:C47"/>
    <mergeCell ref="B69:C69"/>
    <mergeCell ref="B80:C80"/>
    <mergeCell ref="B91:C91"/>
    <mergeCell ref="B133:C133"/>
    <mergeCell ref="B134:C134"/>
    <mergeCell ref="B135:C135"/>
    <mergeCell ref="A136:B136"/>
    <mergeCell ref="A137:B137"/>
    <mergeCell ref="C137:D137"/>
    <mergeCell ref="B109:C109"/>
    <mergeCell ref="B110:C110"/>
    <mergeCell ref="B97:C97"/>
    <mergeCell ref="B88:C88"/>
    <mergeCell ref="B76:C76"/>
    <mergeCell ref="A84:D84"/>
    <mergeCell ref="A82:B82"/>
    <mergeCell ref="B79:C79"/>
    <mergeCell ref="A26:B26"/>
    <mergeCell ref="B44:C44"/>
    <mergeCell ref="B45:C45"/>
    <mergeCell ref="A37:B37"/>
    <mergeCell ref="A38:B38"/>
    <mergeCell ref="A40:D40"/>
    <mergeCell ref="B41:C41"/>
    <mergeCell ref="A39:D39"/>
    <mergeCell ref="A29:D29"/>
    <mergeCell ref="B30:C30"/>
    <mergeCell ref="A28:D28"/>
    <mergeCell ref="C71:D71"/>
    <mergeCell ref="B68:C68"/>
    <mergeCell ref="B57:C57"/>
    <mergeCell ref="A71:B71"/>
    <mergeCell ref="B55:C55"/>
    <mergeCell ref="B56:C56"/>
    <mergeCell ref="B65:C65"/>
    <mergeCell ref="A60:B60"/>
    <mergeCell ref="A61:D61"/>
    <mergeCell ref="C60:D60"/>
    <mergeCell ref="B66:C66"/>
    <mergeCell ref="A59:B59"/>
    <mergeCell ref="B107:C107"/>
    <mergeCell ref="A103:B103"/>
    <mergeCell ref="B77:C77"/>
    <mergeCell ref="B87:C87"/>
    <mergeCell ref="B100:C100"/>
    <mergeCell ref="B101:C101"/>
    <mergeCell ref="A92:B92"/>
    <mergeCell ref="B89:C89"/>
    <mergeCell ref="B90:C90"/>
    <mergeCell ref="A81:B81"/>
    <mergeCell ref="B64:C64"/>
    <mergeCell ref="A73:D73"/>
    <mergeCell ref="B74:C74"/>
    <mergeCell ref="B67:C67"/>
    <mergeCell ref="B78:C78"/>
    <mergeCell ref="A70:B70"/>
    <mergeCell ref="C93:D93"/>
    <mergeCell ref="B99:C99"/>
    <mergeCell ref="A105:D105"/>
    <mergeCell ref="A104:B104"/>
    <mergeCell ref="B75:C75"/>
    <mergeCell ref="A17:D17"/>
    <mergeCell ref="B35:C35"/>
    <mergeCell ref="C38:D38"/>
    <mergeCell ref="B46:C46"/>
    <mergeCell ref="B20:C20"/>
    <mergeCell ref="A93:B93"/>
    <mergeCell ref="A15:B15"/>
    <mergeCell ref="A16:B16"/>
    <mergeCell ref="B42:C42"/>
    <mergeCell ref="B43:C43"/>
    <mergeCell ref="A27:B27"/>
    <mergeCell ref="A18:D18"/>
    <mergeCell ref="B19:C19"/>
    <mergeCell ref="C16:D16"/>
    <mergeCell ref="B33:C33"/>
    <mergeCell ref="C27:D27"/>
    <mergeCell ref="B24:C24"/>
    <mergeCell ref="B31:C31"/>
    <mergeCell ref="B21:C21"/>
    <mergeCell ref="B22:C22"/>
    <mergeCell ref="B23:C23"/>
    <mergeCell ref="A62:D62"/>
    <mergeCell ref="B85:C85"/>
    <mergeCell ref="A72:D72"/>
    <mergeCell ref="B143:C143"/>
    <mergeCell ref="A138:D138"/>
    <mergeCell ref="A116:D116"/>
    <mergeCell ref="A106:D106"/>
    <mergeCell ref="A114:B114"/>
    <mergeCell ref="B132:C132"/>
    <mergeCell ref="A128:D128"/>
    <mergeCell ref="B129:C129"/>
    <mergeCell ref="B130:C130"/>
    <mergeCell ref="B131:C131"/>
    <mergeCell ref="A125:B125"/>
    <mergeCell ref="B118:C118"/>
    <mergeCell ref="C115:D115"/>
    <mergeCell ref="B108:C108"/>
    <mergeCell ref="B124:C124"/>
    <mergeCell ref="B121:C121"/>
    <mergeCell ref="B119:C119"/>
    <mergeCell ref="B120:C120"/>
    <mergeCell ref="A115:B115"/>
    <mergeCell ref="A117:D117"/>
    <mergeCell ref="B111:C111"/>
    <mergeCell ref="B112:C112"/>
    <mergeCell ref="B122:C122"/>
    <mergeCell ref="B123:C123"/>
    <mergeCell ref="A2:C2"/>
    <mergeCell ref="A127:D127"/>
    <mergeCell ref="A139:D139"/>
    <mergeCell ref="B140:C140"/>
    <mergeCell ref="B141:C141"/>
    <mergeCell ref="B142:C142"/>
    <mergeCell ref="A126:B126"/>
    <mergeCell ref="C126:D126"/>
    <mergeCell ref="B53:C53"/>
    <mergeCell ref="A48:B48"/>
    <mergeCell ref="B54:C54"/>
    <mergeCell ref="B32:C32"/>
    <mergeCell ref="B34:C34"/>
    <mergeCell ref="C49:D49"/>
    <mergeCell ref="A50:D50"/>
    <mergeCell ref="A51:D51"/>
    <mergeCell ref="B52:C52"/>
    <mergeCell ref="B63:C63"/>
    <mergeCell ref="A49:B49"/>
    <mergeCell ref="B98:C98"/>
    <mergeCell ref="B96:C96"/>
    <mergeCell ref="C104:D104"/>
    <mergeCell ref="A94:D94"/>
    <mergeCell ref="A95:D95"/>
    <mergeCell ref="A147:B147"/>
    <mergeCell ref="A148:B148"/>
    <mergeCell ref="C148:D148"/>
    <mergeCell ref="A149:D149"/>
    <mergeCell ref="A150:D150"/>
    <mergeCell ref="B151:C151"/>
    <mergeCell ref="B152:C152"/>
    <mergeCell ref="B153:C153"/>
    <mergeCell ref="B154:C154"/>
    <mergeCell ref="B163:C163"/>
    <mergeCell ref="B164:C164"/>
    <mergeCell ref="B165:C165"/>
    <mergeCell ref="B166:C166"/>
    <mergeCell ref="B167:C167"/>
    <mergeCell ref="B168:C168"/>
    <mergeCell ref="B155:C155"/>
    <mergeCell ref="B156:C156"/>
    <mergeCell ref="B157:C157"/>
    <mergeCell ref="A158:B158"/>
    <mergeCell ref="A159:B159"/>
    <mergeCell ref="C159:D159"/>
    <mergeCell ref="A160:D160"/>
    <mergeCell ref="A161:D161"/>
    <mergeCell ref="B162:C162"/>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Z201"/>
  <sheetViews>
    <sheetView zoomScale="70" zoomScaleNormal="70" workbookViewId="0">
      <pane ySplit="3" topLeftCell="A4" activePane="bottomLeft" state="frozen"/>
      <selection pane="bottomLeft" activeCell="H61" sqref="H61:H62"/>
    </sheetView>
  </sheetViews>
  <sheetFormatPr defaultRowHeight="12.75" x14ac:dyDescent="0.2"/>
  <cols>
    <col min="1" max="1" width="5" style="36" customWidth="1"/>
    <col min="2" max="2" width="16.85546875" style="36" customWidth="1"/>
    <col min="3" max="3" width="21" style="36" customWidth="1"/>
    <col min="4" max="4" width="23" style="36" customWidth="1"/>
    <col min="5" max="5" width="11.28515625" style="36" customWidth="1"/>
    <col min="6" max="6" width="18.5703125" style="36" customWidth="1"/>
    <col min="7" max="7" width="19.28515625" style="36" bestFit="1" customWidth="1"/>
    <col min="8" max="8" width="15" style="36" customWidth="1"/>
    <col min="9" max="9" width="14.28515625" style="36" customWidth="1"/>
    <col min="10" max="11" width="9.140625" style="36" customWidth="1"/>
    <col min="12" max="12" width="15" style="36" customWidth="1"/>
    <col min="13" max="13" width="12" style="36" customWidth="1"/>
    <col min="14" max="14" width="10.7109375" style="36" customWidth="1"/>
    <col min="15" max="15" width="10.85546875" style="36" customWidth="1"/>
    <col min="16" max="16" width="21.28515625" style="36" customWidth="1"/>
    <col min="17" max="18" width="9.140625" style="36" customWidth="1"/>
    <col min="19" max="19" width="12" style="36" customWidth="1"/>
    <col min="20" max="20" width="22.85546875" style="36" bestFit="1" customWidth="1"/>
    <col min="21" max="21" width="17.28515625" style="36" customWidth="1"/>
    <col min="22" max="22" width="12.5703125" style="36" customWidth="1"/>
    <col min="23" max="23" width="16.5703125" style="36" customWidth="1"/>
    <col min="24" max="24" width="17.7109375" style="36" customWidth="1"/>
    <col min="25" max="16384" width="9.140625" style="36"/>
  </cols>
  <sheetData>
    <row r="1" spans="1:24" x14ac:dyDescent="0.2">
      <c r="A1" s="524" t="s">
        <v>6</v>
      </c>
      <c r="B1" s="524" t="s">
        <v>85</v>
      </c>
      <c r="C1" s="525" t="s">
        <v>86</v>
      </c>
      <c r="D1" s="524" t="s">
        <v>87</v>
      </c>
      <c r="E1" s="524" t="s">
        <v>23</v>
      </c>
      <c r="F1" s="525" t="s">
        <v>88</v>
      </c>
      <c r="G1" s="524" t="s">
        <v>89</v>
      </c>
      <c r="H1" s="525" t="s">
        <v>90</v>
      </c>
      <c r="I1" s="524" t="s">
        <v>91</v>
      </c>
      <c r="J1" s="525" t="s">
        <v>92</v>
      </c>
      <c r="K1" s="524" t="s">
        <v>93</v>
      </c>
      <c r="L1" s="524" t="s">
        <v>94</v>
      </c>
      <c r="M1" s="524" t="s">
        <v>95</v>
      </c>
      <c r="N1" s="524"/>
      <c r="O1" s="524"/>
      <c r="P1" s="524"/>
      <c r="Q1" s="525" t="s">
        <v>96</v>
      </c>
      <c r="R1" s="525"/>
      <c r="S1" s="540" t="s">
        <v>161</v>
      </c>
      <c r="T1" s="540"/>
      <c r="U1" s="540"/>
      <c r="V1" s="523" t="s">
        <v>162</v>
      </c>
      <c r="W1" s="523"/>
      <c r="X1" s="523"/>
    </row>
    <row r="2" spans="1:24" ht="12.75" customHeight="1" x14ac:dyDescent="0.2">
      <c r="A2" s="524"/>
      <c r="B2" s="524"/>
      <c r="C2" s="525"/>
      <c r="D2" s="524"/>
      <c r="E2" s="524"/>
      <c r="F2" s="525"/>
      <c r="G2" s="524"/>
      <c r="H2" s="525"/>
      <c r="I2" s="524"/>
      <c r="J2" s="525"/>
      <c r="K2" s="524"/>
      <c r="L2" s="524"/>
      <c r="M2" s="524"/>
      <c r="N2" s="524"/>
      <c r="O2" s="524"/>
      <c r="P2" s="524"/>
      <c r="Q2" s="525"/>
      <c r="R2" s="525"/>
      <c r="S2" s="535" t="s">
        <v>218</v>
      </c>
      <c r="T2" s="535" t="s">
        <v>163</v>
      </c>
      <c r="U2" s="536" t="s">
        <v>220</v>
      </c>
      <c r="V2" s="522" t="s">
        <v>164</v>
      </c>
      <c r="W2" s="522" t="s">
        <v>163</v>
      </c>
      <c r="X2" s="522" t="s">
        <v>219</v>
      </c>
    </row>
    <row r="3" spans="1:24" ht="25.5" x14ac:dyDescent="0.2">
      <c r="A3" s="524"/>
      <c r="B3" s="524"/>
      <c r="C3" s="525"/>
      <c r="D3" s="524"/>
      <c r="E3" s="524"/>
      <c r="F3" s="525"/>
      <c r="G3" s="524"/>
      <c r="H3" s="525"/>
      <c r="I3" s="524"/>
      <c r="J3" s="525"/>
      <c r="K3" s="524"/>
      <c r="L3" s="524"/>
      <c r="M3" s="41" t="s">
        <v>97</v>
      </c>
      <c r="N3" s="41" t="s">
        <v>98</v>
      </c>
      <c r="O3" s="41" t="s">
        <v>99</v>
      </c>
      <c r="P3" s="41" t="s">
        <v>100</v>
      </c>
      <c r="Q3" s="525"/>
      <c r="R3" s="525"/>
      <c r="S3" s="535"/>
      <c r="T3" s="535"/>
      <c r="U3" s="536"/>
      <c r="V3" s="522"/>
      <c r="W3" s="522"/>
      <c r="X3" s="522"/>
    </row>
    <row r="4" spans="1:24" x14ac:dyDescent="0.2">
      <c r="A4" s="519" t="str">
        <f>'Zakładka nr 1 - wykaz podmiotów'!B4</f>
        <v>Urząd Miasta Rypin</v>
      </c>
      <c r="B4" s="519"/>
      <c r="C4" s="519"/>
      <c r="D4" s="519"/>
      <c r="E4" s="519"/>
      <c r="F4" s="519"/>
      <c r="G4" s="519"/>
      <c r="H4" s="519"/>
      <c r="I4" s="519"/>
      <c r="J4" s="519"/>
      <c r="K4" s="519"/>
      <c r="L4" s="519"/>
      <c r="M4" s="519"/>
      <c r="N4" s="519"/>
      <c r="O4" s="519"/>
      <c r="P4" s="519"/>
      <c r="Q4" s="519"/>
      <c r="R4" s="519"/>
      <c r="S4" s="42"/>
      <c r="T4" s="43"/>
      <c r="U4" s="44"/>
      <c r="V4" s="45"/>
      <c r="W4" s="43"/>
      <c r="X4" s="39"/>
    </row>
    <row r="5" spans="1:24" ht="12.75" customHeight="1" x14ac:dyDescent="0.2">
      <c r="A5" s="501" t="s">
        <v>3</v>
      </c>
      <c r="B5" s="505" t="s">
        <v>66</v>
      </c>
      <c r="C5" s="505" t="s">
        <v>147</v>
      </c>
      <c r="D5" s="504"/>
      <c r="E5" s="505" t="s">
        <v>36</v>
      </c>
      <c r="F5" s="514">
        <v>301640.15000000002</v>
      </c>
      <c r="G5" s="508">
        <v>252</v>
      </c>
      <c r="H5" s="504"/>
      <c r="I5" s="498" t="s">
        <v>104</v>
      </c>
      <c r="J5" s="509"/>
      <c r="K5" s="504"/>
      <c r="L5" s="45"/>
      <c r="M5" s="497" t="s">
        <v>37</v>
      </c>
      <c r="N5" s="511"/>
      <c r="O5" s="511"/>
      <c r="P5" s="497" t="s">
        <v>39</v>
      </c>
      <c r="Q5" s="498" t="s">
        <v>101</v>
      </c>
      <c r="R5" s="498"/>
      <c r="S5" s="499">
        <v>1800</v>
      </c>
      <c r="T5" s="500">
        <f>S5*G5</f>
        <v>453600</v>
      </c>
      <c r="U5" s="510">
        <f>T5</f>
        <v>453600</v>
      </c>
      <c r="V5" s="510">
        <v>2000</v>
      </c>
      <c r="W5" s="510">
        <f>V5*G5</f>
        <v>504000</v>
      </c>
      <c r="X5" s="496">
        <f>W5</f>
        <v>504000</v>
      </c>
    </row>
    <row r="6" spans="1:24" ht="25.5" customHeight="1" x14ac:dyDescent="0.2">
      <c r="A6" s="501"/>
      <c r="B6" s="505"/>
      <c r="C6" s="505"/>
      <c r="D6" s="504"/>
      <c r="E6" s="505"/>
      <c r="F6" s="514"/>
      <c r="G6" s="508"/>
      <c r="H6" s="504"/>
      <c r="I6" s="498"/>
      <c r="J6" s="509"/>
      <c r="K6" s="504"/>
      <c r="L6" s="42" t="s">
        <v>102</v>
      </c>
      <c r="M6" s="497"/>
      <c r="N6" s="511"/>
      <c r="O6" s="511"/>
      <c r="P6" s="497"/>
      <c r="Q6" s="498"/>
      <c r="R6" s="498"/>
      <c r="S6" s="499"/>
      <c r="T6" s="500"/>
      <c r="U6" s="506"/>
      <c r="V6" s="510"/>
      <c r="W6" s="510"/>
      <c r="X6" s="496"/>
    </row>
    <row r="7" spans="1:24" ht="12.75" customHeight="1" x14ac:dyDescent="0.2">
      <c r="A7" s="501" t="s">
        <v>4</v>
      </c>
      <c r="B7" s="498" t="s">
        <v>66</v>
      </c>
      <c r="C7" s="505" t="s">
        <v>144</v>
      </c>
      <c r="D7" s="504"/>
      <c r="E7" s="505">
        <v>1930</v>
      </c>
      <c r="F7" s="514">
        <v>259485.16</v>
      </c>
      <c r="G7" s="508">
        <v>52</v>
      </c>
      <c r="H7" s="504"/>
      <c r="I7" s="498" t="s">
        <v>104</v>
      </c>
      <c r="J7" s="509"/>
      <c r="K7" s="504"/>
      <c r="L7" s="45"/>
      <c r="M7" s="497" t="s">
        <v>37</v>
      </c>
      <c r="N7" s="511"/>
      <c r="O7" s="511"/>
      <c r="P7" s="497" t="s">
        <v>39</v>
      </c>
      <c r="Q7" s="498" t="s">
        <v>101</v>
      </c>
      <c r="R7" s="498"/>
      <c r="S7" s="499">
        <v>1800</v>
      </c>
      <c r="T7" s="500">
        <f>S7*G7</f>
        <v>93600</v>
      </c>
      <c r="U7" s="515">
        <f>F7</f>
        <v>259485.16</v>
      </c>
      <c r="V7" s="510">
        <v>2000</v>
      </c>
      <c r="W7" s="510">
        <f>V7*G7</f>
        <v>104000</v>
      </c>
      <c r="X7" s="512">
        <f>F7</f>
        <v>259485.16</v>
      </c>
    </row>
    <row r="8" spans="1:24" ht="25.5" customHeight="1" x14ac:dyDescent="0.2">
      <c r="A8" s="501"/>
      <c r="B8" s="498"/>
      <c r="C8" s="505"/>
      <c r="D8" s="504"/>
      <c r="E8" s="505"/>
      <c r="F8" s="514"/>
      <c r="G8" s="508"/>
      <c r="H8" s="504"/>
      <c r="I8" s="498"/>
      <c r="J8" s="509"/>
      <c r="K8" s="504"/>
      <c r="L8" s="42" t="s">
        <v>102</v>
      </c>
      <c r="M8" s="497"/>
      <c r="N8" s="511"/>
      <c r="O8" s="511"/>
      <c r="P8" s="497"/>
      <c r="Q8" s="498"/>
      <c r="R8" s="498"/>
      <c r="S8" s="499"/>
      <c r="T8" s="500"/>
      <c r="U8" s="516"/>
      <c r="V8" s="510"/>
      <c r="W8" s="510"/>
      <c r="X8" s="512"/>
    </row>
    <row r="9" spans="1:24" ht="12.75" customHeight="1" x14ac:dyDescent="0.2">
      <c r="A9" s="501" t="s">
        <v>5</v>
      </c>
      <c r="B9" s="498" t="s">
        <v>66</v>
      </c>
      <c r="C9" s="505" t="s">
        <v>76</v>
      </c>
      <c r="D9" s="504"/>
      <c r="E9" s="505">
        <v>1950</v>
      </c>
      <c r="F9" s="514">
        <v>189526.39</v>
      </c>
      <c r="G9" s="508">
        <v>145</v>
      </c>
      <c r="H9" s="504"/>
      <c r="I9" s="498" t="s">
        <v>104</v>
      </c>
      <c r="J9" s="509"/>
      <c r="K9" s="504"/>
      <c r="L9" s="45"/>
      <c r="M9" s="497" t="s">
        <v>37</v>
      </c>
      <c r="N9" s="511"/>
      <c r="O9" s="511"/>
      <c r="P9" s="497" t="s">
        <v>39</v>
      </c>
      <c r="Q9" s="498" t="s">
        <v>101</v>
      </c>
      <c r="R9" s="498"/>
      <c r="S9" s="499">
        <v>1800</v>
      </c>
      <c r="T9" s="500">
        <f>S9*G9</f>
        <v>261000</v>
      </c>
      <c r="U9" s="510">
        <f>T9</f>
        <v>261000</v>
      </c>
      <c r="V9" s="510">
        <v>2000</v>
      </c>
      <c r="W9" s="510">
        <f>V9*G9</f>
        <v>290000</v>
      </c>
      <c r="X9" s="496">
        <f>W9</f>
        <v>290000</v>
      </c>
    </row>
    <row r="10" spans="1:24" x14ac:dyDescent="0.2">
      <c r="A10" s="501"/>
      <c r="B10" s="498"/>
      <c r="C10" s="505"/>
      <c r="D10" s="504"/>
      <c r="E10" s="505"/>
      <c r="F10" s="514"/>
      <c r="G10" s="508"/>
      <c r="H10" s="504"/>
      <c r="I10" s="498"/>
      <c r="J10" s="509"/>
      <c r="K10" s="504"/>
      <c r="L10" s="42" t="s">
        <v>102</v>
      </c>
      <c r="M10" s="497"/>
      <c r="N10" s="511"/>
      <c r="O10" s="511"/>
      <c r="P10" s="497"/>
      <c r="Q10" s="498"/>
      <c r="R10" s="498"/>
      <c r="S10" s="499"/>
      <c r="T10" s="500"/>
      <c r="U10" s="506"/>
      <c r="V10" s="510"/>
      <c r="W10" s="510"/>
      <c r="X10" s="496"/>
    </row>
    <row r="11" spans="1:24" ht="12.75" customHeight="1" x14ac:dyDescent="0.2">
      <c r="A11" s="501" t="s">
        <v>31</v>
      </c>
      <c r="B11" s="498" t="s">
        <v>66</v>
      </c>
      <c r="C11" s="505" t="s">
        <v>137</v>
      </c>
      <c r="D11" s="504"/>
      <c r="E11" s="505">
        <v>1930</v>
      </c>
      <c r="F11" s="514">
        <v>7350</v>
      </c>
      <c r="G11" s="508">
        <v>240</v>
      </c>
      <c r="H11" s="504"/>
      <c r="I11" s="498" t="s">
        <v>104</v>
      </c>
      <c r="J11" s="509"/>
      <c r="K11" s="504"/>
      <c r="L11" s="45"/>
      <c r="M11" s="497" t="s">
        <v>37</v>
      </c>
      <c r="N11" s="511"/>
      <c r="O11" s="511"/>
      <c r="P11" s="497" t="s">
        <v>39</v>
      </c>
      <c r="Q11" s="498" t="s">
        <v>101</v>
      </c>
      <c r="R11" s="498"/>
      <c r="S11" s="499">
        <v>1800</v>
      </c>
      <c r="T11" s="500">
        <f>S11*G11</f>
        <v>432000</v>
      </c>
      <c r="U11" s="510">
        <f>T11</f>
        <v>432000</v>
      </c>
      <c r="V11" s="510">
        <v>2000</v>
      </c>
      <c r="W11" s="510">
        <f>V11*G11</f>
        <v>480000</v>
      </c>
      <c r="X11" s="496">
        <f>W11</f>
        <v>480000</v>
      </c>
    </row>
    <row r="12" spans="1:24" x14ac:dyDescent="0.2">
      <c r="A12" s="501"/>
      <c r="B12" s="498"/>
      <c r="C12" s="505"/>
      <c r="D12" s="504"/>
      <c r="E12" s="505"/>
      <c r="F12" s="514"/>
      <c r="G12" s="508"/>
      <c r="H12" s="504"/>
      <c r="I12" s="498"/>
      <c r="J12" s="509"/>
      <c r="K12" s="504"/>
      <c r="L12" s="42" t="s">
        <v>102</v>
      </c>
      <c r="M12" s="497"/>
      <c r="N12" s="511"/>
      <c r="O12" s="511"/>
      <c r="P12" s="497"/>
      <c r="Q12" s="498"/>
      <c r="R12" s="498"/>
      <c r="S12" s="499"/>
      <c r="T12" s="500"/>
      <c r="U12" s="506"/>
      <c r="V12" s="510"/>
      <c r="W12" s="510"/>
      <c r="X12" s="496"/>
    </row>
    <row r="13" spans="1:24" ht="12.75" customHeight="1" x14ac:dyDescent="0.2">
      <c r="A13" s="501" t="s">
        <v>32</v>
      </c>
      <c r="B13" s="498" t="s">
        <v>66</v>
      </c>
      <c r="C13" s="505" t="s">
        <v>143</v>
      </c>
      <c r="D13" s="504"/>
      <c r="E13" s="505">
        <v>1950</v>
      </c>
      <c r="F13" s="514">
        <v>9819.7099999999991</v>
      </c>
      <c r="G13" s="508">
        <v>100</v>
      </c>
      <c r="H13" s="504"/>
      <c r="I13" s="498" t="s">
        <v>104</v>
      </c>
      <c r="J13" s="509"/>
      <c r="K13" s="504"/>
      <c r="L13" s="45"/>
      <c r="M13" s="497" t="s">
        <v>37</v>
      </c>
      <c r="N13" s="511"/>
      <c r="O13" s="511"/>
      <c r="P13" s="497" t="s">
        <v>39</v>
      </c>
      <c r="Q13" s="498" t="s">
        <v>101</v>
      </c>
      <c r="R13" s="498"/>
      <c r="S13" s="499">
        <v>1800</v>
      </c>
      <c r="T13" s="500">
        <f>S13*G13</f>
        <v>180000</v>
      </c>
      <c r="U13" s="510">
        <f>T13</f>
        <v>180000</v>
      </c>
      <c r="V13" s="510">
        <v>2000</v>
      </c>
      <c r="W13" s="510">
        <f>V13*G13</f>
        <v>200000</v>
      </c>
      <c r="X13" s="496">
        <f>W13</f>
        <v>200000</v>
      </c>
    </row>
    <row r="14" spans="1:24" x14ac:dyDescent="0.2">
      <c r="A14" s="501"/>
      <c r="B14" s="498"/>
      <c r="C14" s="505"/>
      <c r="D14" s="504"/>
      <c r="E14" s="505"/>
      <c r="F14" s="514"/>
      <c r="G14" s="508"/>
      <c r="H14" s="504"/>
      <c r="I14" s="498"/>
      <c r="J14" s="509"/>
      <c r="K14" s="504"/>
      <c r="L14" s="42" t="s">
        <v>102</v>
      </c>
      <c r="M14" s="497"/>
      <c r="N14" s="511"/>
      <c r="O14" s="511"/>
      <c r="P14" s="497"/>
      <c r="Q14" s="498"/>
      <c r="R14" s="498"/>
      <c r="S14" s="499"/>
      <c r="T14" s="500"/>
      <c r="U14" s="506"/>
      <c r="V14" s="510"/>
      <c r="W14" s="510"/>
      <c r="X14" s="496"/>
    </row>
    <row r="15" spans="1:24" ht="12.75" customHeight="1" x14ac:dyDescent="0.2">
      <c r="A15" s="501" t="s">
        <v>47</v>
      </c>
      <c r="B15" s="498" t="s">
        <v>66</v>
      </c>
      <c r="C15" s="505" t="s">
        <v>77</v>
      </c>
      <c r="D15" s="504"/>
      <c r="E15" s="505">
        <v>1950</v>
      </c>
      <c r="F15" s="514">
        <v>359275.41</v>
      </c>
      <c r="G15" s="508">
        <v>112</v>
      </c>
      <c r="H15" s="504"/>
      <c r="I15" s="498" t="s">
        <v>104</v>
      </c>
      <c r="J15" s="509"/>
      <c r="K15" s="504"/>
      <c r="L15" s="45"/>
      <c r="M15" s="497" t="s">
        <v>37</v>
      </c>
      <c r="N15" s="511"/>
      <c r="O15" s="511"/>
      <c r="P15" s="497" t="s">
        <v>39</v>
      </c>
      <c r="Q15" s="498" t="s">
        <v>101</v>
      </c>
      <c r="R15" s="498"/>
      <c r="S15" s="499">
        <v>1800</v>
      </c>
      <c r="T15" s="500">
        <f>S15*G15</f>
        <v>201600</v>
      </c>
      <c r="U15" s="515">
        <f>F15</f>
        <v>359275.41</v>
      </c>
      <c r="V15" s="510">
        <v>2000</v>
      </c>
      <c r="W15" s="510">
        <f>V15*G15</f>
        <v>224000</v>
      </c>
      <c r="X15" s="512">
        <f>F15</f>
        <v>359275.41</v>
      </c>
    </row>
    <row r="16" spans="1:24" x14ac:dyDescent="0.2">
      <c r="A16" s="501"/>
      <c r="B16" s="498"/>
      <c r="C16" s="505"/>
      <c r="D16" s="504"/>
      <c r="E16" s="505"/>
      <c r="F16" s="514"/>
      <c r="G16" s="508"/>
      <c r="H16" s="504"/>
      <c r="I16" s="498"/>
      <c r="J16" s="509"/>
      <c r="K16" s="504"/>
      <c r="L16" s="42" t="s">
        <v>102</v>
      </c>
      <c r="M16" s="497"/>
      <c r="N16" s="511"/>
      <c r="O16" s="511"/>
      <c r="P16" s="497"/>
      <c r="Q16" s="498"/>
      <c r="R16" s="498"/>
      <c r="S16" s="499"/>
      <c r="T16" s="500"/>
      <c r="U16" s="516"/>
      <c r="V16" s="510"/>
      <c r="W16" s="510"/>
      <c r="X16" s="512"/>
    </row>
    <row r="17" spans="1:24" ht="12.75" customHeight="1" x14ac:dyDescent="0.2">
      <c r="A17" s="501" t="s">
        <v>48</v>
      </c>
      <c r="B17" s="498" t="s">
        <v>66</v>
      </c>
      <c r="C17" s="505" t="s">
        <v>149</v>
      </c>
      <c r="D17" s="504"/>
      <c r="E17" s="505">
        <v>1960</v>
      </c>
      <c r="F17" s="514">
        <v>114432.55</v>
      </c>
      <c r="G17" s="508">
        <v>160</v>
      </c>
      <c r="H17" s="504"/>
      <c r="I17" s="498" t="s">
        <v>104</v>
      </c>
      <c r="J17" s="509"/>
      <c r="K17" s="504"/>
      <c r="L17" s="45"/>
      <c r="M17" s="497" t="s">
        <v>37</v>
      </c>
      <c r="N17" s="511"/>
      <c r="O17" s="511"/>
      <c r="P17" s="497" t="s">
        <v>39</v>
      </c>
      <c r="Q17" s="498" t="s">
        <v>101</v>
      </c>
      <c r="R17" s="498"/>
      <c r="S17" s="499">
        <v>1800</v>
      </c>
      <c r="T17" s="500">
        <f>S17*G17</f>
        <v>288000</v>
      </c>
      <c r="U17" s="510">
        <f>T17</f>
        <v>288000</v>
      </c>
      <c r="V17" s="510">
        <v>2000</v>
      </c>
      <c r="W17" s="510">
        <f>V17*G17</f>
        <v>320000</v>
      </c>
      <c r="X17" s="496">
        <f>W17</f>
        <v>320000</v>
      </c>
    </row>
    <row r="18" spans="1:24" x14ac:dyDescent="0.2">
      <c r="A18" s="501"/>
      <c r="B18" s="498"/>
      <c r="C18" s="505"/>
      <c r="D18" s="504"/>
      <c r="E18" s="505"/>
      <c r="F18" s="514"/>
      <c r="G18" s="508"/>
      <c r="H18" s="504"/>
      <c r="I18" s="498"/>
      <c r="J18" s="509"/>
      <c r="K18" s="504"/>
      <c r="L18" s="42" t="s">
        <v>102</v>
      </c>
      <c r="M18" s="497"/>
      <c r="N18" s="511"/>
      <c r="O18" s="511"/>
      <c r="P18" s="497"/>
      <c r="Q18" s="498"/>
      <c r="R18" s="498"/>
      <c r="S18" s="499"/>
      <c r="T18" s="500"/>
      <c r="U18" s="506"/>
      <c r="V18" s="510"/>
      <c r="W18" s="510"/>
      <c r="X18" s="496"/>
    </row>
    <row r="19" spans="1:24" ht="12.75" customHeight="1" x14ac:dyDescent="0.2">
      <c r="A19" s="501" t="s">
        <v>49</v>
      </c>
      <c r="B19" s="498" t="s">
        <v>66</v>
      </c>
      <c r="C19" s="505" t="s">
        <v>150</v>
      </c>
      <c r="D19" s="504"/>
      <c r="E19" s="505" t="s">
        <v>35</v>
      </c>
      <c r="F19" s="514">
        <v>20336.830000000002</v>
      </c>
      <c r="G19" s="508">
        <v>181</v>
      </c>
      <c r="H19" s="504"/>
      <c r="I19" s="498" t="s">
        <v>104</v>
      </c>
      <c r="J19" s="509"/>
      <c r="K19" s="504"/>
      <c r="L19" s="45"/>
      <c r="M19" s="497" t="s">
        <v>37</v>
      </c>
      <c r="N19" s="511"/>
      <c r="O19" s="511"/>
      <c r="P19" s="497" t="s">
        <v>40</v>
      </c>
      <c r="Q19" s="498" t="s">
        <v>101</v>
      </c>
      <c r="R19" s="498"/>
      <c r="S19" s="499">
        <v>1800</v>
      </c>
      <c r="T19" s="500">
        <f>S19*G19</f>
        <v>325800</v>
      </c>
      <c r="U19" s="510">
        <f>T19</f>
        <v>325800</v>
      </c>
      <c r="V19" s="510">
        <v>2000</v>
      </c>
      <c r="W19" s="510">
        <f>V19*G19</f>
        <v>362000</v>
      </c>
      <c r="X19" s="496">
        <f>W19</f>
        <v>362000</v>
      </c>
    </row>
    <row r="20" spans="1:24" x14ac:dyDescent="0.2">
      <c r="A20" s="501"/>
      <c r="B20" s="498"/>
      <c r="C20" s="505"/>
      <c r="D20" s="504"/>
      <c r="E20" s="505"/>
      <c r="F20" s="514"/>
      <c r="G20" s="508"/>
      <c r="H20" s="504"/>
      <c r="I20" s="498"/>
      <c r="J20" s="509"/>
      <c r="K20" s="504"/>
      <c r="L20" s="42" t="s">
        <v>102</v>
      </c>
      <c r="M20" s="497"/>
      <c r="N20" s="511"/>
      <c r="O20" s="511"/>
      <c r="P20" s="497"/>
      <c r="Q20" s="498"/>
      <c r="R20" s="498"/>
      <c r="S20" s="499"/>
      <c r="T20" s="500"/>
      <c r="U20" s="506"/>
      <c r="V20" s="510"/>
      <c r="W20" s="510"/>
      <c r="X20" s="496"/>
    </row>
    <row r="21" spans="1:24" ht="12.75" customHeight="1" x14ac:dyDescent="0.2">
      <c r="A21" s="501" t="s">
        <v>50</v>
      </c>
      <c r="B21" s="498" t="s">
        <v>66</v>
      </c>
      <c r="C21" s="505" t="s">
        <v>142</v>
      </c>
      <c r="D21" s="504"/>
      <c r="E21" s="505">
        <v>1920</v>
      </c>
      <c r="F21" s="514">
        <v>76600</v>
      </c>
      <c r="G21" s="508">
        <v>63.77</v>
      </c>
      <c r="H21" s="504"/>
      <c r="I21" s="498" t="s">
        <v>104</v>
      </c>
      <c r="J21" s="509"/>
      <c r="K21" s="504"/>
      <c r="L21" s="45"/>
      <c r="M21" s="497" t="s">
        <v>37</v>
      </c>
      <c r="N21" s="511"/>
      <c r="O21" s="511"/>
      <c r="P21" s="497" t="s">
        <v>46</v>
      </c>
      <c r="Q21" s="498" t="s">
        <v>101</v>
      </c>
      <c r="R21" s="498"/>
      <c r="S21" s="499">
        <v>1800</v>
      </c>
      <c r="T21" s="500">
        <f>S21*G21</f>
        <v>114786</v>
      </c>
      <c r="U21" s="510">
        <f>T21</f>
        <v>114786</v>
      </c>
      <c r="V21" s="510">
        <v>2000</v>
      </c>
      <c r="W21" s="510">
        <f>V21*G21</f>
        <v>127540</v>
      </c>
      <c r="X21" s="496">
        <f>W21</f>
        <v>127540</v>
      </c>
    </row>
    <row r="22" spans="1:24" x14ac:dyDescent="0.2">
      <c r="A22" s="501"/>
      <c r="B22" s="498"/>
      <c r="C22" s="505"/>
      <c r="D22" s="504"/>
      <c r="E22" s="505"/>
      <c r="F22" s="514"/>
      <c r="G22" s="508"/>
      <c r="H22" s="504"/>
      <c r="I22" s="498"/>
      <c r="J22" s="509"/>
      <c r="K22" s="504"/>
      <c r="L22" s="42" t="s">
        <v>102</v>
      </c>
      <c r="M22" s="497"/>
      <c r="N22" s="511"/>
      <c r="O22" s="511"/>
      <c r="P22" s="497"/>
      <c r="Q22" s="498"/>
      <c r="R22" s="498"/>
      <c r="S22" s="499"/>
      <c r="T22" s="500"/>
      <c r="U22" s="506"/>
      <c r="V22" s="510"/>
      <c r="W22" s="510"/>
      <c r="X22" s="496"/>
    </row>
    <row r="23" spans="1:24" ht="12.75" customHeight="1" x14ac:dyDescent="0.2">
      <c r="A23" s="501" t="s">
        <v>51</v>
      </c>
      <c r="B23" s="498" t="s">
        <v>66</v>
      </c>
      <c r="C23" s="505" t="s">
        <v>152</v>
      </c>
      <c r="D23" s="504"/>
      <c r="E23" s="505">
        <v>1930</v>
      </c>
      <c r="F23" s="514">
        <v>2275.0300000000002</v>
      </c>
      <c r="G23" s="508">
        <v>94</v>
      </c>
      <c r="H23" s="504"/>
      <c r="I23" s="498" t="s">
        <v>104</v>
      </c>
      <c r="J23" s="509"/>
      <c r="K23" s="504"/>
      <c r="L23" s="45"/>
      <c r="M23" s="497" t="s">
        <v>37</v>
      </c>
      <c r="N23" s="511"/>
      <c r="O23" s="511"/>
      <c r="P23" s="497" t="s">
        <v>38</v>
      </c>
      <c r="Q23" s="498" t="s">
        <v>101</v>
      </c>
      <c r="R23" s="498"/>
      <c r="S23" s="499">
        <v>1800</v>
      </c>
      <c r="T23" s="500">
        <f>S23*G23</f>
        <v>169200</v>
      </c>
      <c r="U23" s="510">
        <f>T23</f>
        <v>169200</v>
      </c>
      <c r="V23" s="510">
        <v>2000</v>
      </c>
      <c r="W23" s="510">
        <f>V23*G23</f>
        <v>188000</v>
      </c>
      <c r="X23" s="496">
        <f>W23</f>
        <v>188000</v>
      </c>
    </row>
    <row r="24" spans="1:24" x14ac:dyDescent="0.2">
      <c r="A24" s="501"/>
      <c r="B24" s="498"/>
      <c r="C24" s="505"/>
      <c r="D24" s="504"/>
      <c r="E24" s="505"/>
      <c r="F24" s="514"/>
      <c r="G24" s="508"/>
      <c r="H24" s="504"/>
      <c r="I24" s="498"/>
      <c r="J24" s="509"/>
      <c r="K24" s="504"/>
      <c r="L24" s="42" t="s">
        <v>102</v>
      </c>
      <c r="M24" s="497"/>
      <c r="N24" s="511"/>
      <c r="O24" s="511"/>
      <c r="P24" s="497"/>
      <c r="Q24" s="498"/>
      <c r="R24" s="498"/>
      <c r="S24" s="499"/>
      <c r="T24" s="500"/>
      <c r="U24" s="506"/>
      <c r="V24" s="510"/>
      <c r="W24" s="510"/>
      <c r="X24" s="496"/>
    </row>
    <row r="25" spans="1:24" ht="12.75" customHeight="1" x14ac:dyDescent="0.2">
      <c r="A25" s="501" t="s">
        <v>52</v>
      </c>
      <c r="B25" s="498" t="s">
        <v>66</v>
      </c>
      <c r="C25" s="505" t="s">
        <v>82</v>
      </c>
      <c r="D25" s="504"/>
      <c r="E25" s="505">
        <v>1930</v>
      </c>
      <c r="F25" s="514">
        <v>220748.79</v>
      </c>
      <c r="G25" s="508">
        <v>200</v>
      </c>
      <c r="H25" s="504"/>
      <c r="I25" s="498" t="s">
        <v>104</v>
      </c>
      <c r="J25" s="509"/>
      <c r="K25" s="504"/>
      <c r="L25" s="45"/>
      <c r="M25" s="497" t="s">
        <v>37</v>
      </c>
      <c r="N25" s="511"/>
      <c r="O25" s="511"/>
      <c r="P25" s="497" t="s">
        <v>39</v>
      </c>
      <c r="Q25" s="498" t="s">
        <v>101</v>
      </c>
      <c r="R25" s="498"/>
      <c r="S25" s="499">
        <v>1800</v>
      </c>
      <c r="T25" s="500">
        <f>S25*G25</f>
        <v>360000</v>
      </c>
      <c r="U25" s="510">
        <f>T25</f>
        <v>360000</v>
      </c>
      <c r="V25" s="510">
        <v>2000</v>
      </c>
      <c r="W25" s="510">
        <f>V25*G25</f>
        <v>400000</v>
      </c>
      <c r="X25" s="496">
        <f>W25</f>
        <v>400000</v>
      </c>
    </row>
    <row r="26" spans="1:24" x14ac:dyDescent="0.2">
      <c r="A26" s="501"/>
      <c r="B26" s="498"/>
      <c r="C26" s="505"/>
      <c r="D26" s="504"/>
      <c r="E26" s="505"/>
      <c r="F26" s="514"/>
      <c r="G26" s="508"/>
      <c r="H26" s="504"/>
      <c r="I26" s="498"/>
      <c r="J26" s="509"/>
      <c r="K26" s="504"/>
      <c r="L26" s="42" t="s">
        <v>102</v>
      </c>
      <c r="M26" s="497"/>
      <c r="N26" s="511"/>
      <c r="O26" s="511"/>
      <c r="P26" s="497"/>
      <c r="Q26" s="498"/>
      <c r="R26" s="498"/>
      <c r="S26" s="499"/>
      <c r="T26" s="500"/>
      <c r="U26" s="506"/>
      <c r="V26" s="510"/>
      <c r="W26" s="510"/>
      <c r="X26" s="496"/>
    </row>
    <row r="27" spans="1:24" ht="12.75" customHeight="1" x14ac:dyDescent="0.2">
      <c r="A27" s="501" t="s">
        <v>53</v>
      </c>
      <c r="B27" s="498" t="s">
        <v>66</v>
      </c>
      <c r="C27" s="505" t="s">
        <v>146</v>
      </c>
      <c r="D27" s="504"/>
      <c r="E27" s="505">
        <v>2010</v>
      </c>
      <c r="F27" s="514">
        <v>579440.4</v>
      </c>
      <c r="G27" s="508">
        <v>206.46</v>
      </c>
      <c r="H27" s="504"/>
      <c r="I27" s="498" t="s">
        <v>104</v>
      </c>
      <c r="J27" s="509"/>
      <c r="K27" s="504"/>
      <c r="L27" s="45"/>
      <c r="M27" s="497" t="s">
        <v>37</v>
      </c>
      <c r="N27" s="511"/>
      <c r="O27" s="511"/>
      <c r="P27" s="497" t="s">
        <v>42</v>
      </c>
      <c r="Q27" s="498" t="s">
        <v>101</v>
      </c>
      <c r="R27" s="498"/>
      <c r="S27" s="499">
        <v>1800</v>
      </c>
      <c r="T27" s="500">
        <f>S27*G27</f>
        <v>371628</v>
      </c>
      <c r="U27" s="515">
        <f>F27</f>
        <v>579440.4</v>
      </c>
      <c r="V27" s="510">
        <v>2000</v>
      </c>
      <c r="W27" s="510">
        <f>V27*G27</f>
        <v>412920</v>
      </c>
      <c r="X27" s="512">
        <f>F27</f>
        <v>579440.4</v>
      </c>
    </row>
    <row r="28" spans="1:24" x14ac:dyDescent="0.2">
      <c r="A28" s="501"/>
      <c r="B28" s="498"/>
      <c r="C28" s="505"/>
      <c r="D28" s="504"/>
      <c r="E28" s="505"/>
      <c r="F28" s="514"/>
      <c r="G28" s="508"/>
      <c r="H28" s="504"/>
      <c r="I28" s="498"/>
      <c r="J28" s="509"/>
      <c r="K28" s="504"/>
      <c r="L28" s="42" t="s">
        <v>102</v>
      </c>
      <c r="M28" s="497"/>
      <c r="N28" s="511"/>
      <c r="O28" s="511"/>
      <c r="P28" s="497"/>
      <c r="Q28" s="498"/>
      <c r="R28" s="498"/>
      <c r="S28" s="499"/>
      <c r="T28" s="500"/>
      <c r="U28" s="516"/>
      <c r="V28" s="510"/>
      <c r="W28" s="510"/>
      <c r="X28" s="512"/>
    </row>
    <row r="29" spans="1:24" ht="12.75" customHeight="1" x14ac:dyDescent="0.2">
      <c r="A29" s="501" t="s">
        <v>54</v>
      </c>
      <c r="B29" s="498" t="s">
        <v>66</v>
      </c>
      <c r="C29" s="505" t="s">
        <v>153</v>
      </c>
      <c r="D29" s="504"/>
      <c r="E29" s="505">
        <v>1925</v>
      </c>
      <c r="F29" s="514">
        <v>41552.86</v>
      </c>
      <c r="G29" s="508">
        <v>77.989999999999995</v>
      </c>
      <c r="H29" s="504"/>
      <c r="I29" s="498" t="s">
        <v>104</v>
      </c>
      <c r="J29" s="509"/>
      <c r="K29" s="504"/>
      <c r="L29" s="45"/>
      <c r="M29" s="497" t="s">
        <v>37</v>
      </c>
      <c r="N29" s="511"/>
      <c r="O29" s="511"/>
      <c r="P29" s="497" t="s">
        <v>42</v>
      </c>
      <c r="Q29" s="498" t="s">
        <v>101</v>
      </c>
      <c r="R29" s="498"/>
      <c r="S29" s="499">
        <v>1800</v>
      </c>
      <c r="T29" s="500">
        <f>S29*G29</f>
        <v>140382</v>
      </c>
      <c r="U29" s="510">
        <f>T29</f>
        <v>140382</v>
      </c>
      <c r="V29" s="510">
        <v>2000</v>
      </c>
      <c r="W29" s="510">
        <f>V29*G29</f>
        <v>155980</v>
      </c>
      <c r="X29" s="496">
        <f>W29</f>
        <v>155980</v>
      </c>
    </row>
    <row r="30" spans="1:24" x14ac:dyDescent="0.2">
      <c r="A30" s="501"/>
      <c r="B30" s="498"/>
      <c r="C30" s="505"/>
      <c r="D30" s="504"/>
      <c r="E30" s="505"/>
      <c r="F30" s="514"/>
      <c r="G30" s="508"/>
      <c r="H30" s="504"/>
      <c r="I30" s="498"/>
      <c r="J30" s="509"/>
      <c r="K30" s="504"/>
      <c r="L30" s="42" t="s">
        <v>102</v>
      </c>
      <c r="M30" s="497"/>
      <c r="N30" s="511"/>
      <c r="O30" s="511"/>
      <c r="P30" s="497"/>
      <c r="Q30" s="498"/>
      <c r="R30" s="498"/>
      <c r="S30" s="499"/>
      <c r="T30" s="500"/>
      <c r="U30" s="506"/>
      <c r="V30" s="510"/>
      <c r="W30" s="510"/>
      <c r="X30" s="496"/>
    </row>
    <row r="31" spans="1:24" ht="12.75" customHeight="1" x14ac:dyDescent="0.2">
      <c r="A31" s="501" t="s">
        <v>55</v>
      </c>
      <c r="B31" s="498" t="s">
        <v>66</v>
      </c>
      <c r="C31" s="505" t="s">
        <v>74</v>
      </c>
      <c r="D31" s="504"/>
      <c r="E31" s="505">
        <v>1900</v>
      </c>
      <c r="F31" s="514">
        <v>38940</v>
      </c>
      <c r="G31" s="508">
        <v>35.4</v>
      </c>
      <c r="H31" s="504"/>
      <c r="I31" s="498"/>
      <c r="J31" s="509"/>
      <c r="K31" s="504"/>
      <c r="L31" s="45"/>
      <c r="M31" s="497" t="s">
        <v>206</v>
      </c>
      <c r="N31" s="511"/>
      <c r="O31" s="511"/>
      <c r="P31" s="497" t="s">
        <v>69</v>
      </c>
      <c r="Q31" s="498" t="s">
        <v>101</v>
      </c>
      <c r="R31" s="498"/>
      <c r="S31" s="499">
        <v>1800</v>
      </c>
      <c r="T31" s="500">
        <f>S31*G31</f>
        <v>63720</v>
      </c>
      <c r="U31" s="510">
        <f>T31</f>
        <v>63720</v>
      </c>
      <c r="V31" s="510">
        <v>2000</v>
      </c>
      <c r="W31" s="510">
        <f>V31*G31</f>
        <v>70800</v>
      </c>
      <c r="X31" s="496">
        <f>W31</f>
        <v>70800</v>
      </c>
    </row>
    <row r="32" spans="1:24" x14ac:dyDescent="0.2">
      <c r="A32" s="501"/>
      <c r="B32" s="498"/>
      <c r="C32" s="505"/>
      <c r="D32" s="504"/>
      <c r="E32" s="505"/>
      <c r="F32" s="514"/>
      <c r="G32" s="508"/>
      <c r="H32" s="504"/>
      <c r="I32" s="498"/>
      <c r="J32" s="509"/>
      <c r="K32" s="504"/>
      <c r="L32" s="42" t="s">
        <v>102</v>
      </c>
      <c r="M32" s="497"/>
      <c r="N32" s="511"/>
      <c r="O32" s="511"/>
      <c r="P32" s="497"/>
      <c r="Q32" s="498"/>
      <c r="R32" s="498"/>
      <c r="S32" s="499"/>
      <c r="T32" s="500"/>
      <c r="U32" s="506"/>
      <c r="V32" s="510"/>
      <c r="W32" s="510"/>
      <c r="X32" s="496"/>
    </row>
    <row r="33" spans="1:24" ht="12.75" customHeight="1" x14ac:dyDescent="0.2">
      <c r="A33" s="501" t="s">
        <v>56</v>
      </c>
      <c r="B33" s="498" t="s">
        <v>66</v>
      </c>
      <c r="C33" s="505" t="s">
        <v>75</v>
      </c>
      <c r="D33" s="504"/>
      <c r="E33" s="499">
        <v>2005</v>
      </c>
      <c r="F33" s="514">
        <v>80400</v>
      </c>
      <c r="G33" s="508">
        <v>60</v>
      </c>
      <c r="H33" s="504"/>
      <c r="I33" s="498" t="s">
        <v>104</v>
      </c>
      <c r="J33" s="509"/>
      <c r="K33" s="504"/>
      <c r="L33" s="45"/>
      <c r="M33" s="497" t="s">
        <v>37</v>
      </c>
      <c r="N33" s="511"/>
      <c r="O33" s="511"/>
      <c r="P33" s="497" t="s">
        <v>41</v>
      </c>
      <c r="Q33" s="498" t="s">
        <v>101</v>
      </c>
      <c r="R33" s="498"/>
      <c r="S33" s="499">
        <v>1800</v>
      </c>
      <c r="T33" s="500">
        <f>S33*G33</f>
        <v>108000</v>
      </c>
      <c r="U33" s="510">
        <f>T33</f>
        <v>108000</v>
      </c>
      <c r="V33" s="510">
        <v>2000</v>
      </c>
      <c r="W33" s="510">
        <f>V33*G33</f>
        <v>120000</v>
      </c>
      <c r="X33" s="496">
        <f>W33</f>
        <v>120000</v>
      </c>
    </row>
    <row r="34" spans="1:24" x14ac:dyDescent="0.2">
      <c r="A34" s="501"/>
      <c r="B34" s="498"/>
      <c r="C34" s="505"/>
      <c r="D34" s="504"/>
      <c r="E34" s="499"/>
      <c r="F34" s="514"/>
      <c r="G34" s="508"/>
      <c r="H34" s="504"/>
      <c r="I34" s="498"/>
      <c r="J34" s="509"/>
      <c r="K34" s="504"/>
      <c r="L34" s="42" t="s">
        <v>102</v>
      </c>
      <c r="M34" s="497"/>
      <c r="N34" s="511"/>
      <c r="O34" s="511"/>
      <c r="P34" s="497"/>
      <c r="Q34" s="498"/>
      <c r="R34" s="498"/>
      <c r="S34" s="499"/>
      <c r="T34" s="500"/>
      <c r="U34" s="506"/>
      <c r="V34" s="510"/>
      <c r="W34" s="510"/>
      <c r="X34" s="496"/>
    </row>
    <row r="35" spans="1:24" ht="12.75" customHeight="1" x14ac:dyDescent="0.2">
      <c r="A35" s="501" t="s">
        <v>156</v>
      </c>
      <c r="B35" s="498" t="s">
        <v>66</v>
      </c>
      <c r="C35" s="505" t="s">
        <v>72</v>
      </c>
      <c r="D35" s="504"/>
      <c r="E35" s="505">
        <v>2011</v>
      </c>
      <c r="F35" s="514">
        <v>767545.64</v>
      </c>
      <c r="G35" s="508">
        <v>267.18</v>
      </c>
      <c r="H35" s="504"/>
      <c r="I35" s="498"/>
      <c r="J35" s="509"/>
      <c r="K35" s="504"/>
      <c r="L35" s="45"/>
      <c r="M35" s="497" t="s">
        <v>206</v>
      </c>
      <c r="N35" s="511"/>
      <c r="O35" s="511"/>
      <c r="P35" s="497" t="s">
        <v>42</v>
      </c>
      <c r="Q35" s="498" t="s">
        <v>101</v>
      </c>
      <c r="R35" s="498"/>
      <c r="S35" s="499">
        <v>1800</v>
      </c>
      <c r="T35" s="500">
        <f>S35*G35</f>
        <v>480924</v>
      </c>
      <c r="U35" s="515">
        <f>F35</f>
        <v>767545.64</v>
      </c>
      <c r="V35" s="510">
        <v>2000</v>
      </c>
      <c r="W35" s="510">
        <f>V35*G35</f>
        <v>534360</v>
      </c>
      <c r="X35" s="512">
        <f>F35</f>
        <v>767545.64</v>
      </c>
    </row>
    <row r="36" spans="1:24" x14ac:dyDescent="0.2">
      <c r="A36" s="501"/>
      <c r="B36" s="498"/>
      <c r="C36" s="505"/>
      <c r="D36" s="504"/>
      <c r="E36" s="505"/>
      <c r="F36" s="514"/>
      <c r="G36" s="508"/>
      <c r="H36" s="504"/>
      <c r="I36" s="498"/>
      <c r="J36" s="509"/>
      <c r="K36" s="504"/>
      <c r="L36" s="42" t="s">
        <v>102</v>
      </c>
      <c r="M36" s="497"/>
      <c r="N36" s="511"/>
      <c r="O36" s="511"/>
      <c r="P36" s="497"/>
      <c r="Q36" s="498"/>
      <c r="R36" s="498"/>
      <c r="S36" s="499"/>
      <c r="T36" s="500"/>
      <c r="U36" s="516"/>
      <c r="V36" s="510"/>
      <c r="W36" s="510"/>
      <c r="X36" s="512"/>
    </row>
    <row r="37" spans="1:24" ht="12.75" customHeight="1" x14ac:dyDescent="0.2">
      <c r="A37" s="501" t="s">
        <v>157</v>
      </c>
      <c r="B37" s="498" t="s">
        <v>66</v>
      </c>
      <c r="C37" s="505" t="s">
        <v>84</v>
      </c>
      <c r="D37" s="504"/>
      <c r="E37" s="505">
        <v>1980</v>
      </c>
      <c r="F37" s="514">
        <v>48935.77</v>
      </c>
      <c r="G37" s="508">
        <v>80</v>
      </c>
      <c r="H37" s="504"/>
      <c r="I37" s="498" t="s">
        <v>104</v>
      </c>
      <c r="J37" s="509"/>
      <c r="K37" s="504"/>
      <c r="L37" s="45"/>
      <c r="M37" s="497" t="s">
        <v>44</v>
      </c>
      <c r="N37" s="511"/>
      <c r="O37" s="511"/>
      <c r="P37" s="497" t="s">
        <v>46</v>
      </c>
      <c r="Q37" s="498" t="s">
        <v>101</v>
      </c>
      <c r="R37" s="498"/>
      <c r="S37" s="499">
        <v>1800</v>
      </c>
      <c r="T37" s="500">
        <f>S37*G37</f>
        <v>144000</v>
      </c>
      <c r="U37" s="510">
        <f>T37</f>
        <v>144000</v>
      </c>
      <c r="V37" s="510">
        <v>2000</v>
      </c>
      <c r="W37" s="510">
        <f>V37*G37</f>
        <v>160000</v>
      </c>
      <c r="X37" s="496">
        <f>W37</f>
        <v>160000</v>
      </c>
    </row>
    <row r="38" spans="1:24" x14ac:dyDescent="0.2">
      <c r="A38" s="501"/>
      <c r="B38" s="498"/>
      <c r="C38" s="505"/>
      <c r="D38" s="504"/>
      <c r="E38" s="505"/>
      <c r="F38" s="514"/>
      <c r="G38" s="508"/>
      <c r="H38" s="504"/>
      <c r="I38" s="498"/>
      <c r="J38" s="509"/>
      <c r="K38" s="504"/>
      <c r="L38" s="42" t="s">
        <v>102</v>
      </c>
      <c r="M38" s="497"/>
      <c r="N38" s="511"/>
      <c r="O38" s="511"/>
      <c r="P38" s="497"/>
      <c r="Q38" s="498"/>
      <c r="R38" s="498"/>
      <c r="S38" s="499"/>
      <c r="T38" s="500"/>
      <c r="U38" s="506"/>
      <c r="V38" s="510"/>
      <c r="W38" s="510"/>
      <c r="X38" s="496"/>
    </row>
    <row r="39" spans="1:24" ht="12.75" customHeight="1" x14ac:dyDescent="0.2">
      <c r="A39" s="501" t="s">
        <v>158</v>
      </c>
      <c r="B39" s="498" t="s">
        <v>136</v>
      </c>
      <c r="C39" s="505" t="s">
        <v>141</v>
      </c>
      <c r="D39" s="504"/>
      <c r="E39" s="505">
        <v>1950</v>
      </c>
      <c r="F39" s="514">
        <f>6410.33+117003.81</f>
        <v>123414.14</v>
      </c>
      <c r="G39" s="508">
        <v>90</v>
      </c>
      <c r="H39" s="504"/>
      <c r="I39" s="498" t="s">
        <v>104</v>
      </c>
      <c r="J39" s="509"/>
      <c r="K39" s="504"/>
      <c r="L39" s="45"/>
      <c r="M39" s="497" t="s">
        <v>37</v>
      </c>
      <c r="N39" s="511"/>
      <c r="O39" s="511"/>
      <c r="P39" s="497" t="s">
        <v>39</v>
      </c>
      <c r="Q39" s="498" t="s">
        <v>101</v>
      </c>
      <c r="R39" s="498"/>
      <c r="S39" s="499">
        <v>1800</v>
      </c>
      <c r="T39" s="500">
        <f>S39*G39</f>
        <v>162000</v>
      </c>
      <c r="U39" s="510">
        <f>T39</f>
        <v>162000</v>
      </c>
      <c r="V39" s="510">
        <v>2000</v>
      </c>
      <c r="W39" s="510">
        <f>V39*G39</f>
        <v>180000</v>
      </c>
      <c r="X39" s="496">
        <f>W39</f>
        <v>180000</v>
      </c>
    </row>
    <row r="40" spans="1:24" x14ac:dyDescent="0.2">
      <c r="A40" s="501"/>
      <c r="B40" s="498"/>
      <c r="C40" s="505"/>
      <c r="D40" s="504"/>
      <c r="E40" s="505"/>
      <c r="F40" s="514"/>
      <c r="G40" s="508"/>
      <c r="H40" s="504"/>
      <c r="I40" s="498"/>
      <c r="J40" s="509"/>
      <c r="K40" s="504"/>
      <c r="L40" s="42" t="s">
        <v>102</v>
      </c>
      <c r="M40" s="497"/>
      <c r="N40" s="511"/>
      <c r="O40" s="511"/>
      <c r="P40" s="497"/>
      <c r="Q40" s="498"/>
      <c r="R40" s="498"/>
      <c r="S40" s="499"/>
      <c r="T40" s="500"/>
      <c r="U40" s="506"/>
      <c r="V40" s="510"/>
      <c r="W40" s="510"/>
      <c r="X40" s="496"/>
    </row>
    <row r="41" spans="1:24" ht="12.75" customHeight="1" x14ac:dyDescent="0.2">
      <c r="A41" s="501" t="s">
        <v>159</v>
      </c>
      <c r="B41" s="498" t="s">
        <v>207</v>
      </c>
      <c r="C41" s="505" t="s">
        <v>73</v>
      </c>
      <c r="D41" s="504"/>
      <c r="E41" s="505" t="s">
        <v>208</v>
      </c>
      <c r="F41" s="537"/>
      <c r="G41" s="508">
        <v>216.4</v>
      </c>
      <c r="H41" s="504"/>
      <c r="I41" s="498"/>
      <c r="J41" s="509"/>
      <c r="K41" s="504"/>
      <c r="L41" s="45"/>
      <c r="M41" s="497" t="s">
        <v>206</v>
      </c>
      <c r="N41" s="511"/>
      <c r="O41" s="511"/>
      <c r="P41" s="497" t="s">
        <v>42</v>
      </c>
      <c r="Q41" s="498" t="s">
        <v>101</v>
      </c>
      <c r="R41" s="498"/>
      <c r="S41" s="499">
        <v>1800</v>
      </c>
      <c r="T41" s="500">
        <f>S41*G41</f>
        <v>389520</v>
      </c>
      <c r="U41" s="510">
        <f>T41</f>
        <v>389520</v>
      </c>
      <c r="V41" s="510">
        <v>2000</v>
      </c>
      <c r="W41" s="510">
        <f>V41*G41</f>
        <v>432800</v>
      </c>
      <c r="X41" s="496">
        <f>W41</f>
        <v>432800</v>
      </c>
    </row>
    <row r="42" spans="1:24" x14ac:dyDescent="0.2">
      <c r="A42" s="501"/>
      <c r="B42" s="498"/>
      <c r="C42" s="505"/>
      <c r="D42" s="504"/>
      <c r="E42" s="505"/>
      <c r="F42" s="537"/>
      <c r="G42" s="508"/>
      <c r="H42" s="504"/>
      <c r="I42" s="498"/>
      <c r="J42" s="509"/>
      <c r="K42" s="504"/>
      <c r="L42" s="42" t="s">
        <v>102</v>
      </c>
      <c r="M42" s="497"/>
      <c r="N42" s="511"/>
      <c r="O42" s="511"/>
      <c r="P42" s="497"/>
      <c r="Q42" s="498"/>
      <c r="R42" s="498"/>
      <c r="S42" s="499"/>
      <c r="T42" s="500"/>
      <c r="U42" s="506"/>
      <c r="V42" s="510"/>
      <c r="W42" s="510"/>
      <c r="X42" s="496"/>
    </row>
    <row r="43" spans="1:24" x14ac:dyDescent="0.2">
      <c r="A43" s="501" t="s">
        <v>160</v>
      </c>
      <c r="B43" s="498" t="s">
        <v>225</v>
      </c>
      <c r="C43" s="505" t="s">
        <v>145</v>
      </c>
      <c r="D43" s="504"/>
      <c r="E43" s="505">
        <v>2005</v>
      </c>
      <c r="F43" s="514">
        <f>151859.43+11078.7+89424.73</f>
        <v>252362.86</v>
      </c>
      <c r="G43" s="508">
        <v>168</v>
      </c>
      <c r="H43" s="504"/>
      <c r="I43" s="498" t="s">
        <v>104</v>
      </c>
      <c r="J43" s="509"/>
      <c r="K43" s="504"/>
      <c r="L43" s="45"/>
      <c r="M43" s="497" t="s">
        <v>37</v>
      </c>
      <c r="N43" s="511"/>
      <c r="O43" s="511"/>
      <c r="P43" s="497" t="s">
        <v>42</v>
      </c>
      <c r="Q43" s="498" t="s">
        <v>101</v>
      </c>
      <c r="R43" s="498"/>
      <c r="S43" s="499">
        <v>1800</v>
      </c>
      <c r="T43" s="500">
        <f>S43*G43</f>
        <v>302400</v>
      </c>
      <c r="U43" s="510">
        <f>T43</f>
        <v>302400</v>
      </c>
      <c r="V43" s="510">
        <v>2000</v>
      </c>
      <c r="W43" s="510">
        <f>V43*G43</f>
        <v>336000</v>
      </c>
      <c r="X43" s="496">
        <f>W43</f>
        <v>336000</v>
      </c>
    </row>
    <row r="44" spans="1:24" x14ac:dyDescent="0.2">
      <c r="A44" s="501"/>
      <c r="B44" s="498"/>
      <c r="C44" s="505"/>
      <c r="D44" s="504"/>
      <c r="E44" s="505"/>
      <c r="F44" s="514"/>
      <c r="G44" s="508"/>
      <c r="H44" s="504"/>
      <c r="I44" s="498"/>
      <c r="J44" s="509"/>
      <c r="K44" s="504"/>
      <c r="L44" s="42" t="s">
        <v>102</v>
      </c>
      <c r="M44" s="497"/>
      <c r="N44" s="511"/>
      <c r="O44" s="511"/>
      <c r="P44" s="497"/>
      <c r="Q44" s="498"/>
      <c r="R44" s="498"/>
      <c r="S44" s="499"/>
      <c r="T44" s="500"/>
      <c r="U44" s="506"/>
      <c r="V44" s="510"/>
      <c r="W44" s="510"/>
      <c r="X44" s="496"/>
    </row>
    <row r="45" spans="1:24" x14ac:dyDescent="0.2">
      <c r="A45" s="501" t="s">
        <v>168</v>
      </c>
      <c r="B45" s="498" t="s">
        <v>136</v>
      </c>
      <c r="C45" s="505" t="s">
        <v>151</v>
      </c>
      <c r="D45" s="504"/>
      <c r="E45" s="505">
        <v>1950</v>
      </c>
      <c r="F45" s="514">
        <v>296653.92</v>
      </c>
      <c r="G45" s="508">
        <v>360</v>
      </c>
      <c r="H45" s="504"/>
      <c r="I45" s="498" t="s">
        <v>104</v>
      </c>
      <c r="J45" s="509"/>
      <c r="K45" s="504"/>
      <c r="L45" s="45"/>
      <c r="M45" s="497" t="s">
        <v>37</v>
      </c>
      <c r="N45" s="511"/>
      <c r="O45" s="511"/>
      <c r="P45" s="497" t="s">
        <v>39</v>
      </c>
      <c r="Q45" s="498" t="s">
        <v>101</v>
      </c>
      <c r="R45" s="498"/>
      <c r="S45" s="499">
        <v>1800</v>
      </c>
      <c r="T45" s="500">
        <f>S45*G45</f>
        <v>648000</v>
      </c>
      <c r="U45" s="510">
        <f>T45</f>
        <v>648000</v>
      </c>
      <c r="V45" s="510">
        <v>2000</v>
      </c>
      <c r="W45" s="510">
        <f>V45*G45</f>
        <v>720000</v>
      </c>
      <c r="X45" s="496">
        <f>W45</f>
        <v>720000</v>
      </c>
    </row>
    <row r="46" spans="1:24" x14ac:dyDescent="0.2">
      <c r="A46" s="501"/>
      <c r="B46" s="498"/>
      <c r="C46" s="505"/>
      <c r="D46" s="504"/>
      <c r="E46" s="505"/>
      <c r="F46" s="514"/>
      <c r="G46" s="508"/>
      <c r="H46" s="504"/>
      <c r="I46" s="498"/>
      <c r="J46" s="509"/>
      <c r="K46" s="504"/>
      <c r="L46" s="42" t="s">
        <v>102</v>
      </c>
      <c r="M46" s="497"/>
      <c r="N46" s="511"/>
      <c r="O46" s="511"/>
      <c r="P46" s="497"/>
      <c r="Q46" s="498"/>
      <c r="R46" s="498"/>
      <c r="S46" s="499"/>
      <c r="T46" s="500"/>
      <c r="U46" s="506"/>
      <c r="V46" s="510"/>
      <c r="W46" s="510"/>
      <c r="X46" s="496"/>
    </row>
    <row r="47" spans="1:24" x14ac:dyDescent="0.2">
      <c r="A47" s="501" t="s">
        <v>169</v>
      </c>
      <c r="B47" s="498" t="s">
        <v>136</v>
      </c>
      <c r="C47" s="505" t="s">
        <v>140</v>
      </c>
      <c r="D47" s="504"/>
      <c r="E47" s="505">
        <v>1950</v>
      </c>
      <c r="F47" s="514">
        <f>69544.96+3585.86</f>
        <v>73130.820000000007</v>
      </c>
      <c r="G47" s="508">
        <v>244</v>
      </c>
      <c r="H47" s="504"/>
      <c r="I47" s="498" t="s">
        <v>104</v>
      </c>
      <c r="J47" s="509"/>
      <c r="K47" s="504"/>
      <c r="L47" s="45"/>
      <c r="M47" s="497" t="s">
        <v>37</v>
      </c>
      <c r="N47" s="511"/>
      <c r="O47" s="511"/>
      <c r="P47" s="497" t="s">
        <v>38</v>
      </c>
      <c r="Q47" s="498" t="s">
        <v>101</v>
      </c>
      <c r="R47" s="498"/>
      <c r="S47" s="499">
        <v>1800</v>
      </c>
      <c r="T47" s="500">
        <f>S47*G47</f>
        <v>439200</v>
      </c>
      <c r="U47" s="510">
        <f>T47</f>
        <v>439200</v>
      </c>
      <c r="V47" s="510">
        <v>2000</v>
      </c>
      <c r="W47" s="510">
        <f>V47*G47</f>
        <v>488000</v>
      </c>
      <c r="X47" s="496">
        <f>W47</f>
        <v>488000</v>
      </c>
    </row>
    <row r="48" spans="1:24" x14ac:dyDescent="0.2">
      <c r="A48" s="501"/>
      <c r="B48" s="498"/>
      <c r="C48" s="505"/>
      <c r="D48" s="504"/>
      <c r="E48" s="505"/>
      <c r="F48" s="514"/>
      <c r="G48" s="508"/>
      <c r="H48" s="504"/>
      <c r="I48" s="498"/>
      <c r="J48" s="509"/>
      <c r="K48" s="504"/>
      <c r="L48" s="42" t="s">
        <v>102</v>
      </c>
      <c r="M48" s="497"/>
      <c r="N48" s="511"/>
      <c r="O48" s="511"/>
      <c r="P48" s="497"/>
      <c r="Q48" s="498"/>
      <c r="R48" s="498"/>
      <c r="S48" s="499"/>
      <c r="T48" s="500"/>
      <c r="U48" s="506"/>
      <c r="V48" s="510"/>
      <c r="W48" s="510"/>
      <c r="X48" s="496"/>
    </row>
    <row r="49" spans="1:24" x14ac:dyDescent="0.2">
      <c r="A49" s="501" t="s">
        <v>170</v>
      </c>
      <c r="B49" s="498" t="s">
        <v>136</v>
      </c>
      <c r="C49" s="505" t="s">
        <v>148</v>
      </c>
      <c r="D49" s="504"/>
      <c r="E49" s="505">
        <v>1950</v>
      </c>
      <c r="F49" s="514">
        <f>100460.08+3444.16</f>
        <v>103904.24</v>
      </c>
      <c r="G49" s="508">
        <v>160</v>
      </c>
      <c r="H49" s="504"/>
      <c r="I49" s="498" t="s">
        <v>104</v>
      </c>
      <c r="J49" s="509"/>
      <c r="K49" s="504"/>
      <c r="L49" s="45"/>
      <c r="M49" s="497" t="s">
        <v>37</v>
      </c>
      <c r="N49" s="511"/>
      <c r="O49" s="511"/>
      <c r="P49" s="497" t="s">
        <v>39</v>
      </c>
      <c r="Q49" s="498" t="s">
        <v>101</v>
      </c>
      <c r="R49" s="498"/>
      <c r="S49" s="499">
        <v>1800</v>
      </c>
      <c r="T49" s="500">
        <f>S49*G49</f>
        <v>288000</v>
      </c>
      <c r="U49" s="510">
        <f>T49</f>
        <v>288000</v>
      </c>
      <c r="V49" s="510">
        <v>2000</v>
      </c>
      <c r="W49" s="510">
        <f>V49*G49</f>
        <v>320000</v>
      </c>
      <c r="X49" s="496">
        <f>W49</f>
        <v>320000</v>
      </c>
    </row>
    <row r="50" spans="1:24" x14ac:dyDescent="0.2">
      <c r="A50" s="501"/>
      <c r="B50" s="498"/>
      <c r="C50" s="505"/>
      <c r="D50" s="504"/>
      <c r="E50" s="505"/>
      <c r="F50" s="514"/>
      <c r="G50" s="508"/>
      <c r="H50" s="504"/>
      <c r="I50" s="498"/>
      <c r="J50" s="509"/>
      <c r="K50" s="504"/>
      <c r="L50" s="42" t="s">
        <v>102</v>
      </c>
      <c r="M50" s="497"/>
      <c r="N50" s="511"/>
      <c r="O50" s="511"/>
      <c r="P50" s="497"/>
      <c r="Q50" s="498"/>
      <c r="R50" s="498"/>
      <c r="S50" s="499"/>
      <c r="T50" s="500"/>
      <c r="U50" s="506"/>
      <c r="V50" s="510"/>
      <c r="W50" s="510"/>
      <c r="X50" s="496"/>
    </row>
    <row r="51" spans="1:24" x14ac:dyDescent="0.2">
      <c r="A51" s="501" t="s">
        <v>171</v>
      </c>
      <c r="B51" s="498" t="s">
        <v>136</v>
      </c>
      <c r="C51" s="505" t="s">
        <v>78</v>
      </c>
      <c r="D51" s="504"/>
      <c r="E51" s="505">
        <v>1988</v>
      </c>
      <c r="F51" s="514">
        <v>92507.49</v>
      </c>
      <c r="G51" s="508">
        <v>200</v>
      </c>
      <c r="H51" s="504"/>
      <c r="I51" s="498" t="s">
        <v>104</v>
      </c>
      <c r="J51" s="509"/>
      <c r="K51" s="504"/>
      <c r="L51" s="45"/>
      <c r="M51" s="497" t="s">
        <v>44</v>
      </c>
      <c r="N51" s="497" t="s">
        <v>209</v>
      </c>
      <c r="O51" s="511"/>
      <c r="P51" s="497" t="s">
        <v>210</v>
      </c>
      <c r="Q51" s="498" t="s">
        <v>101</v>
      </c>
      <c r="R51" s="498"/>
      <c r="S51" s="499">
        <v>1800</v>
      </c>
      <c r="T51" s="500">
        <f>S51*G51</f>
        <v>360000</v>
      </c>
      <c r="U51" s="510">
        <f>T51</f>
        <v>360000</v>
      </c>
      <c r="V51" s="510">
        <v>2000</v>
      </c>
      <c r="W51" s="510">
        <f>V51*G51</f>
        <v>400000</v>
      </c>
      <c r="X51" s="496">
        <f>W51</f>
        <v>400000</v>
      </c>
    </row>
    <row r="52" spans="1:24" x14ac:dyDescent="0.2">
      <c r="A52" s="501"/>
      <c r="B52" s="498"/>
      <c r="C52" s="505"/>
      <c r="D52" s="504"/>
      <c r="E52" s="505"/>
      <c r="F52" s="514"/>
      <c r="G52" s="508"/>
      <c r="H52" s="504"/>
      <c r="I52" s="498"/>
      <c r="J52" s="509"/>
      <c r="K52" s="504"/>
      <c r="L52" s="42" t="s">
        <v>102</v>
      </c>
      <c r="M52" s="497"/>
      <c r="N52" s="497"/>
      <c r="O52" s="511"/>
      <c r="P52" s="497"/>
      <c r="Q52" s="498"/>
      <c r="R52" s="498"/>
      <c r="S52" s="499"/>
      <c r="T52" s="500"/>
      <c r="U52" s="506"/>
      <c r="V52" s="510"/>
      <c r="W52" s="510"/>
      <c r="X52" s="496"/>
    </row>
    <row r="53" spans="1:24" x14ac:dyDescent="0.2">
      <c r="A53" s="501" t="s">
        <v>176</v>
      </c>
      <c r="B53" s="498" t="s">
        <v>211</v>
      </c>
      <c r="C53" s="505" t="s">
        <v>82</v>
      </c>
      <c r="D53" s="504"/>
      <c r="E53" s="505">
        <v>2012</v>
      </c>
      <c r="F53" s="538">
        <v>255327.64</v>
      </c>
      <c r="G53" s="508">
        <v>140</v>
      </c>
      <c r="H53" s="504"/>
      <c r="I53" s="498"/>
      <c r="J53" s="509"/>
      <c r="K53" s="504"/>
      <c r="L53" s="45"/>
      <c r="M53" s="497" t="s">
        <v>37</v>
      </c>
      <c r="N53" s="511"/>
      <c r="O53" s="511"/>
      <c r="P53" s="497" t="s">
        <v>42</v>
      </c>
      <c r="Q53" s="498" t="s">
        <v>101</v>
      </c>
      <c r="R53" s="498"/>
      <c r="S53" s="499">
        <v>1800</v>
      </c>
      <c r="T53" s="500">
        <f>S53*G53</f>
        <v>252000</v>
      </c>
      <c r="U53" s="515">
        <f>F53</f>
        <v>255327.64</v>
      </c>
      <c r="V53" s="510">
        <v>2000</v>
      </c>
      <c r="W53" s="510">
        <f>V53*G53</f>
        <v>280000</v>
      </c>
      <c r="X53" s="496">
        <f>W53</f>
        <v>280000</v>
      </c>
    </row>
    <row r="54" spans="1:24" x14ac:dyDescent="0.2">
      <c r="A54" s="501"/>
      <c r="B54" s="498"/>
      <c r="C54" s="505"/>
      <c r="D54" s="504"/>
      <c r="E54" s="505"/>
      <c r="F54" s="538"/>
      <c r="G54" s="508"/>
      <c r="H54" s="504"/>
      <c r="I54" s="498"/>
      <c r="J54" s="509"/>
      <c r="K54" s="504"/>
      <c r="L54" s="42" t="s">
        <v>102</v>
      </c>
      <c r="M54" s="497"/>
      <c r="N54" s="511"/>
      <c r="O54" s="511"/>
      <c r="P54" s="497"/>
      <c r="Q54" s="498"/>
      <c r="R54" s="498"/>
      <c r="S54" s="499"/>
      <c r="T54" s="500"/>
      <c r="U54" s="516"/>
      <c r="V54" s="510"/>
      <c r="W54" s="510"/>
      <c r="X54" s="496"/>
    </row>
    <row r="55" spans="1:24" ht="12.75" customHeight="1" x14ac:dyDescent="0.2">
      <c r="A55" s="501" t="s">
        <v>177</v>
      </c>
      <c r="B55" s="498" t="s">
        <v>212</v>
      </c>
      <c r="C55" s="505" t="s">
        <v>144</v>
      </c>
      <c r="D55" s="504"/>
      <c r="E55" s="505">
        <v>1994</v>
      </c>
      <c r="F55" s="514">
        <f>54000+1097.92</f>
        <v>55097.919999999998</v>
      </c>
      <c r="G55" s="508">
        <v>50</v>
      </c>
      <c r="H55" s="504"/>
      <c r="I55" s="498"/>
      <c r="J55" s="509"/>
      <c r="K55" s="504"/>
      <c r="L55" s="45"/>
      <c r="M55" s="497" t="s">
        <v>37</v>
      </c>
      <c r="N55" s="511"/>
      <c r="O55" s="511"/>
      <c r="P55" s="497" t="s">
        <v>43</v>
      </c>
      <c r="Q55" s="498" t="s">
        <v>101</v>
      </c>
      <c r="R55" s="498"/>
      <c r="S55" s="499">
        <v>1800</v>
      </c>
      <c r="T55" s="500">
        <f>S55*G55</f>
        <v>90000</v>
      </c>
      <c r="U55" s="510">
        <f>T55</f>
        <v>90000</v>
      </c>
      <c r="V55" s="510">
        <v>2000</v>
      </c>
      <c r="W55" s="510">
        <f>V55*G55</f>
        <v>100000</v>
      </c>
      <c r="X55" s="496">
        <f>W55</f>
        <v>100000</v>
      </c>
    </row>
    <row r="56" spans="1:24" x14ac:dyDescent="0.2">
      <c r="A56" s="501"/>
      <c r="B56" s="498"/>
      <c r="C56" s="505"/>
      <c r="D56" s="504"/>
      <c r="E56" s="505"/>
      <c r="F56" s="514"/>
      <c r="G56" s="508"/>
      <c r="H56" s="504"/>
      <c r="I56" s="498"/>
      <c r="J56" s="509"/>
      <c r="K56" s="504"/>
      <c r="L56" s="42" t="s">
        <v>102</v>
      </c>
      <c r="M56" s="497"/>
      <c r="N56" s="511"/>
      <c r="O56" s="511"/>
      <c r="P56" s="497"/>
      <c r="Q56" s="498"/>
      <c r="R56" s="498"/>
      <c r="S56" s="499"/>
      <c r="T56" s="500"/>
      <c r="U56" s="506"/>
      <c r="V56" s="510"/>
      <c r="W56" s="510"/>
      <c r="X56" s="496"/>
    </row>
    <row r="57" spans="1:24" x14ac:dyDescent="0.2">
      <c r="A57" s="501" t="s">
        <v>178</v>
      </c>
      <c r="B57" s="498" t="s">
        <v>213</v>
      </c>
      <c r="C57" s="505" t="s">
        <v>137</v>
      </c>
      <c r="D57" s="504"/>
      <c r="E57" s="505">
        <v>1972</v>
      </c>
      <c r="F57" s="514">
        <v>1788.35</v>
      </c>
      <c r="G57" s="508">
        <v>145</v>
      </c>
      <c r="H57" s="504"/>
      <c r="I57" s="498"/>
      <c r="J57" s="509"/>
      <c r="K57" s="504"/>
      <c r="L57" s="45"/>
      <c r="M57" s="497" t="s">
        <v>37</v>
      </c>
      <c r="N57" s="511"/>
      <c r="O57" s="511"/>
      <c r="P57" s="497" t="s">
        <v>43</v>
      </c>
      <c r="Q57" s="498" t="s">
        <v>101</v>
      </c>
      <c r="R57" s="498"/>
      <c r="S57" s="499">
        <v>1800</v>
      </c>
      <c r="T57" s="500">
        <f>S57*G57</f>
        <v>261000</v>
      </c>
      <c r="U57" s="510">
        <f>T57</f>
        <v>261000</v>
      </c>
      <c r="V57" s="510">
        <v>2000</v>
      </c>
      <c r="W57" s="510">
        <f>V57*G57</f>
        <v>290000</v>
      </c>
      <c r="X57" s="496">
        <f>W57</f>
        <v>290000</v>
      </c>
    </row>
    <row r="58" spans="1:24" x14ac:dyDescent="0.2">
      <c r="A58" s="501"/>
      <c r="B58" s="498"/>
      <c r="C58" s="505"/>
      <c r="D58" s="504"/>
      <c r="E58" s="505"/>
      <c r="F58" s="514"/>
      <c r="G58" s="508"/>
      <c r="H58" s="504"/>
      <c r="I58" s="498"/>
      <c r="J58" s="509"/>
      <c r="K58" s="504"/>
      <c r="L58" s="42" t="s">
        <v>102</v>
      </c>
      <c r="M58" s="497"/>
      <c r="N58" s="511"/>
      <c r="O58" s="511"/>
      <c r="P58" s="497"/>
      <c r="Q58" s="498"/>
      <c r="R58" s="498"/>
      <c r="S58" s="499"/>
      <c r="T58" s="500"/>
      <c r="U58" s="506"/>
      <c r="V58" s="510"/>
      <c r="W58" s="510"/>
      <c r="X58" s="496"/>
    </row>
    <row r="59" spans="1:24" x14ac:dyDescent="0.2">
      <c r="A59" s="501" t="s">
        <v>179</v>
      </c>
      <c r="B59" s="498" t="s">
        <v>214</v>
      </c>
      <c r="C59" s="505" t="s">
        <v>138</v>
      </c>
      <c r="D59" s="504"/>
      <c r="E59" s="505">
        <v>1968</v>
      </c>
      <c r="F59" s="537"/>
      <c r="G59" s="508">
        <v>170</v>
      </c>
      <c r="H59" s="504"/>
      <c r="I59" s="498"/>
      <c r="J59" s="509"/>
      <c r="K59" s="504"/>
      <c r="L59" s="45"/>
      <c r="M59" s="497" t="s">
        <v>37</v>
      </c>
      <c r="N59" s="511"/>
      <c r="O59" s="511"/>
      <c r="P59" s="497" t="s">
        <v>43</v>
      </c>
      <c r="Q59" s="498" t="s">
        <v>101</v>
      </c>
      <c r="R59" s="498"/>
      <c r="S59" s="499">
        <v>1800</v>
      </c>
      <c r="T59" s="500">
        <f>S59*G59</f>
        <v>306000</v>
      </c>
      <c r="U59" s="510">
        <f>T59</f>
        <v>306000</v>
      </c>
      <c r="V59" s="510">
        <v>2000</v>
      </c>
      <c r="W59" s="510">
        <f>V59*G59</f>
        <v>340000</v>
      </c>
      <c r="X59" s="496">
        <f>W59</f>
        <v>340000</v>
      </c>
    </row>
    <row r="60" spans="1:24" x14ac:dyDescent="0.2">
      <c r="A60" s="501"/>
      <c r="B60" s="498"/>
      <c r="C60" s="505"/>
      <c r="D60" s="504"/>
      <c r="E60" s="505"/>
      <c r="F60" s="537"/>
      <c r="G60" s="508"/>
      <c r="H60" s="504"/>
      <c r="I60" s="498"/>
      <c r="J60" s="509"/>
      <c r="K60" s="504"/>
      <c r="L60" s="42" t="s">
        <v>102</v>
      </c>
      <c r="M60" s="497"/>
      <c r="N60" s="511"/>
      <c r="O60" s="511"/>
      <c r="P60" s="497"/>
      <c r="Q60" s="498"/>
      <c r="R60" s="498"/>
      <c r="S60" s="499"/>
      <c r="T60" s="500"/>
      <c r="U60" s="506"/>
      <c r="V60" s="510"/>
      <c r="W60" s="510"/>
      <c r="X60" s="496"/>
    </row>
    <row r="61" spans="1:24" x14ac:dyDescent="0.2">
      <c r="A61" s="501" t="s">
        <v>180</v>
      </c>
      <c r="B61" s="498" t="s">
        <v>215</v>
      </c>
      <c r="C61" s="505" t="s">
        <v>84</v>
      </c>
      <c r="D61" s="504"/>
      <c r="E61" s="505">
        <v>1973</v>
      </c>
      <c r="F61" s="537"/>
      <c r="G61" s="508">
        <v>150</v>
      </c>
      <c r="H61" s="504"/>
      <c r="I61" s="498"/>
      <c r="J61" s="509"/>
      <c r="K61" s="504"/>
      <c r="L61" s="45"/>
      <c r="M61" s="497" t="s">
        <v>37</v>
      </c>
      <c r="N61" s="511"/>
      <c r="O61" s="511"/>
      <c r="P61" s="497" t="s">
        <v>43</v>
      </c>
      <c r="Q61" s="498" t="s">
        <v>101</v>
      </c>
      <c r="R61" s="498"/>
      <c r="S61" s="499">
        <v>1800</v>
      </c>
      <c r="T61" s="500">
        <f>S61*G61</f>
        <v>270000</v>
      </c>
      <c r="U61" s="510">
        <f>T61</f>
        <v>270000</v>
      </c>
      <c r="V61" s="510">
        <v>2000</v>
      </c>
      <c r="W61" s="510">
        <f>V61*G61</f>
        <v>300000</v>
      </c>
      <c r="X61" s="496">
        <f>W61</f>
        <v>300000</v>
      </c>
    </row>
    <row r="62" spans="1:24" x14ac:dyDescent="0.2">
      <c r="A62" s="501"/>
      <c r="B62" s="498"/>
      <c r="C62" s="505"/>
      <c r="D62" s="504"/>
      <c r="E62" s="505"/>
      <c r="F62" s="537"/>
      <c r="G62" s="508"/>
      <c r="H62" s="504"/>
      <c r="I62" s="498"/>
      <c r="J62" s="509"/>
      <c r="K62" s="504"/>
      <c r="L62" s="42" t="s">
        <v>102</v>
      </c>
      <c r="M62" s="497"/>
      <c r="N62" s="511"/>
      <c r="O62" s="511"/>
      <c r="P62" s="497"/>
      <c r="Q62" s="498"/>
      <c r="R62" s="498"/>
      <c r="S62" s="499"/>
      <c r="T62" s="500"/>
      <c r="U62" s="506"/>
      <c r="V62" s="510"/>
      <c r="W62" s="510"/>
      <c r="X62" s="496"/>
    </row>
    <row r="63" spans="1:24" x14ac:dyDescent="0.2">
      <c r="A63" s="501" t="s">
        <v>181</v>
      </c>
      <c r="B63" s="498" t="s">
        <v>67</v>
      </c>
      <c r="C63" s="505" t="s">
        <v>75</v>
      </c>
      <c r="D63" s="504"/>
      <c r="E63" s="505">
        <v>1935</v>
      </c>
      <c r="F63" s="514">
        <v>52712</v>
      </c>
      <c r="G63" s="508">
        <v>41.72</v>
      </c>
      <c r="H63" s="504"/>
      <c r="I63" s="498"/>
      <c r="J63" s="509"/>
      <c r="K63" s="504"/>
      <c r="L63" s="45"/>
      <c r="M63" s="497" t="s">
        <v>206</v>
      </c>
      <c r="N63" s="511"/>
      <c r="O63" s="511"/>
      <c r="P63" s="497" t="s">
        <v>43</v>
      </c>
      <c r="Q63" s="498" t="s">
        <v>101</v>
      </c>
      <c r="R63" s="498"/>
      <c r="S63" s="499">
        <v>3600</v>
      </c>
      <c r="T63" s="500">
        <f>S63*G63</f>
        <v>150192</v>
      </c>
      <c r="U63" s="510">
        <f>T63</f>
        <v>150192</v>
      </c>
      <c r="V63" s="510">
        <v>3600</v>
      </c>
      <c r="W63" s="510">
        <f>V63*G63</f>
        <v>150192</v>
      </c>
      <c r="X63" s="496">
        <f>W63</f>
        <v>150192</v>
      </c>
    </row>
    <row r="64" spans="1:24" x14ac:dyDescent="0.2">
      <c r="A64" s="501"/>
      <c r="B64" s="498"/>
      <c r="C64" s="505"/>
      <c r="D64" s="504"/>
      <c r="E64" s="505"/>
      <c r="F64" s="514"/>
      <c r="G64" s="508"/>
      <c r="H64" s="504"/>
      <c r="I64" s="498"/>
      <c r="J64" s="509"/>
      <c r="K64" s="504"/>
      <c r="L64" s="42" t="s">
        <v>102</v>
      </c>
      <c r="M64" s="497"/>
      <c r="N64" s="511"/>
      <c r="O64" s="511"/>
      <c r="P64" s="497"/>
      <c r="Q64" s="498"/>
      <c r="R64" s="498"/>
      <c r="S64" s="499"/>
      <c r="T64" s="500"/>
      <c r="U64" s="506"/>
      <c r="V64" s="510"/>
      <c r="W64" s="510"/>
      <c r="X64" s="496"/>
    </row>
    <row r="65" spans="1:24" x14ac:dyDescent="0.2">
      <c r="A65" s="501" t="s">
        <v>182</v>
      </c>
      <c r="B65" s="498" t="s">
        <v>67</v>
      </c>
      <c r="C65" s="505" t="s">
        <v>76</v>
      </c>
      <c r="D65" s="504"/>
      <c r="E65" s="505">
        <v>1936</v>
      </c>
      <c r="F65" s="514">
        <v>30058</v>
      </c>
      <c r="G65" s="508">
        <v>27.8</v>
      </c>
      <c r="H65" s="504"/>
      <c r="I65" s="498"/>
      <c r="J65" s="509"/>
      <c r="K65" s="504"/>
      <c r="L65" s="45"/>
      <c r="M65" s="497" t="s">
        <v>206</v>
      </c>
      <c r="N65" s="511"/>
      <c r="O65" s="511"/>
      <c r="P65" s="497" t="s">
        <v>42</v>
      </c>
      <c r="Q65" s="498" t="s">
        <v>101</v>
      </c>
      <c r="R65" s="498"/>
      <c r="S65" s="499">
        <v>3600</v>
      </c>
      <c r="T65" s="500">
        <f>S65*G65</f>
        <v>100080</v>
      </c>
      <c r="U65" s="510">
        <f>T65</f>
        <v>100080</v>
      </c>
      <c r="V65" s="510">
        <v>3600</v>
      </c>
      <c r="W65" s="510">
        <f>V65*G65</f>
        <v>100080</v>
      </c>
      <c r="X65" s="496">
        <f>W65</f>
        <v>100080</v>
      </c>
    </row>
    <row r="66" spans="1:24" x14ac:dyDescent="0.2">
      <c r="A66" s="501"/>
      <c r="B66" s="498"/>
      <c r="C66" s="505"/>
      <c r="D66" s="504"/>
      <c r="E66" s="505"/>
      <c r="F66" s="514"/>
      <c r="G66" s="508"/>
      <c r="H66" s="504"/>
      <c r="I66" s="498"/>
      <c r="J66" s="509"/>
      <c r="K66" s="504"/>
      <c r="L66" s="42" t="s">
        <v>102</v>
      </c>
      <c r="M66" s="497"/>
      <c r="N66" s="511"/>
      <c r="O66" s="511"/>
      <c r="P66" s="497"/>
      <c r="Q66" s="498"/>
      <c r="R66" s="498"/>
      <c r="S66" s="499"/>
      <c r="T66" s="500"/>
      <c r="U66" s="506"/>
      <c r="V66" s="510"/>
      <c r="W66" s="510"/>
      <c r="X66" s="496"/>
    </row>
    <row r="67" spans="1:24" x14ac:dyDescent="0.2">
      <c r="A67" s="501" t="s">
        <v>183</v>
      </c>
      <c r="B67" s="498" t="s">
        <v>67</v>
      </c>
      <c r="C67" s="505" t="s">
        <v>74</v>
      </c>
      <c r="D67" s="504"/>
      <c r="E67" s="505">
        <v>1900</v>
      </c>
      <c r="F67" s="514">
        <v>38621</v>
      </c>
      <c r="G67" s="508">
        <v>35.11</v>
      </c>
      <c r="H67" s="504"/>
      <c r="I67" s="498"/>
      <c r="J67" s="509"/>
      <c r="K67" s="504"/>
      <c r="L67" s="45"/>
      <c r="M67" s="497" t="s">
        <v>206</v>
      </c>
      <c r="N67" s="511"/>
      <c r="O67" s="511"/>
      <c r="P67" s="497" t="s">
        <v>69</v>
      </c>
      <c r="Q67" s="498" t="s">
        <v>101</v>
      </c>
      <c r="R67" s="498"/>
      <c r="S67" s="499">
        <v>3600</v>
      </c>
      <c r="T67" s="500">
        <f>S67*G67</f>
        <v>126396</v>
      </c>
      <c r="U67" s="510">
        <f>T67</f>
        <v>126396</v>
      </c>
      <c r="V67" s="510">
        <v>3600</v>
      </c>
      <c r="W67" s="510">
        <f>V67*G67</f>
        <v>126396</v>
      </c>
      <c r="X67" s="496">
        <f>W67</f>
        <v>126396</v>
      </c>
    </row>
    <row r="68" spans="1:24" x14ac:dyDescent="0.2">
      <c r="A68" s="501"/>
      <c r="B68" s="498"/>
      <c r="C68" s="505"/>
      <c r="D68" s="504"/>
      <c r="E68" s="505"/>
      <c r="F68" s="514"/>
      <c r="G68" s="508"/>
      <c r="H68" s="504"/>
      <c r="I68" s="498"/>
      <c r="J68" s="509"/>
      <c r="K68" s="504"/>
      <c r="L68" s="42" t="s">
        <v>102</v>
      </c>
      <c r="M68" s="497"/>
      <c r="N68" s="511"/>
      <c r="O68" s="511"/>
      <c r="P68" s="497"/>
      <c r="Q68" s="498"/>
      <c r="R68" s="498"/>
      <c r="S68" s="499"/>
      <c r="T68" s="500"/>
      <c r="U68" s="506"/>
      <c r="V68" s="510"/>
      <c r="W68" s="510"/>
      <c r="X68" s="496"/>
    </row>
    <row r="69" spans="1:24" x14ac:dyDescent="0.2">
      <c r="A69" s="501" t="s">
        <v>184</v>
      </c>
      <c r="B69" s="498" t="s">
        <v>67</v>
      </c>
      <c r="C69" s="505" t="s">
        <v>74</v>
      </c>
      <c r="D69" s="504"/>
      <c r="E69" s="505">
        <v>1900</v>
      </c>
      <c r="F69" s="514">
        <v>38621</v>
      </c>
      <c r="G69" s="508">
        <v>65</v>
      </c>
      <c r="H69" s="504"/>
      <c r="I69" s="498"/>
      <c r="J69" s="509"/>
      <c r="K69" s="504"/>
      <c r="L69" s="45"/>
      <c r="M69" s="497" t="s">
        <v>206</v>
      </c>
      <c r="N69" s="511"/>
      <c r="O69" s="511"/>
      <c r="P69" s="497" t="s">
        <v>46</v>
      </c>
      <c r="Q69" s="498" t="s">
        <v>101</v>
      </c>
      <c r="R69" s="498"/>
      <c r="S69" s="499">
        <v>3600</v>
      </c>
      <c r="T69" s="500">
        <f>S69*G69</f>
        <v>234000</v>
      </c>
      <c r="U69" s="510">
        <f>T69</f>
        <v>234000</v>
      </c>
      <c r="V69" s="510">
        <v>3600</v>
      </c>
      <c r="W69" s="510">
        <f>V69*G69</f>
        <v>234000</v>
      </c>
      <c r="X69" s="496">
        <f>W69</f>
        <v>234000</v>
      </c>
    </row>
    <row r="70" spans="1:24" x14ac:dyDescent="0.2">
      <c r="A70" s="501"/>
      <c r="B70" s="498"/>
      <c r="C70" s="505"/>
      <c r="D70" s="504"/>
      <c r="E70" s="505"/>
      <c r="F70" s="514"/>
      <c r="G70" s="508"/>
      <c r="H70" s="504"/>
      <c r="I70" s="498"/>
      <c r="J70" s="509"/>
      <c r="K70" s="504"/>
      <c r="L70" s="42" t="s">
        <v>102</v>
      </c>
      <c r="M70" s="497"/>
      <c r="N70" s="511"/>
      <c r="O70" s="511"/>
      <c r="P70" s="497"/>
      <c r="Q70" s="498"/>
      <c r="R70" s="498"/>
      <c r="S70" s="499"/>
      <c r="T70" s="500"/>
      <c r="U70" s="506"/>
      <c r="V70" s="510"/>
      <c r="W70" s="510"/>
      <c r="X70" s="496"/>
    </row>
    <row r="71" spans="1:24" x14ac:dyDescent="0.2">
      <c r="A71" s="501" t="s">
        <v>185</v>
      </c>
      <c r="B71" s="498" t="s">
        <v>67</v>
      </c>
      <c r="C71" s="505" t="s">
        <v>77</v>
      </c>
      <c r="D71" s="504"/>
      <c r="E71" s="505">
        <v>1928</v>
      </c>
      <c r="F71" s="514">
        <v>40192.269999999997</v>
      </c>
      <c r="G71" s="508">
        <v>31.02</v>
      </c>
      <c r="H71" s="504"/>
      <c r="I71" s="498"/>
      <c r="J71" s="509"/>
      <c r="K71" s="504"/>
      <c r="L71" s="45"/>
      <c r="M71" s="497" t="s">
        <v>206</v>
      </c>
      <c r="N71" s="511"/>
      <c r="O71" s="511"/>
      <c r="P71" s="497" t="s">
        <v>46</v>
      </c>
      <c r="Q71" s="498" t="s">
        <v>101</v>
      </c>
      <c r="R71" s="498"/>
      <c r="S71" s="499">
        <v>3600</v>
      </c>
      <c r="T71" s="500">
        <f>S71*G71</f>
        <v>111672</v>
      </c>
      <c r="U71" s="510">
        <f>T71</f>
        <v>111672</v>
      </c>
      <c r="V71" s="510">
        <v>3600</v>
      </c>
      <c r="W71" s="510">
        <f>V71*G71</f>
        <v>111672</v>
      </c>
      <c r="X71" s="496">
        <f>W71</f>
        <v>111672</v>
      </c>
    </row>
    <row r="72" spans="1:24" x14ac:dyDescent="0.2">
      <c r="A72" s="501"/>
      <c r="B72" s="498"/>
      <c r="C72" s="505"/>
      <c r="D72" s="504"/>
      <c r="E72" s="505"/>
      <c r="F72" s="514"/>
      <c r="G72" s="508"/>
      <c r="H72" s="504"/>
      <c r="I72" s="498"/>
      <c r="J72" s="509"/>
      <c r="K72" s="504"/>
      <c r="L72" s="42" t="s">
        <v>102</v>
      </c>
      <c r="M72" s="497"/>
      <c r="N72" s="511"/>
      <c r="O72" s="511"/>
      <c r="P72" s="497"/>
      <c r="Q72" s="498"/>
      <c r="R72" s="498"/>
      <c r="S72" s="499"/>
      <c r="T72" s="500"/>
      <c r="U72" s="506"/>
      <c r="V72" s="510"/>
      <c r="W72" s="510"/>
      <c r="X72" s="496"/>
    </row>
    <row r="73" spans="1:24" x14ac:dyDescent="0.2">
      <c r="A73" s="501" t="s">
        <v>186</v>
      </c>
      <c r="B73" s="498" t="s">
        <v>67</v>
      </c>
      <c r="C73" s="505" t="s">
        <v>77</v>
      </c>
      <c r="D73" s="504"/>
      <c r="E73" s="505">
        <v>1928</v>
      </c>
      <c r="F73" s="514">
        <v>40192.269999999997</v>
      </c>
      <c r="G73" s="508">
        <v>74.16</v>
      </c>
      <c r="H73" s="504"/>
      <c r="I73" s="498"/>
      <c r="J73" s="509"/>
      <c r="K73" s="504"/>
      <c r="L73" s="45"/>
      <c r="M73" s="497" t="s">
        <v>206</v>
      </c>
      <c r="N73" s="511"/>
      <c r="O73" s="511"/>
      <c r="P73" s="497" t="s">
        <v>46</v>
      </c>
      <c r="Q73" s="498" t="s">
        <v>101</v>
      </c>
      <c r="R73" s="498"/>
      <c r="S73" s="499">
        <v>3600</v>
      </c>
      <c r="T73" s="500">
        <f>S73*G73</f>
        <v>266976</v>
      </c>
      <c r="U73" s="510">
        <f>T73</f>
        <v>266976</v>
      </c>
      <c r="V73" s="510">
        <v>3600</v>
      </c>
      <c r="W73" s="510">
        <f>V73*G73</f>
        <v>266976</v>
      </c>
      <c r="X73" s="496">
        <f>W73</f>
        <v>266976</v>
      </c>
    </row>
    <row r="74" spans="1:24" x14ac:dyDescent="0.2">
      <c r="A74" s="501"/>
      <c r="B74" s="498"/>
      <c r="C74" s="505"/>
      <c r="D74" s="504"/>
      <c r="E74" s="505"/>
      <c r="F74" s="514"/>
      <c r="G74" s="508"/>
      <c r="H74" s="504"/>
      <c r="I74" s="498"/>
      <c r="J74" s="509"/>
      <c r="K74" s="504"/>
      <c r="L74" s="42" t="s">
        <v>102</v>
      </c>
      <c r="M74" s="497"/>
      <c r="N74" s="511"/>
      <c r="O74" s="511"/>
      <c r="P74" s="497"/>
      <c r="Q74" s="498"/>
      <c r="R74" s="498"/>
      <c r="S74" s="499"/>
      <c r="T74" s="500"/>
      <c r="U74" s="506"/>
      <c r="V74" s="510"/>
      <c r="W74" s="510"/>
      <c r="X74" s="496"/>
    </row>
    <row r="75" spans="1:24" x14ac:dyDescent="0.2">
      <c r="A75" s="501" t="s">
        <v>187</v>
      </c>
      <c r="B75" s="498" t="s">
        <v>216</v>
      </c>
      <c r="C75" s="505" t="s">
        <v>78</v>
      </c>
      <c r="D75" s="504"/>
      <c r="E75" s="505">
        <v>1950</v>
      </c>
      <c r="F75" s="514">
        <v>119156.96</v>
      </c>
      <c r="G75" s="508">
        <v>120</v>
      </c>
      <c r="H75" s="504"/>
      <c r="I75" s="498" t="s">
        <v>104</v>
      </c>
      <c r="J75" s="509"/>
      <c r="K75" s="504"/>
      <c r="L75" s="45"/>
      <c r="M75" s="497" t="s">
        <v>37</v>
      </c>
      <c r="N75" s="511"/>
      <c r="O75" s="511"/>
      <c r="P75" s="497" t="s">
        <v>39</v>
      </c>
      <c r="Q75" s="498" t="s">
        <v>101</v>
      </c>
      <c r="R75" s="498"/>
      <c r="S75" s="499">
        <v>1800</v>
      </c>
      <c r="T75" s="500">
        <f>S75*G75</f>
        <v>216000</v>
      </c>
      <c r="U75" s="510">
        <f>T75</f>
        <v>216000</v>
      </c>
      <c r="V75" s="510">
        <v>2000</v>
      </c>
      <c r="W75" s="510">
        <f>V75*G75</f>
        <v>240000</v>
      </c>
      <c r="X75" s="496">
        <f>W75</f>
        <v>240000</v>
      </c>
    </row>
    <row r="76" spans="1:24" x14ac:dyDescent="0.2">
      <c r="A76" s="501"/>
      <c r="B76" s="498"/>
      <c r="C76" s="505"/>
      <c r="D76" s="504"/>
      <c r="E76" s="505"/>
      <c r="F76" s="514"/>
      <c r="G76" s="508"/>
      <c r="H76" s="504"/>
      <c r="I76" s="498"/>
      <c r="J76" s="509"/>
      <c r="K76" s="504"/>
      <c r="L76" s="42" t="s">
        <v>102</v>
      </c>
      <c r="M76" s="497"/>
      <c r="N76" s="511"/>
      <c r="O76" s="511"/>
      <c r="P76" s="497"/>
      <c r="Q76" s="498"/>
      <c r="R76" s="498"/>
      <c r="S76" s="499"/>
      <c r="T76" s="500"/>
      <c r="U76" s="506"/>
      <c r="V76" s="510"/>
      <c r="W76" s="510"/>
      <c r="X76" s="496"/>
    </row>
    <row r="77" spans="1:24" x14ac:dyDescent="0.2">
      <c r="A77" s="501" t="s">
        <v>188</v>
      </c>
      <c r="B77" s="498" t="s">
        <v>67</v>
      </c>
      <c r="C77" s="505" t="s">
        <v>79</v>
      </c>
      <c r="D77" s="504"/>
      <c r="E77" s="505">
        <v>1960</v>
      </c>
      <c r="F77" s="514">
        <v>89050</v>
      </c>
      <c r="G77" s="508">
        <v>56.52</v>
      </c>
      <c r="H77" s="504"/>
      <c r="I77" s="498"/>
      <c r="J77" s="509"/>
      <c r="K77" s="504"/>
      <c r="L77" s="45"/>
      <c r="M77" s="497" t="s">
        <v>206</v>
      </c>
      <c r="N77" s="511"/>
      <c r="O77" s="511"/>
      <c r="P77" s="497" t="s">
        <v>43</v>
      </c>
      <c r="Q77" s="498" t="s">
        <v>101</v>
      </c>
      <c r="R77" s="498"/>
      <c r="S77" s="499">
        <v>3600</v>
      </c>
      <c r="T77" s="500">
        <f>S77*G77</f>
        <v>203472</v>
      </c>
      <c r="U77" s="510">
        <f>T77</f>
        <v>203472</v>
      </c>
      <c r="V77" s="510">
        <v>3600</v>
      </c>
      <c r="W77" s="510">
        <f>V77*G77</f>
        <v>203472</v>
      </c>
      <c r="X77" s="496">
        <f>W77</f>
        <v>203472</v>
      </c>
    </row>
    <row r="78" spans="1:24" x14ac:dyDescent="0.2">
      <c r="A78" s="501"/>
      <c r="B78" s="498"/>
      <c r="C78" s="505"/>
      <c r="D78" s="504"/>
      <c r="E78" s="505"/>
      <c r="F78" s="514"/>
      <c r="G78" s="508"/>
      <c r="H78" s="504"/>
      <c r="I78" s="498"/>
      <c r="J78" s="509"/>
      <c r="K78" s="504"/>
      <c r="L78" s="42" t="s">
        <v>102</v>
      </c>
      <c r="M78" s="497"/>
      <c r="N78" s="511"/>
      <c r="O78" s="511"/>
      <c r="P78" s="497"/>
      <c r="Q78" s="498"/>
      <c r="R78" s="498"/>
      <c r="S78" s="499"/>
      <c r="T78" s="500"/>
      <c r="U78" s="506"/>
      <c r="V78" s="510"/>
      <c r="W78" s="510"/>
      <c r="X78" s="496"/>
    </row>
    <row r="79" spans="1:24" x14ac:dyDescent="0.2">
      <c r="A79" s="501" t="s">
        <v>189</v>
      </c>
      <c r="B79" s="498" t="s">
        <v>67</v>
      </c>
      <c r="C79" s="505" t="s">
        <v>80</v>
      </c>
      <c r="D79" s="504"/>
      <c r="E79" s="505">
        <v>1962</v>
      </c>
      <c r="F79" s="514">
        <v>41418</v>
      </c>
      <c r="G79" s="508">
        <v>31.86</v>
      </c>
      <c r="H79" s="504"/>
      <c r="I79" s="498"/>
      <c r="J79" s="509"/>
      <c r="K79" s="504"/>
      <c r="L79" s="45"/>
      <c r="M79" s="497" t="s">
        <v>206</v>
      </c>
      <c r="N79" s="511"/>
      <c r="O79" s="511"/>
      <c r="P79" s="497" t="s">
        <v>69</v>
      </c>
      <c r="Q79" s="498" t="s">
        <v>101</v>
      </c>
      <c r="R79" s="498"/>
      <c r="S79" s="499">
        <v>3600</v>
      </c>
      <c r="T79" s="500">
        <f>S79*G79</f>
        <v>114696</v>
      </c>
      <c r="U79" s="510">
        <f>T79</f>
        <v>114696</v>
      </c>
      <c r="V79" s="510">
        <v>3600</v>
      </c>
      <c r="W79" s="510">
        <f>V79*G79</f>
        <v>114696</v>
      </c>
      <c r="X79" s="496">
        <f>W79</f>
        <v>114696</v>
      </c>
    </row>
    <row r="80" spans="1:24" x14ac:dyDescent="0.2">
      <c r="A80" s="501"/>
      <c r="B80" s="498"/>
      <c r="C80" s="505"/>
      <c r="D80" s="504"/>
      <c r="E80" s="505"/>
      <c r="F80" s="514"/>
      <c r="G80" s="508"/>
      <c r="H80" s="504"/>
      <c r="I80" s="498"/>
      <c r="J80" s="509"/>
      <c r="K80" s="504"/>
      <c r="L80" s="42" t="s">
        <v>102</v>
      </c>
      <c r="M80" s="497"/>
      <c r="N80" s="511"/>
      <c r="O80" s="511"/>
      <c r="P80" s="497"/>
      <c r="Q80" s="498"/>
      <c r="R80" s="498"/>
      <c r="S80" s="499"/>
      <c r="T80" s="500"/>
      <c r="U80" s="506"/>
      <c r="V80" s="510"/>
      <c r="W80" s="510"/>
      <c r="X80" s="496"/>
    </row>
    <row r="81" spans="1:24" x14ac:dyDescent="0.2">
      <c r="A81" s="501" t="s">
        <v>190</v>
      </c>
      <c r="B81" s="498" t="s">
        <v>67</v>
      </c>
      <c r="C81" s="505" t="s">
        <v>81</v>
      </c>
      <c r="D81" s="504"/>
      <c r="E81" s="505">
        <v>1920</v>
      </c>
      <c r="F81" s="514">
        <v>15854.81</v>
      </c>
      <c r="G81" s="508">
        <v>54.91</v>
      </c>
      <c r="H81" s="504"/>
      <c r="I81" s="498"/>
      <c r="J81" s="509"/>
      <c r="K81" s="504"/>
      <c r="L81" s="45"/>
      <c r="M81" s="497" t="s">
        <v>206</v>
      </c>
      <c r="N81" s="511"/>
      <c r="O81" s="511"/>
      <c r="P81" s="497" t="s">
        <v>69</v>
      </c>
      <c r="Q81" s="498" t="s">
        <v>101</v>
      </c>
      <c r="R81" s="498"/>
      <c r="S81" s="499">
        <v>3600</v>
      </c>
      <c r="T81" s="500">
        <f>S81*G81</f>
        <v>197676</v>
      </c>
      <c r="U81" s="510">
        <f>T81</f>
        <v>197676</v>
      </c>
      <c r="V81" s="510">
        <v>3600</v>
      </c>
      <c r="W81" s="510">
        <f>V81*G81</f>
        <v>197676</v>
      </c>
      <c r="X81" s="496">
        <f>W81</f>
        <v>197676</v>
      </c>
    </row>
    <row r="82" spans="1:24" x14ac:dyDescent="0.2">
      <c r="A82" s="501"/>
      <c r="B82" s="498"/>
      <c r="C82" s="505"/>
      <c r="D82" s="504"/>
      <c r="E82" s="505"/>
      <c r="F82" s="514"/>
      <c r="G82" s="508"/>
      <c r="H82" s="504"/>
      <c r="I82" s="498"/>
      <c r="J82" s="509"/>
      <c r="K82" s="504"/>
      <c r="L82" s="42" t="s">
        <v>102</v>
      </c>
      <c r="M82" s="497"/>
      <c r="N82" s="511"/>
      <c r="O82" s="511"/>
      <c r="P82" s="497"/>
      <c r="Q82" s="498"/>
      <c r="R82" s="498"/>
      <c r="S82" s="499"/>
      <c r="T82" s="500"/>
      <c r="U82" s="506"/>
      <c r="V82" s="510"/>
      <c r="W82" s="510"/>
      <c r="X82" s="496"/>
    </row>
    <row r="83" spans="1:24" x14ac:dyDescent="0.2">
      <c r="A83" s="501" t="s">
        <v>191</v>
      </c>
      <c r="B83" s="498" t="s">
        <v>67</v>
      </c>
      <c r="C83" s="505" t="s">
        <v>82</v>
      </c>
      <c r="D83" s="504"/>
      <c r="E83" s="505">
        <v>1946</v>
      </c>
      <c r="F83" s="514">
        <v>220748.79</v>
      </c>
      <c r="G83" s="508">
        <v>41.81</v>
      </c>
      <c r="H83" s="504"/>
      <c r="I83" s="498"/>
      <c r="J83" s="509"/>
      <c r="K83" s="504"/>
      <c r="L83" s="45"/>
      <c r="M83" s="497" t="s">
        <v>206</v>
      </c>
      <c r="N83" s="511"/>
      <c r="O83" s="511"/>
      <c r="P83" s="497" t="s">
        <v>43</v>
      </c>
      <c r="Q83" s="498" t="s">
        <v>101</v>
      </c>
      <c r="R83" s="498"/>
      <c r="S83" s="499">
        <v>3600</v>
      </c>
      <c r="T83" s="500">
        <f>S83*G83</f>
        <v>150516</v>
      </c>
      <c r="U83" s="515">
        <f>F83</f>
        <v>220748.79</v>
      </c>
      <c r="V83" s="510">
        <v>3600</v>
      </c>
      <c r="W83" s="510">
        <f>V83*G83</f>
        <v>150516</v>
      </c>
      <c r="X83" s="512">
        <f>F83</f>
        <v>220748.79</v>
      </c>
    </row>
    <row r="84" spans="1:24" x14ac:dyDescent="0.2">
      <c r="A84" s="501"/>
      <c r="B84" s="498"/>
      <c r="C84" s="505"/>
      <c r="D84" s="504"/>
      <c r="E84" s="505"/>
      <c r="F84" s="514"/>
      <c r="G84" s="508"/>
      <c r="H84" s="504"/>
      <c r="I84" s="498"/>
      <c r="J84" s="509"/>
      <c r="K84" s="504"/>
      <c r="L84" s="42" t="s">
        <v>102</v>
      </c>
      <c r="M84" s="497"/>
      <c r="N84" s="511"/>
      <c r="O84" s="511"/>
      <c r="P84" s="497"/>
      <c r="Q84" s="498"/>
      <c r="R84" s="498"/>
      <c r="S84" s="499"/>
      <c r="T84" s="500"/>
      <c r="U84" s="516"/>
      <c r="V84" s="510"/>
      <c r="W84" s="510"/>
      <c r="X84" s="512"/>
    </row>
    <row r="85" spans="1:24" x14ac:dyDescent="0.2">
      <c r="A85" s="501" t="s">
        <v>192</v>
      </c>
      <c r="B85" s="498" t="s">
        <v>67</v>
      </c>
      <c r="C85" s="505" t="s">
        <v>83</v>
      </c>
      <c r="D85" s="504"/>
      <c r="E85" s="505">
        <v>1967</v>
      </c>
      <c r="F85" s="514">
        <v>68860</v>
      </c>
      <c r="G85" s="508">
        <v>62.6</v>
      </c>
      <c r="H85" s="504"/>
      <c r="I85" s="498"/>
      <c r="J85" s="509"/>
      <c r="K85" s="504"/>
      <c r="L85" s="45"/>
      <c r="M85" s="497" t="s">
        <v>206</v>
      </c>
      <c r="N85" s="511"/>
      <c r="O85" s="511"/>
      <c r="P85" s="497" t="s">
        <v>46</v>
      </c>
      <c r="Q85" s="498" t="s">
        <v>101</v>
      </c>
      <c r="R85" s="498"/>
      <c r="S85" s="499">
        <v>3600</v>
      </c>
      <c r="T85" s="500">
        <f>S85*G85</f>
        <v>225360</v>
      </c>
      <c r="U85" s="510">
        <f>T85</f>
        <v>225360</v>
      </c>
      <c r="V85" s="510">
        <v>3600</v>
      </c>
      <c r="W85" s="510">
        <f>V85*G85</f>
        <v>225360</v>
      </c>
      <c r="X85" s="496">
        <f>W85</f>
        <v>225360</v>
      </c>
    </row>
    <row r="86" spans="1:24" x14ac:dyDescent="0.2">
      <c r="A86" s="501"/>
      <c r="B86" s="498"/>
      <c r="C86" s="505"/>
      <c r="D86" s="504"/>
      <c r="E86" s="505"/>
      <c r="F86" s="514"/>
      <c r="G86" s="508"/>
      <c r="H86" s="504"/>
      <c r="I86" s="498"/>
      <c r="J86" s="509"/>
      <c r="K86" s="504"/>
      <c r="L86" s="42" t="s">
        <v>102</v>
      </c>
      <c r="M86" s="497"/>
      <c r="N86" s="511"/>
      <c r="O86" s="511"/>
      <c r="P86" s="497"/>
      <c r="Q86" s="498"/>
      <c r="R86" s="498"/>
      <c r="S86" s="499"/>
      <c r="T86" s="500"/>
      <c r="U86" s="506"/>
      <c r="V86" s="510"/>
      <c r="W86" s="510"/>
      <c r="X86" s="496"/>
    </row>
    <row r="87" spans="1:24" ht="12.75" customHeight="1" x14ac:dyDescent="0.2">
      <c r="A87" s="501" t="s">
        <v>193</v>
      </c>
      <c r="B87" s="498" t="s">
        <v>67</v>
      </c>
      <c r="C87" s="505" t="s">
        <v>84</v>
      </c>
      <c r="D87" s="504"/>
      <c r="E87" s="533">
        <v>1980</v>
      </c>
      <c r="F87" s="514">
        <v>48935.77</v>
      </c>
      <c r="G87" s="508">
        <v>84.14</v>
      </c>
      <c r="H87" s="504"/>
      <c r="I87" s="498"/>
      <c r="J87" s="509"/>
      <c r="K87" s="504"/>
      <c r="L87" s="45"/>
      <c r="M87" s="497" t="s">
        <v>206</v>
      </c>
      <c r="N87" s="511"/>
      <c r="O87" s="511"/>
      <c r="P87" s="497" t="s">
        <v>46</v>
      </c>
      <c r="Q87" s="498" t="s">
        <v>101</v>
      </c>
      <c r="R87" s="498"/>
      <c r="S87" s="499">
        <v>3600</v>
      </c>
      <c r="T87" s="500">
        <f>S87*G87</f>
        <v>302904</v>
      </c>
      <c r="U87" s="510">
        <f>T87</f>
        <v>302904</v>
      </c>
      <c r="V87" s="510">
        <v>3600</v>
      </c>
      <c r="W87" s="510">
        <f>V87*G87</f>
        <v>302904</v>
      </c>
      <c r="X87" s="496">
        <f>W87</f>
        <v>302904</v>
      </c>
    </row>
    <row r="88" spans="1:24" x14ac:dyDescent="0.2">
      <c r="A88" s="501"/>
      <c r="B88" s="498"/>
      <c r="C88" s="505"/>
      <c r="D88" s="504"/>
      <c r="E88" s="533"/>
      <c r="F88" s="514"/>
      <c r="G88" s="508"/>
      <c r="H88" s="504"/>
      <c r="I88" s="498"/>
      <c r="J88" s="509"/>
      <c r="K88" s="504"/>
      <c r="L88" s="42" t="s">
        <v>102</v>
      </c>
      <c r="M88" s="497"/>
      <c r="N88" s="511"/>
      <c r="O88" s="511"/>
      <c r="P88" s="497"/>
      <c r="Q88" s="498"/>
      <c r="R88" s="498"/>
      <c r="S88" s="499"/>
      <c r="T88" s="500"/>
      <c r="U88" s="506"/>
      <c r="V88" s="510"/>
      <c r="W88" s="510"/>
      <c r="X88" s="496"/>
    </row>
    <row r="89" spans="1:24" ht="12.75" customHeight="1" x14ac:dyDescent="0.2">
      <c r="A89" s="501" t="s">
        <v>194</v>
      </c>
      <c r="B89" s="498" t="s">
        <v>64</v>
      </c>
      <c r="C89" s="505" t="s">
        <v>70</v>
      </c>
      <c r="D89" s="504"/>
      <c r="E89" s="505">
        <v>1920</v>
      </c>
      <c r="F89" s="514">
        <v>100918.96</v>
      </c>
      <c r="G89" s="508">
        <v>84.6</v>
      </c>
      <c r="H89" s="504"/>
      <c r="I89" s="498"/>
      <c r="J89" s="509"/>
      <c r="K89" s="504"/>
      <c r="L89" s="45"/>
      <c r="M89" s="497" t="s">
        <v>206</v>
      </c>
      <c r="N89" s="511"/>
      <c r="O89" s="511"/>
      <c r="P89" s="497" t="s">
        <v>68</v>
      </c>
      <c r="Q89" s="498" t="s">
        <v>101</v>
      </c>
      <c r="R89" s="498"/>
      <c r="S89" s="499">
        <v>3600</v>
      </c>
      <c r="T89" s="500">
        <f>S89*G89</f>
        <v>304560</v>
      </c>
      <c r="U89" s="510">
        <f>T89</f>
        <v>304560</v>
      </c>
      <c r="V89" s="510">
        <v>3600</v>
      </c>
      <c r="W89" s="510">
        <f>V89*G89</f>
        <v>304560</v>
      </c>
      <c r="X89" s="496">
        <f>W89</f>
        <v>304560</v>
      </c>
    </row>
    <row r="90" spans="1:24" x14ac:dyDescent="0.2">
      <c r="A90" s="501"/>
      <c r="B90" s="498"/>
      <c r="C90" s="505"/>
      <c r="D90" s="504"/>
      <c r="E90" s="505"/>
      <c r="F90" s="514"/>
      <c r="G90" s="508"/>
      <c r="H90" s="504"/>
      <c r="I90" s="498"/>
      <c r="J90" s="509"/>
      <c r="K90" s="504"/>
      <c r="L90" s="42" t="s">
        <v>102</v>
      </c>
      <c r="M90" s="497"/>
      <c r="N90" s="511"/>
      <c r="O90" s="511"/>
      <c r="P90" s="497"/>
      <c r="Q90" s="498"/>
      <c r="R90" s="498"/>
      <c r="S90" s="499"/>
      <c r="T90" s="500"/>
      <c r="U90" s="506"/>
      <c r="V90" s="510"/>
      <c r="W90" s="510"/>
      <c r="X90" s="496"/>
    </row>
    <row r="91" spans="1:24" ht="12.75" customHeight="1" x14ac:dyDescent="0.2">
      <c r="A91" s="501" t="s">
        <v>195</v>
      </c>
      <c r="B91" s="498" t="s">
        <v>64</v>
      </c>
      <c r="C91" s="505" t="s">
        <v>139</v>
      </c>
      <c r="D91" s="504"/>
      <c r="E91" s="533">
        <v>1979</v>
      </c>
      <c r="F91" s="514">
        <v>29500</v>
      </c>
      <c r="G91" s="508">
        <v>80</v>
      </c>
      <c r="H91" s="504"/>
      <c r="I91" s="498"/>
      <c r="J91" s="509"/>
      <c r="K91" s="504"/>
      <c r="L91" s="45"/>
      <c r="M91" s="497" t="s">
        <v>206</v>
      </c>
      <c r="N91" s="511"/>
      <c r="O91" s="511"/>
      <c r="P91" s="497" t="s">
        <v>69</v>
      </c>
      <c r="Q91" s="498" t="s">
        <v>101</v>
      </c>
      <c r="R91" s="498"/>
      <c r="S91" s="499">
        <v>3600</v>
      </c>
      <c r="T91" s="500">
        <f>S91*G91</f>
        <v>288000</v>
      </c>
      <c r="U91" s="510">
        <f>T91</f>
        <v>288000</v>
      </c>
      <c r="V91" s="510">
        <v>3600</v>
      </c>
      <c r="W91" s="510">
        <f>V91*G91</f>
        <v>288000</v>
      </c>
      <c r="X91" s="496">
        <f>W91</f>
        <v>288000</v>
      </c>
    </row>
    <row r="92" spans="1:24" x14ac:dyDescent="0.2">
      <c r="A92" s="501"/>
      <c r="B92" s="498"/>
      <c r="C92" s="505"/>
      <c r="D92" s="504"/>
      <c r="E92" s="533"/>
      <c r="F92" s="514"/>
      <c r="G92" s="508"/>
      <c r="H92" s="504"/>
      <c r="I92" s="498"/>
      <c r="J92" s="509"/>
      <c r="K92" s="504"/>
      <c r="L92" s="42" t="s">
        <v>102</v>
      </c>
      <c r="M92" s="497"/>
      <c r="N92" s="511"/>
      <c r="O92" s="511"/>
      <c r="P92" s="497"/>
      <c r="Q92" s="498"/>
      <c r="R92" s="498"/>
      <c r="S92" s="499"/>
      <c r="T92" s="500"/>
      <c r="U92" s="506"/>
      <c r="V92" s="510"/>
      <c r="W92" s="510"/>
      <c r="X92" s="496"/>
    </row>
    <row r="93" spans="1:24" ht="12.75" customHeight="1" x14ac:dyDescent="0.2">
      <c r="A93" s="501" t="s">
        <v>196</v>
      </c>
      <c r="B93" s="498" t="s">
        <v>65</v>
      </c>
      <c r="C93" s="505" t="s">
        <v>71</v>
      </c>
      <c r="D93" s="504"/>
      <c r="E93" s="533">
        <v>1960</v>
      </c>
      <c r="F93" s="514">
        <v>20552.14</v>
      </c>
      <c r="G93" s="508">
        <v>139.9</v>
      </c>
      <c r="H93" s="504"/>
      <c r="I93" s="498"/>
      <c r="J93" s="509"/>
      <c r="K93" s="504"/>
      <c r="L93" s="45"/>
      <c r="M93" s="497" t="s">
        <v>206</v>
      </c>
      <c r="N93" s="511"/>
      <c r="O93" s="511"/>
      <c r="P93" s="497" t="s">
        <v>42</v>
      </c>
      <c r="Q93" s="498" t="s">
        <v>101</v>
      </c>
      <c r="R93" s="498"/>
      <c r="S93" s="499">
        <v>3600</v>
      </c>
      <c r="T93" s="500">
        <f>S93*G93</f>
        <v>503640</v>
      </c>
      <c r="U93" s="510">
        <f>T93</f>
        <v>503640</v>
      </c>
      <c r="V93" s="510">
        <v>3600</v>
      </c>
      <c r="W93" s="510">
        <f>V93*G93</f>
        <v>503640</v>
      </c>
      <c r="X93" s="496">
        <f>W93</f>
        <v>503640</v>
      </c>
    </row>
    <row r="94" spans="1:24" x14ac:dyDescent="0.2">
      <c r="A94" s="501"/>
      <c r="B94" s="498"/>
      <c r="C94" s="505"/>
      <c r="D94" s="504"/>
      <c r="E94" s="533"/>
      <c r="F94" s="514"/>
      <c r="G94" s="508"/>
      <c r="H94" s="504"/>
      <c r="I94" s="498"/>
      <c r="J94" s="509"/>
      <c r="K94" s="504"/>
      <c r="L94" s="42" t="s">
        <v>102</v>
      </c>
      <c r="M94" s="497"/>
      <c r="N94" s="511"/>
      <c r="O94" s="511"/>
      <c r="P94" s="497"/>
      <c r="Q94" s="498"/>
      <c r="R94" s="498"/>
      <c r="S94" s="499"/>
      <c r="T94" s="500"/>
      <c r="U94" s="506"/>
      <c r="V94" s="510"/>
      <c r="W94" s="510"/>
      <c r="X94" s="496"/>
    </row>
    <row r="95" spans="1:24" x14ac:dyDescent="0.2">
      <c r="A95" s="501" t="s">
        <v>197</v>
      </c>
      <c r="B95" s="498" t="s">
        <v>65</v>
      </c>
      <c r="C95" s="505" t="s">
        <v>71</v>
      </c>
      <c r="D95" s="504"/>
      <c r="E95" s="499">
        <v>1960</v>
      </c>
      <c r="F95" s="514">
        <v>15232</v>
      </c>
      <c r="G95" s="508">
        <v>58.8</v>
      </c>
      <c r="H95" s="504"/>
      <c r="I95" s="498"/>
      <c r="J95" s="509"/>
      <c r="K95" s="504"/>
      <c r="L95" s="45"/>
      <c r="M95" s="497" t="s">
        <v>206</v>
      </c>
      <c r="N95" s="511"/>
      <c r="O95" s="511"/>
      <c r="P95" s="497" t="s">
        <v>42</v>
      </c>
      <c r="Q95" s="498" t="s">
        <v>101</v>
      </c>
      <c r="R95" s="498"/>
      <c r="S95" s="499">
        <v>3600</v>
      </c>
      <c r="T95" s="500">
        <f>S95*G95</f>
        <v>211680</v>
      </c>
      <c r="U95" s="506">
        <f>T95</f>
        <v>211680</v>
      </c>
      <c r="V95" s="510">
        <v>3600</v>
      </c>
      <c r="W95" s="510">
        <f>V95*G95</f>
        <v>211680</v>
      </c>
      <c r="X95" s="496">
        <f>W95</f>
        <v>211680</v>
      </c>
    </row>
    <row r="96" spans="1:24" x14ac:dyDescent="0.2">
      <c r="A96" s="501"/>
      <c r="B96" s="498"/>
      <c r="C96" s="505"/>
      <c r="D96" s="504"/>
      <c r="E96" s="499"/>
      <c r="F96" s="514"/>
      <c r="G96" s="508"/>
      <c r="H96" s="504"/>
      <c r="I96" s="498"/>
      <c r="J96" s="509"/>
      <c r="K96" s="504"/>
      <c r="L96" s="42" t="s">
        <v>102</v>
      </c>
      <c r="M96" s="497"/>
      <c r="N96" s="511"/>
      <c r="O96" s="511"/>
      <c r="P96" s="497"/>
      <c r="Q96" s="498"/>
      <c r="R96" s="498"/>
      <c r="S96" s="499"/>
      <c r="T96" s="500"/>
      <c r="U96" s="506"/>
      <c r="V96" s="510"/>
      <c r="W96" s="510"/>
      <c r="X96" s="496"/>
    </row>
    <row r="97" spans="1:24" ht="24" customHeight="1" x14ac:dyDescent="0.2">
      <c r="A97" s="501" t="s">
        <v>198</v>
      </c>
      <c r="B97" s="502" t="s">
        <v>61</v>
      </c>
      <c r="C97" s="503" t="s">
        <v>142</v>
      </c>
      <c r="D97" s="504"/>
      <c r="E97" s="505">
        <v>1920</v>
      </c>
      <c r="F97" s="514">
        <v>72500</v>
      </c>
      <c r="G97" s="508">
        <v>60</v>
      </c>
      <c r="H97" s="504"/>
      <c r="I97" s="498" t="s">
        <v>104</v>
      </c>
      <c r="J97" s="509"/>
      <c r="K97" s="504"/>
      <c r="L97" s="45"/>
      <c r="M97" s="497" t="s">
        <v>44</v>
      </c>
      <c r="N97" s="511"/>
      <c r="O97" s="511"/>
      <c r="P97" s="497" t="s">
        <v>46</v>
      </c>
      <c r="Q97" s="498" t="s">
        <v>101</v>
      </c>
      <c r="R97" s="498"/>
      <c r="S97" s="499">
        <v>1400</v>
      </c>
      <c r="T97" s="500">
        <f>S97*G97</f>
        <v>84000</v>
      </c>
      <c r="U97" s="506">
        <f>T97</f>
        <v>84000</v>
      </c>
      <c r="V97" s="510">
        <v>1600</v>
      </c>
      <c r="W97" s="510">
        <f>V97*G97</f>
        <v>96000</v>
      </c>
      <c r="X97" s="496">
        <f>W97</f>
        <v>96000</v>
      </c>
    </row>
    <row r="98" spans="1:24" x14ac:dyDescent="0.2">
      <c r="A98" s="501"/>
      <c r="B98" s="502"/>
      <c r="C98" s="503"/>
      <c r="D98" s="504"/>
      <c r="E98" s="505"/>
      <c r="F98" s="514"/>
      <c r="G98" s="508"/>
      <c r="H98" s="504"/>
      <c r="I98" s="498"/>
      <c r="J98" s="509"/>
      <c r="K98" s="504"/>
      <c r="L98" s="42" t="s">
        <v>102</v>
      </c>
      <c r="M98" s="497"/>
      <c r="N98" s="511"/>
      <c r="O98" s="511"/>
      <c r="P98" s="497"/>
      <c r="Q98" s="498"/>
      <c r="R98" s="498"/>
      <c r="S98" s="499"/>
      <c r="T98" s="500"/>
      <c r="U98" s="506"/>
      <c r="V98" s="510"/>
      <c r="W98" s="510"/>
      <c r="X98" s="496"/>
    </row>
    <row r="99" spans="1:24" x14ac:dyDescent="0.2">
      <c r="A99" s="501" t="s">
        <v>199</v>
      </c>
      <c r="B99" s="502" t="s">
        <v>154</v>
      </c>
      <c r="C99" s="503" t="s">
        <v>145</v>
      </c>
      <c r="D99" s="498" t="s">
        <v>104</v>
      </c>
      <c r="E99" s="505">
        <v>2012</v>
      </c>
      <c r="F99" s="514">
        <v>3833919.83</v>
      </c>
      <c r="G99" s="508">
        <v>246.47</v>
      </c>
      <c r="H99" s="504"/>
      <c r="I99" s="504"/>
      <c r="J99" s="509"/>
      <c r="K99" s="504"/>
      <c r="L99" s="45"/>
      <c r="M99" s="46"/>
      <c r="N99" s="46"/>
      <c r="O99" s="46"/>
      <c r="P99" s="46"/>
      <c r="Q99" s="504"/>
      <c r="R99" s="504"/>
      <c r="S99" s="499">
        <v>3100</v>
      </c>
      <c r="T99" s="500">
        <f>S99*G99</f>
        <v>764057</v>
      </c>
      <c r="U99" s="515">
        <f>F99</f>
        <v>3833919.83</v>
      </c>
      <c r="V99" s="510">
        <v>3400</v>
      </c>
      <c r="W99" s="510">
        <f>V99*G99</f>
        <v>837998</v>
      </c>
      <c r="X99" s="512">
        <f>U99</f>
        <v>3833919.83</v>
      </c>
    </row>
    <row r="100" spans="1:24" x14ac:dyDescent="0.2">
      <c r="A100" s="501"/>
      <c r="B100" s="502"/>
      <c r="C100" s="503"/>
      <c r="D100" s="498"/>
      <c r="E100" s="505"/>
      <c r="F100" s="514"/>
      <c r="G100" s="508"/>
      <c r="H100" s="504"/>
      <c r="I100" s="504"/>
      <c r="J100" s="509"/>
      <c r="K100" s="504"/>
      <c r="L100" s="42" t="s">
        <v>102</v>
      </c>
      <c r="M100" s="47"/>
      <c r="N100" s="47"/>
      <c r="O100" s="47"/>
      <c r="P100" s="47"/>
      <c r="Q100" s="48"/>
      <c r="R100" s="48"/>
      <c r="S100" s="499"/>
      <c r="T100" s="500"/>
      <c r="U100" s="516"/>
      <c r="V100" s="510"/>
      <c r="W100" s="510"/>
      <c r="X100" s="512"/>
    </row>
    <row r="101" spans="1:24" ht="24" customHeight="1" x14ac:dyDescent="0.2">
      <c r="A101" s="501" t="s">
        <v>200</v>
      </c>
      <c r="B101" s="502" t="s">
        <v>241</v>
      </c>
      <c r="C101" s="503" t="s">
        <v>143</v>
      </c>
      <c r="D101" s="504"/>
      <c r="E101" s="505">
        <v>1963</v>
      </c>
      <c r="F101" s="514">
        <v>408071.12</v>
      </c>
      <c r="G101" s="508">
        <v>115</v>
      </c>
      <c r="H101" s="504"/>
      <c r="I101" s="504"/>
      <c r="J101" s="509"/>
      <c r="K101" s="504"/>
      <c r="L101" s="45"/>
      <c r="M101" s="497" t="s">
        <v>37</v>
      </c>
      <c r="N101" s="511"/>
      <c r="O101" s="511"/>
      <c r="P101" s="497" t="s">
        <v>42</v>
      </c>
      <c r="Q101" s="498" t="s">
        <v>101</v>
      </c>
      <c r="R101" s="498"/>
      <c r="S101" s="499">
        <v>1400</v>
      </c>
      <c r="T101" s="500">
        <f>S101*G101</f>
        <v>161000</v>
      </c>
      <c r="U101" s="515">
        <f>F101</f>
        <v>408071.12</v>
      </c>
      <c r="V101" s="510">
        <v>1600</v>
      </c>
      <c r="W101" s="510">
        <f>V101*G101</f>
        <v>184000</v>
      </c>
      <c r="X101" s="512">
        <f>F101</f>
        <v>408071.12</v>
      </c>
    </row>
    <row r="102" spans="1:24" x14ac:dyDescent="0.2">
      <c r="A102" s="501"/>
      <c r="B102" s="502"/>
      <c r="C102" s="503"/>
      <c r="D102" s="504"/>
      <c r="E102" s="505"/>
      <c r="F102" s="514"/>
      <c r="G102" s="508"/>
      <c r="H102" s="504"/>
      <c r="I102" s="504"/>
      <c r="J102" s="509"/>
      <c r="K102" s="504"/>
      <c r="L102" s="42" t="s">
        <v>102</v>
      </c>
      <c r="M102" s="497"/>
      <c r="N102" s="511"/>
      <c r="O102" s="511"/>
      <c r="P102" s="497"/>
      <c r="Q102" s="498"/>
      <c r="R102" s="498"/>
      <c r="S102" s="499"/>
      <c r="T102" s="500"/>
      <c r="U102" s="516"/>
      <c r="V102" s="510"/>
      <c r="W102" s="510"/>
      <c r="X102" s="512"/>
    </row>
    <row r="103" spans="1:24" ht="24" customHeight="1" x14ac:dyDescent="0.2">
      <c r="A103" s="501" t="s">
        <v>201</v>
      </c>
      <c r="B103" s="502" t="s">
        <v>241</v>
      </c>
      <c r="C103" s="503" t="s">
        <v>83</v>
      </c>
      <c r="D103" s="504"/>
      <c r="E103" s="505">
        <v>1972</v>
      </c>
      <c r="F103" s="514">
        <v>816445.01</v>
      </c>
      <c r="G103" s="508">
        <v>250</v>
      </c>
      <c r="H103" s="504"/>
      <c r="I103" s="504"/>
      <c r="J103" s="509"/>
      <c r="K103" s="504"/>
      <c r="L103" s="45"/>
      <c r="M103" s="497" t="s">
        <v>37</v>
      </c>
      <c r="N103" s="511"/>
      <c r="O103" s="511"/>
      <c r="P103" s="497" t="s">
        <v>43</v>
      </c>
      <c r="Q103" s="498" t="s">
        <v>101</v>
      </c>
      <c r="R103" s="498"/>
      <c r="S103" s="499">
        <v>1400</v>
      </c>
      <c r="T103" s="500">
        <f>S103*G103</f>
        <v>350000</v>
      </c>
      <c r="U103" s="515">
        <f>F103</f>
        <v>816445.01</v>
      </c>
      <c r="V103" s="510">
        <v>1600</v>
      </c>
      <c r="W103" s="510">
        <f>V103*G103</f>
        <v>400000</v>
      </c>
      <c r="X103" s="512">
        <f>F103</f>
        <v>816445.01</v>
      </c>
    </row>
    <row r="104" spans="1:24" x14ac:dyDescent="0.2">
      <c r="A104" s="501"/>
      <c r="B104" s="502"/>
      <c r="C104" s="503"/>
      <c r="D104" s="504"/>
      <c r="E104" s="505"/>
      <c r="F104" s="514"/>
      <c r="G104" s="508"/>
      <c r="H104" s="504"/>
      <c r="I104" s="504"/>
      <c r="J104" s="509"/>
      <c r="K104" s="504"/>
      <c r="L104" s="42" t="s">
        <v>102</v>
      </c>
      <c r="M104" s="497"/>
      <c r="N104" s="511"/>
      <c r="O104" s="511"/>
      <c r="P104" s="497"/>
      <c r="Q104" s="498"/>
      <c r="R104" s="498"/>
      <c r="S104" s="499"/>
      <c r="T104" s="500"/>
      <c r="U104" s="516"/>
      <c r="V104" s="510"/>
      <c r="W104" s="510"/>
      <c r="X104" s="512"/>
    </row>
    <row r="105" spans="1:24" ht="24" customHeight="1" x14ac:dyDescent="0.2">
      <c r="A105" s="501" t="s">
        <v>202</v>
      </c>
      <c r="B105" s="502" t="s">
        <v>241</v>
      </c>
      <c r="C105" s="503" t="s">
        <v>144</v>
      </c>
      <c r="D105" s="504"/>
      <c r="E105" s="505">
        <v>1985</v>
      </c>
      <c r="F105" s="514">
        <v>1536055.35</v>
      </c>
      <c r="G105" s="508">
        <v>250</v>
      </c>
      <c r="H105" s="504"/>
      <c r="I105" s="504"/>
      <c r="J105" s="509"/>
      <c r="K105" s="504"/>
      <c r="L105" s="45"/>
      <c r="M105" s="497" t="s">
        <v>37</v>
      </c>
      <c r="N105" s="511"/>
      <c r="O105" s="511"/>
      <c r="P105" s="497" t="s">
        <v>42</v>
      </c>
      <c r="Q105" s="498" t="s">
        <v>101</v>
      </c>
      <c r="R105" s="498"/>
      <c r="S105" s="499">
        <v>1400</v>
      </c>
      <c r="T105" s="500">
        <f>S105*G105</f>
        <v>350000</v>
      </c>
      <c r="U105" s="515">
        <f>F105</f>
        <v>1536055.35</v>
      </c>
      <c r="V105" s="510">
        <v>1600</v>
      </c>
      <c r="W105" s="510">
        <f>V105*G105</f>
        <v>400000</v>
      </c>
      <c r="X105" s="512">
        <f>F105</f>
        <v>1536055.35</v>
      </c>
    </row>
    <row r="106" spans="1:24" x14ac:dyDescent="0.2">
      <c r="A106" s="501"/>
      <c r="B106" s="502"/>
      <c r="C106" s="503"/>
      <c r="D106" s="504"/>
      <c r="E106" s="505"/>
      <c r="F106" s="514"/>
      <c r="G106" s="508"/>
      <c r="H106" s="504"/>
      <c r="I106" s="504"/>
      <c r="J106" s="509"/>
      <c r="K106" s="504"/>
      <c r="L106" s="42" t="s">
        <v>102</v>
      </c>
      <c r="M106" s="497"/>
      <c r="N106" s="511"/>
      <c r="O106" s="511"/>
      <c r="P106" s="497"/>
      <c r="Q106" s="498"/>
      <c r="R106" s="498"/>
      <c r="S106" s="499"/>
      <c r="T106" s="500"/>
      <c r="U106" s="516"/>
      <c r="V106" s="510"/>
      <c r="W106" s="510"/>
      <c r="X106" s="512"/>
    </row>
    <row r="107" spans="1:24" ht="24" customHeight="1" x14ac:dyDescent="0.2">
      <c r="A107" s="501" t="s">
        <v>203</v>
      </c>
      <c r="B107" s="502" t="s">
        <v>241</v>
      </c>
      <c r="C107" s="503" t="s">
        <v>76</v>
      </c>
      <c r="D107" s="504"/>
      <c r="E107" s="505">
        <v>1986</v>
      </c>
      <c r="F107" s="514">
        <v>208212.69</v>
      </c>
      <c r="G107" s="508">
        <v>200</v>
      </c>
      <c r="H107" s="504"/>
      <c r="I107" s="504"/>
      <c r="J107" s="509"/>
      <c r="K107" s="504"/>
      <c r="L107" s="45"/>
      <c r="M107" s="497" t="s">
        <v>37</v>
      </c>
      <c r="N107" s="511"/>
      <c r="O107" s="511"/>
      <c r="P107" s="497" t="s">
        <v>43</v>
      </c>
      <c r="Q107" s="498" t="s">
        <v>101</v>
      </c>
      <c r="R107" s="498"/>
      <c r="S107" s="499">
        <v>1400</v>
      </c>
      <c r="T107" s="500">
        <f>S107*G107</f>
        <v>280000</v>
      </c>
      <c r="U107" s="506">
        <f>T107</f>
        <v>280000</v>
      </c>
      <c r="V107" s="510">
        <v>1600</v>
      </c>
      <c r="W107" s="510">
        <f>V107*G107</f>
        <v>320000</v>
      </c>
      <c r="X107" s="496">
        <f>W107</f>
        <v>320000</v>
      </c>
    </row>
    <row r="108" spans="1:24" x14ac:dyDescent="0.2">
      <c r="A108" s="501"/>
      <c r="B108" s="502"/>
      <c r="C108" s="503"/>
      <c r="D108" s="504"/>
      <c r="E108" s="505"/>
      <c r="F108" s="514"/>
      <c r="G108" s="508"/>
      <c r="H108" s="504"/>
      <c r="I108" s="504"/>
      <c r="J108" s="509"/>
      <c r="K108" s="504"/>
      <c r="L108" s="42" t="s">
        <v>102</v>
      </c>
      <c r="M108" s="497"/>
      <c r="N108" s="511"/>
      <c r="O108" s="511"/>
      <c r="P108" s="497"/>
      <c r="Q108" s="498"/>
      <c r="R108" s="498"/>
      <c r="S108" s="499"/>
      <c r="T108" s="500"/>
      <c r="U108" s="506"/>
      <c r="V108" s="510"/>
      <c r="W108" s="510"/>
      <c r="X108" s="496"/>
    </row>
    <row r="109" spans="1:24" ht="24" customHeight="1" x14ac:dyDescent="0.2">
      <c r="A109" s="501" t="s">
        <v>204</v>
      </c>
      <c r="B109" s="502" t="s">
        <v>241</v>
      </c>
      <c r="C109" s="503" t="s">
        <v>145</v>
      </c>
      <c r="D109" s="504"/>
      <c r="E109" s="505">
        <v>2007</v>
      </c>
      <c r="F109" s="514">
        <v>431885.89</v>
      </c>
      <c r="G109" s="508">
        <v>40</v>
      </c>
      <c r="H109" s="504"/>
      <c r="I109" s="504"/>
      <c r="J109" s="509"/>
      <c r="K109" s="504"/>
      <c r="L109" s="45"/>
      <c r="M109" s="497" t="s">
        <v>37</v>
      </c>
      <c r="N109" s="511"/>
      <c r="O109" s="511"/>
      <c r="P109" s="497" t="s">
        <v>43</v>
      </c>
      <c r="Q109" s="498" t="s">
        <v>101</v>
      </c>
      <c r="R109" s="498"/>
      <c r="S109" s="499">
        <v>1400</v>
      </c>
      <c r="T109" s="500">
        <f>S109*G109</f>
        <v>56000</v>
      </c>
      <c r="U109" s="515">
        <f>F109</f>
        <v>431885.89</v>
      </c>
      <c r="V109" s="510">
        <v>1600</v>
      </c>
      <c r="W109" s="510">
        <f>V109*G109</f>
        <v>64000</v>
      </c>
      <c r="X109" s="512">
        <f>F109</f>
        <v>431885.89</v>
      </c>
    </row>
    <row r="110" spans="1:24" x14ac:dyDescent="0.2">
      <c r="A110" s="501"/>
      <c r="B110" s="502"/>
      <c r="C110" s="503"/>
      <c r="D110" s="504"/>
      <c r="E110" s="505"/>
      <c r="F110" s="514"/>
      <c r="G110" s="508"/>
      <c r="H110" s="504"/>
      <c r="I110" s="504"/>
      <c r="J110" s="509"/>
      <c r="K110" s="504"/>
      <c r="L110" s="42" t="s">
        <v>102</v>
      </c>
      <c r="M110" s="497"/>
      <c r="N110" s="511"/>
      <c r="O110" s="511"/>
      <c r="P110" s="497"/>
      <c r="Q110" s="498"/>
      <c r="R110" s="498"/>
      <c r="S110" s="499"/>
      <c r="T110" s="500"/>
      <c r="U110" s="516"/>
      <c r="V110" s="510"/>
      <c r="W110" s="510"/>
      <c r="X110" s="512"/>
    </row>
    <row r="111" spans="1:24" ht="24" customHeight="1" x14ac:dyDescent="0.2">
      <c r="A111" s="501" t="s">
        <v>205</v>
      </c>
      <c r="B111" s="502" t="s">
        <v>241</v>
      </c>
      <c r="C111" s="503" t="s">
        <v>146</v>
      </c>
      <c r="D111" s="504"/>
      <c r="E111" s="505">
        <v>1971</v>
      </c>
      <c r="F111" s="514">
        <v>331294.63</v>
      </c>
      <c r="G111" s="508">
        <v>150</v>
      </c>
      <c r="H111" s="504"/>
      <c r="I111" s="504"/>
      <c r="J111" s="509"/>
      <c r="K111" s="504"/>
      <c r="L111" s="45"/>
      <c r="M111" s="497" t="s">
        <v>37</v>
      </c>
      <c r="N111" s="511"/>
      <c r="O111" s="511"/>
      <c r="P111" s="497" t="s">
        <v>43</v>
      </c>
      <c r="Q111" s="498" t="s">
        <v>101</v>
      </c>
      <c r="R111" s="498"/>
      <c r="S111" s="499">
        <v>1400</v>
      </c>
      <c r="T111" s="500">
        <f>S111*G111</f>
        <v>210000</v>
      </c>
      <c r="U111" s="515">
        <f>F111</f>
        <v>331294.63</v>
      </c>
      <c r="V111" s="510">
        <v>1600</v>
      </c>
      <c r="W111" s="510">
        <f>V111*G111</f>
        <v>240000</v>
      </c>
      <c r="X111" s="512">
        <f>F111</f>
        <v>331294.63</v>
      </c>
    </row>
    <row r="112" spans="1:24" x14ac:dyDescent="0.2">
      <c r="A112" s="501"/>
      <c r="B112" s="502"/>
      <c r="C112" s="503"/>
      <c r="D112" s="504"/>
      <c r="E112" s="505"/>
      <c r="F112" s="514"/>
      <c r="G112" s="508"/>
      <c r="H112" s="504"/>
      <c r="I112" s="504"/>
      <c r="J112" s="509"/>
      <c r="K112" s="504"/>
      <c r="L112" s="42" t="s">
        <v>102</v>
      </c>
      <c r="M112" s="497"/>
      <c r="N112" s="511"/>
      <c r="O112" s="511"/>
      <c r="P112" s="497"/>
      <c r="Q112" s="498"/>
      <c r="R112" s="498"/>
      <c r="S112" s="499"/>
      <c r="T112" s="500"/>
      <c r="U112" s="516"/>
      <c r="V112" s="510"/>
      <c r="W112" s="510"/>
      <c r="X112" s="512"/>
    </row>
    <row r="113" spans="1:24" ht="24" customHeight="1" x14ac:dyDescent="0.2">
      <c r="A113" s="501" t="s">
        <v>221</v>
      </c>
      <c r="B113" s="502" t="s">
        <v>241</v>
      </c>
      <c r="C113" s="503" t="s">
        <v>140</v>
      </c>
      <c r="D113" s="504"/>
      <c r="E113" s="505">
        <v>1970</v>
      </c>
      <c r="F113" s="514">
        <v>456338.41</v>
      </c>
      <c r="G113" s="508">
        <v>150</v>
      </c>
      <c r="H113" s="504"/>
      <c r="I113" s="504"/>
      <c r="J113" s="509"/>
      <c r="K113" s="504"/>
      <c r="L113" s="45"/>
      <c r="M113" s="497" t="s">
        <v>37</v>
      </c>
      <c r="N113" s="511"/>
      <c r="O113" s="511"/>
      <c r="P113" s="497" t="s">
        <v>43</v>
      </c>
      <c r="Q113" s="498" t="s">
        <v>101</v>
      </c>
      <c r="R113" s="498"/>
      <c r="S113" s="499">
        <v>1400</v>
      </c>
      <c r="T113" s="500">
        <f>S113*G113</f>
        <v>210000</v>
      </c>
      <c r="U113" s="515">
        <f>F113</f>
        <v>456338.41</v>
      </c>
      <c r="V113" s="510">
        <v>1600</v>
      </c>
      <c r="W113" s="510">
        <f>V113*G113</f>
        <v>240000</v>
      </c>
      <c r="X113" s="512">
        <f>F113</f>
        <v>456338.41</v>
      </c>
    </row>
    <row r="114" spans="1:24" x14ac:dyDescent="0.2">
      <c r="A114" s="501"/>
      <c r="B114" s="502"/>
      <c r="C114" s="503"/>
      <c r="D114" s="504"/>
      <c r="E114" s="505"/>
      <c r="F114" s="514"/>
      <c r="G114" s="508"/>
      <c r="H114" s="504"/>
      <c r="I114" s="504"/>
      <c r="J114" s="509"/>
      <c r="K114" s="504"/>
      <c r="L114" s="42" t="s">
        <v>102</v>
      </c>
      <c r="M114" s="497"/>
      <c r="N114" s="511"/>
      <c r="O114" s="511"/>
      <c r="P114" s="497"/>
      <c r="Q114" s="498"/>
      <c r="R114" s="498"/>
      <c r="S114" s="499"/>
      <c r="T114" s="500"/>
      <c r="U114" s="516"/>
      <c r="V114" s="510"/>
      <c r="W114" s="510"/>
      <c r="X114" s="512"/>
    </row>
    <row r="115" spans="1:24" ht="24" customHeight="1" x14ac:dyDescent="0.2">
      <c r="A115" s="501" t="s">
        <v>222</v>
      </c>
      <c r="B115" s="502" t="s">
        <v>241</v>
      </c>
      <c r="C115" s="503" t="s">
        <v>77</v>
      </c>
      <c r="D115" s="504"/>
      <c r="E115" s="505">
        <v>1972</v>
      </c>
      <c r="F115" s="514">
        <v>418284.13</v>
      </c>
      <c r="G115" s="508">
        <v>70</v>
      </c>
      <c r="H115" s="504"/>
      <c r="I115" s="504"/>
      <c r="J115" s="509"/>
      <c r="K115" s="504"/>
      <c r="L115" s="45"/>
      <c r="M115" s="497" t="s">
        <v>37</v>
      </c>
      <c r="N115" s="511"/>
      <c r="O115" s="511"/>
      <c r="P115" s="497" t="s">
        <v>42</v>
      </c>
      <c r="Q115" s="498" t="s">
        <v>101</v>
      </c>
      <c r="R115" s="498"/>
      <c r="S115" s="499">
        <v>1400</v>
      </c>
      <c r="T115" s="500">
        <f>S115*G115</f>
        <v>98000</v>
      </c>
      <c r="U115" s="515">
        <f>F115</f>
        <v>418284.13</v>
      </c>
      <c r="V115" s="510">
        <v>1600</v>
      </c>
      <c r="W115" s="510">
        <f>V115*G115</f>
        <v>112000</v>
      </c>
      <c r="X115" s="512">
        <f>F115</f>
        <v>418284.13</v>
      </c>
    </row>
    <row r="116" spans="1:24" x14ac:dyDescent="0.2">
      <c r="A116" s="501"/>
      <c r="B116" s="502"/>
      <c r="C116" s="503"/>
      <c r="D116" s="504"/>
      <c r="E116" s="505"/>
      <c r="F116" s="514"/>
      <c r="G116" s="508"/>
      <c r="H116" s="504"/>
      <c r="I116" s="504"/>
      <c r="J116" s="509"/>
      <c r="K116" s="504"/>
      <c r="L116" s="42" t="s">
        <v>102</v>
      </c>
      <c r="M116" s="497"/>
      <c r="N116" s="511"/>
      <c r="O116" s="511"/>
      <c r="P116" s="497"/>
      <c r="Q116" s="498"/>
      <c r="R116" s="498"/>
      <c r="S116" s="499"/>
      <c r="T116" s="500"/>
      <c r="U116" s="516"/>
      <c r="V116" s="510"/>
      <c r="W116" s="510"/>
      <c r="X116" s="512"/>
    </row>
    <row r="117" spans="1:24" s="66" customFormat="1" x14ac:dyDescent="0.2">
      <c r="A117" s="501" t="s">
        <v>223</v>
      </c>
      <c r="B117" s="502" t="s">
        <v>227</v>
      </c>
      <c r="C117" s="503" t="s">
        <v>81</v>
      </c>
      <c r="D117" s="504"/>
      <c r="E117" s="513"/>
      <c r="F117" s="514">
        <v>145700</v>
      </c>
      <c r="G117" s="508"/>
      <c r="H117" s="498"/>
      <c r="I117" s="498"/>
      <c r="J117" s="497"/>
      <c r="K117" s="498"/>
      <c r="L117" s="67"/>
      <c r="M117" s="497"/>
      <c r="N117" s="511"/>
      <c r="O117" s="511"/>
      <c r="P117" s="497"/>
      <c r="Q117" s="498"/>
      <c r="R117" s="498"/>
      <c r="S117" s="499"/>
      <c r="T117" s="500">
        <f>S117*G117</f>
        <v>0</v>
      </c>
      <c r="U117" s="515">
        <f>F117</f>
        <v>145700</v>
      </c>
      <c r="V117" s="510">
        <v>1600</v>
      </c>
      <c r="W117" s="510">
        <f>V117*G117</f>
        <v>0</v>
      </c>
      <c r="X117" s="512">
        <f>F117</f>
        <v>145700</v>
      </c>
    </row>
    <row r="118" spans="1:24" s="66" customFormat="1" x14ac:dyDescent="0.2">
      <c r="A118" s="501"/>
      <c r="B118" s="502"/>
      <c r="C118" s="503"/>
      <c r="D118" s="504"/>
      <c r="E118" s="513"/>
      <c r="F118" s="514"/>
      <c r="G118" s="508"/>
      <c r="H118" s="498"/>
      <c r="I118" s="498"/>
      <c r="J118" s="497"/>
      <c r="K118" s="498"/>
      <c r="L118" s="37" t="s">
        <v>102</v>
      </c>
      <c r="M118" s="497"/>
      <c r="N118" s="511"/>
      <c r="O118" s="511"/>
      <c r="P118" s="497"/>
      <c r="Q118" s="498"/>
      <c r="R118" s="498"/>
      <c r="S118" s="499"/>
      <c r="T118" s="500"/>
      <c r="U118" s="516"/>
      <c r="V118" s="510"/>
      <c r="W118" s="510"/>
      <c r="X118" s="512"/>
    </row>
    <row r="119" spans="1:24" s="66" customFormat="1" x14ac:dyDescent="0.2">
      <c r="A119" s="501" t="s">
        <v>226</v>
      </c>
      <c r="B119" s="502" t="s">
        <v>224</v>
      </c>
      <c r="C119" s="503" t="s">
        <v>145</v>
      </c>
      <c r="D119" s="504"/>
      <c r="E119" s="513"/>
      <c r="F119" s="514">
        <v>180158.5</v>
      </c>
      <c r="G119" s="508"/>
      <c r="H119" s="498"/>
      <c r="I119" s="498"/>
      <c r="J119" s="497"/>
      <c r="K119" s="498"/>
      <c r="L119" s="67"/>
      <c r="M119" s="497"/>
      <c r="N119" s="511"/>
      <c r="O119" s="511"/>
      <c r="P119" s="497"/>
      <c r="Q119" s="498"/>
      <c r="R119" s="498"/>
      <c r="S119" s="499"/>
      <c r="T119" s="500">
        <f>S119*G119</f>
        <v>0</v>
      </c>
      <c r="U119" s="515">
        <f>F119</f>
        <v>180158.5</v>
      </c>
      <c r="V119" s="510">
        <v>1600</v>
      </c>
      <c r="W119" s="510">
        <f>V119*G119</f>
        <v>0</v>
      </c>
      <c r="X119" s="512">
        <f>F119</f>
        <v>180158.5</v>
      </c>
    </row>
    <row r="120" spans="1:24" s="66" customFormat="1" x14ac:dyDescent="0.2">
      <c r="A120" s="501"/>
      <c r="B120" s="502"/>
      <c r="C120" s="503"/>
      <c r="D120" s="504"/>
      <c r="E120" s="513"/>
      <c r="F120" s="514"/>
      <c r="G120" s="508"/>
      <c r="H120" s="498"/>
      <c r="I120" s="498"/>
      <c r="J120" s="497"/>
      <c r="K120" s="498"/>
      <c r="L120" s="37" t="s">
        <v>102</v>
      </c>
      <c r="M120" s="497"/>
      <c r="N120" s="511"/>
      <c r="O120" s="511"/>
      <c r="P120" s="497"/>
      <c r="Q120" s="498"/>
      <c r="R120" s="498"/>
      <c r="S120" s="499"/>
      <c r="T120" s="500"/>
      <c r="U120" s="516"/>
      <c r="V120" s="510"/>
      <c r="W120" s="510"/>
      <c r="X120" s="512"/>
    </row>
    <row r="121" spans="1:24" s="66" customFormat="1" x14ac:dyDescent="0.2">
      <c r="A121" s="501" t="s">
        <v>228</v>
      </c>
      <c r="B121" s="502" t="s">
        <v>61</v>
      </c>
      <c r="C121" s="503" t="s">
        <v>75</v>
      </c>
      <c r="D121" s="504"/>
      <c r="E121" s="505">
        <v>1934</v>
      </c>
      <c r="F121" s="507">
        <v>6368.4</v>
      </c>
      <c r="G121" s="508">
        <v>35.380000000000003</v>
      </c>
      <c r="H121" s="504"/>
      <c r="I121" s="504"/>
      <c r="J121" s="509"/>
      <c r="K121" s="504"/>
      <c r="L121" s="45"/>
      <c r="M121" s="497" t="s">
        <v>206</v>
      </c>
      <c r="N121" s="511"/>
      <c r="O121" s="511"/>
      <c r="P121" s="497" t="s">
        <v>43</v>
      </c>
      <c r="Q121" s="498" t="s">
        <v>101</v>
      </c>
      <c r="R121" s="498"/>
      <c r="S121" s="499">
        <v>1400</v>
      </c>
      <c r="T121" s="500">
        <f>S121*G121</f>
        <v>49532</v>
      </c>
      <c r="U121" s="506">
        <f>T121</f>
        <v>49532</v>
      </c>
      <c r="V121" s="510">
        <v>1600</v>
      </c>
      <c r="W121" s="510">
        <f>V121*G121</f>
        <v>56608.000000000007</v>
      </c>
      <c r="X121" s="496">
        <f>W121</f>
        <v>56608.000000000007</v>
      </c>
    </row>
    <row r="122" spans="1:24" s="66" customFormat="1" x14ac:dyDescent="0.2">
      <c r="A122" s="501"/>
      <c r="B122" s="502"/>
      <c r="C122" s="503"/>
      <c r="D122" s="504"/>
      <c r="E122" s="505"/>
      <c r="F122" s="507"/>
      <c r="G122" s="508"/>
      <c r="H122" s="504"/>
      <c r="I122" s="504"/>
      <c r="J122" s="509"/>
      <c r="K122" s="504"/>
      <c r="L122" s="42" t="s">
        <v>102</v>
      </c>
      <c r="M122" s="497"/>
      <c r="N122" s="511"/>
      <c r="O122" s="511"/>
      <c r="P122" s="497"/>
      <c r="Q122" s="498"/>
      <c r="R122" s="498"/>
      <c r="S122" s="499"/>
      <c r="T122" s="500"/>
      <c r="U122" s="506"/>
      <c r="V122" s="510"/>
      <c r="W122" s="510"/>
      <c r="X122" s="496"/>
    </row>
    <row r="123" spans="1:24" s="66" customFormat="1" x14ac:dyDescent="0.2">
      <c r="A123" s="501" t="s">
        <v>229</v>
      </c>
      <c r="B123" s="502" t="s">
        <v>61</v>
      </c>
      <c r="C123" s="503" t="s">
        <v>81</v>
      </c>
      <c r="D123" s="504"/>
      <c r="E123" s="505">
        <v>1920</v>
      </c>
      <c r="F123" s="507">
        <v>5263.35</v>
      </c>
      <c r="G123" s="508">
        <v>25</v>
      </c>
      <c r="H123" s="504"/>
      <c r="I123" s="504"/>
      <c r="J123" s="509"/>
      <c r="K123" s="504"/>
      <c r="L123" s="45"/>
      <c r="M123" s="497" t="s">
        <v>206</v>
      </c>
      <c r="N123" s="511"/>
      <c r="O123" s="511"/>
      <c r="P123" s="497" t="s">
        <v>43</v>
      </c>
      <c r="Q123" s="498" t="s">
        <v>101</v>
      </c>
      <c r="R123" s="498"/>
      <c r="S123" s="499">
        <v>1400</v>
      </c>
      <c r="T123" s="500">
        <f>S123*G123</f>
        <v>35000</v>
      </c>
      <c r="U123" s="506">
        <f>T123</f>
        <v>35000</v>
      </c>
      <c r="V123" s="510">
        <v>1600</v>
      </c>
      <c r="W123" s="510">
        <f>V123*G123</f>
        <v>40000</v>
      </c>
      <c r="X123" s="496">
        <f>W123</f>
        <v>40000</v>
      </c>
    </row>
    <row r="124" spans="1:24" s="66" customFormat="1" x14ac:dyDescent="0.2">
      <c r="A124" s="501"/>
      <c r="B124" s="502"/>
      <c r="C124" s="503"/>
      <c r="D124" s="504"/>
      <c r="E124" s="505"/>
      <c r="F124" s="507"/>
      <c r="G124" s="508"/>
      <c r="H124" s="504"/>
      <c r="I124" s="504"/>
      <c r="J124" s="509"/>
      <c r="K124" s="504"/>
      <c r="L124" s="42" t="s">
        <v>102</v>
      </c>
      <c r="M124" s="497"/>
      <c r="N124" s="511"/>
      <c r="O124" s="511"/>
      <c r="P124" s="497"/>
      <c r="Q124" s="498"/>
      <c r="R124" s="498"/>
      <c r="S124" s="499"/>
      <c r="T124" s="500"/>
      <c r="U124" s="506"/>
      <c r="V124" s="510"/>
      <c r="W124" s="510"/>
      <c r="X124" s="496"/>
    </row>
    <row r="125" spans="1:24" s="66" customFormat="1" x14ac:dyDescent="0.2">
      <c r="A125" s="501" t="s">
        <v>230</v>
      </c>
      <c r="B125" s="502" t="s">
        <v>61</v>
      </c>
      <c r="C125" s="503" t="s">
        <v>76</v>
      </c>
      <c r="D125" s="504"/>
      <c r="E125" s="505">
        <v>1920</v>
      </c>
      <c r="F125" s="507">
        <v>5700</v>
      </c>
      <c r="G125" s="508">
        <v>57</v>
      </c>
      <c r="H125" s="504"/>
      <c r="I125" s="504"/>
      <c r="J125" s="509"/>
      <c r="K125" s="504"/>
      <c r="L125" s="45"/>
      <c r="M125" s="497" t="s">
        <v>206</v>
      </c>
      <c r="N125" s="511"/>
      <c r="O125" s="511"/>
      <c r="P125" s="497" t="s">
        <v>43</v>
      </c>
      <c r="Q125" s="498" t="s">
        <v>101</v>
      </c>
      <c r="R125" s="498"/>
      <c r="S125" s="499">
        <v>1400</v>
      </c>
      <c r="T125" s="500">
        <f>S125*G125</f>
        <v>79800</v>
      </c>
      <c r="U125" s="506">
        <f>T125</f>
        <v>79800</v>
      </c>
      <c r="V125" s="510">
        <v>1600</v>
      </c>
      <c r="W125" s="510">
        <f>V125*G125</f>
        <v>91200</v>
      </c>
      <c r="X125" s="496">
        <f>W125</f>
        <v>91200</v>
      </c>
    </row>
    <row r="126" spans="1:24" s="66" customFormat="1" x14ac:dyDescent="0.2">
      <c r="A126" s="501"/>
      <c r="B126" s="502"/>
      <c r="C126" s="503"/>
      <c r="D126" s="504"/>
      <c r="E126" s="505"/>
      <c r="F126" s="507"/>
      <c r="G126" s="508"/>
      <c r="H126" s="504"/>
      <c r="I126" s="504"/>
      <c r="J126" s="509"/>
      <c r="K126" s="504"/>
      <c r="L126" s="42" t="s">
        <v>102</v>
      </c>
      <c r="M126" s="497"/>
      <c r="N126" s="511"/>
      <c r="O126" s="511"/>
      <c r="P126" s="497"/>
      <c r="Q126" s="498"/>
      <c r="R126" s="498"/>
      <c r="S126" s="499"/>
      <c r="T126" s="500"/>
      <c r="U126" s="506"/>
      <c r="V126" s="510"/>
      <c r="W126" s="510"/>
      <c r="X126" s="496"/>
    </row>
    <row r="127" spans="1:24" s="66" customFormat="1" x14ac:dyDescent="0.2">
      <c r="A127" s="501" t="s">
        <v>231</v>
      </c>
      <c r="B127" s="502" t="s">
        <v>61</v>
      </c>
      <c r="C127" s="503" t="s">
        <v>76</v>
      </c>
      <c r="D127" s="504"/>
      <c r="E127" s="505">
        <v>1936</v>
      </c>
      <c r="F127" s="507">
        <v>14724</v>
      </c>
      <c r="G127" s="508">
        <v>60</v>
      </c>
      <c r="H127" s="504"/>
      <c r="I127" s="504"/>
      <c r="J127" s="509"/>
      <c r="K127" s="504"/>
      <c r="L127" s="45"/>
      <c r="M127" s="497" t="s">
        <v>206</v>
      </c>
      <c r="N127" s="511"/>
      <c r="O127" s="511"/>
      <c r="P127" s="497" t="s">
        <v>43</v>
      </c>
      <c r="Q127" s="498" t="s">
        <v>101</v>
      </c>
      <c r="R127" s="498"/>
      <c r="S127" s="499">
        <v>1400</v>
      </c>
      <c r="T127" s="500">
        <f>S127*G127</f>
        <v>84000</v>
      </c>
      <c r="U127" s="506">
        <f>T127</f>
        <v>84000</v>
      </c>
      <c r="V127" s="510">
        <v>1600</v>
      </c>
      <c r="W127" s="510">
        <f>V127*G127</f>
        <v>96000</v>
      </c>
      <c r="X127" s="496">
        <f>W127</f>
        <v>96000</v>
      </c>
    </row>
    <row r="128" spans="1:24" s="66" customFormat="1" x14ac:dyDescent="0.2">
      <c r="A128" s="501"/>
      <c r="B128" s="502"/>
      <c r="C128" s="503"/>
      <c r="D128" s="504"/>
      <c r="E128" s="505"/>
      <c r="F128" s="507"/>
      <c r="G128" s="508"/>
      <c r="H128" s="504"/>
      <c r="I128" s="504"/>
      <c r="J128" s="509"/>
      <c r="K128" s="504"/>
      <c r="L128" s="42" t="s">
        <v>102</v>
      </c>
      <c r="M128" s="497"/>
      <c r="N128" s="511"/>
      <c r="O128" s="511"/>
      <c r="P128" s="497"/>
      <c r="Q128" s="498"/>
      <c r="R128" s="498"/>
      <c r="S128" s="499"/>
      <c r="T128" s="500"/>
      <c r="U128" s="506"/>
      <c r="V128" s="510"/>
      <c r="W128" s="510"/>
      <c r="X128" s="496"/>
    </row>
    <row r="129" spans="1:24" s="66" customFormat="1" x14ac:dyDescent="0.2">
      <c r="A129" s="501" t="s">
        <v>232</v>
      </c>
      <c r="B129" s="502" t="s">
        <v>61</v>
      </c>
      <c r="C129" s="503" t="s">
        <v>74</v>
      </c>
      <c r="D129" s="504"/>
      <c r="E129" s="505">
        <v>1990</v>
      </c>
      <c r="F129" s="507">
        <v>1609.2</v>
      </c>
      <c r="G129" s="508">
        <v>10</v>
      </c>
      <c r="H129" s="504"/>
      <c r="I129" s="504"/>
      <c r="J129" s="509"/>
      <c r="K129" s="504"/>
      <c r="L129" s="45"/>
      <c r="M129" s="497" t="s">
        <v>206</v>
      </c>
      <c r="N129" s="511"/>
      <c r="O129" s="511"/>
      <c r="P129" s="497" t="s">
        <v>43</v>
      </c>
      <c r="Q129" s="498" t="s">
        <v>101</v>
      </c>
      <c r="R129" s="498"/>
      <c r="S129" s="499">
        <v>1400</v>
      </c>
      <c r="T129" s="500">
        <f>S129*G129</f>
        <v>14000</v>
      </c>
      <c r="U129" s="506">
        <f>T129</f>
        <v>14000</v>
      </c>
      <c r="V129" s="510">
        <v>1600</v>
      </c>
      <c r="W129" s="510">
        <f>V129*G129</f>
        <v>16000</v>
      </c>
      <c r="X129" s="496">
        <f>W129</f>
        <v>16000</v>
      </c>
    </row>
    <row r="130" spans="1:24" s="66" customFormat="1" x14ac:dyDescent="0.2">
      <c r="A130" s="501"/>
      <c r="B130" s="502"/>
      <c r="C130" s="503"/>
      <c r="D130" s="504"/>
      <c r="E130" s="505"/>
      <c r="F130" s="507"/>
      <c r="G130" s="508"/>
      <c r="H130" s="504"/>
      <c r="I130" s="504"/>
      <c r="J130" s="509"/>
      <c r="K130" s="504"/>
      <c r="L130" s="42" t="s">
        <v>102</v>
      </c>
      <c r="M130" s="497"/>
      <c r="N130" s="511"/>
      <c r="O130" s="511"/>
      <c r="P130" s="497"/>
      <c r="Q130" s="498"/>
      <c r="R130" s="498"/>
      <c r="S130" s="499"/>
      <c r="T130" s="500"/>
      <c r="U130" s="506"/>
      <c r="V130" s="510"/>
      <c r="W130" s="510"/>
      <c r="X130" s="496"/>
    </row>
    <row r="131" spans="1:24" s="66" customFormat="1" x14ac:dyDescent="0.2">
      <c r="A131" s="501" t="s">
        <v>233</v>
      </c>
      <c r="B131" s="502" t="s">
        <v>61</v>
      </c>
      <c r="C131" s="503" t="s">
        <v>151</v>
      </c>
      <c r="D131" s="504"/>
      <c r="E131" s="505">
        <v>1931</v>
      </c>
      <c r="F131" s="507">
        <v>11700</v>
      </c>
      <c r="G131" s="508">
        <v>50</v>
      </c>
      <c r="H131" s="504"/>
      <c r="I131" s="504"/>
      <c r="J131" s="509"/>
      <c r="K131" s="504"/>
      <c r="L131" s="45"/>
      <c r="M131" s="497" t="s">
        <v>206</v>
      </c>
      <c r="N131" s="511"/>
      <c r="O131" s="511"/>
      <c r="P131" s="497" t="s">
        <v>43</v>
      </c>
      <c r="Q131" s="498" t="s">
        <v>101</v>
      </c>
      <c r="R131" s="498"/>
      <c r="S131" s="499">
        <v>1400</v>
      </c>
      <c r="T131" s="500">
        <f>S131*G131</f>
        <v>70000</v>
      </c>
      <c r="U131" s="506">
        <f>T131</f>
        <v>70000</v>
      </c>
      <c r="V131" s="510">
        <v>1600</v>
      </c>
      <c r="W131" s="510">
        <f>V131*G131</f>
        <v>80000</v>
      </c>
      <c r="X131" s="496">
        <f>W131</f>
        <v>80000</v>
      </c>
    </row>
    <row r="132" spans="1:24" s="66" customFormat="1" x14ac:dyDescent="0.2">
      <c r="A132" s="501"/>
      <c r="B132" s="502"/>
      <c r="C132" s="503"/>
      <c r="D132" s="504"/>
      <c r="E132" s="505"/>
      <c r="F132" s="507"/>
      <c r="G132" s="508"/>
      <c r="H132" s="504"/>
      <c r="I132" s="504"/>
      <c r="J132" s="509"/>
      <c r="K132" s="504"/>
      <c r="L132" s="42" t="s">
        <v>102</v>
      </c>
      <c r="M132" s="497"/>
      <c r="N132" s="511"/>
      <c r="O132" s="511"/>
      <c r="P132" s="497"/>
      <c r="Q132" s="498"/>
      <c r="R132" s="498"/>
      <c r="S132" s="499"/>
      <c r="T132" s="500"/>
      <c r="U132" s="506"/>
      <c r="V132" s="510"/>
      <c r="W132" s="510"/>
      <c r="X132" s="496"/>
    </row>
    <row r="133" spans="1:24" s="66" customFormat="1" x14ac:dyDescent="0.2">
      <c r="A133" s="501" t="s">
        <v>234</v>
      </c>
      <c r="B133" s="502" t="s">
        <v>61</v>
      </c>
      <c r="C133" s="503" t="s">
        <v>151</v>
      </c>
      <c r="D133" s="504"/>
      <c r="E133" s="505">
        <v>1973</v>
      </c>
      <c r="F133" s="507">
        <v>69376.800000000003</v>
      </c>
      <c r="G133" s="508">
        <v>80</v>
      </c>
      <c r="H133" s="504"/>
      <c r="I133" s="504"/>
      <c r="J133" s="509"/>
      <c r="K133" s="504"/>
      <c r="L133" s="45"/>
      <c r="M133" s="497" t="s">
        <v>206</v>
      </c>
      <c r="N133" s="511"/>
      <c r="O133" s="511"/>
      <c r="P133" s="497" t="s">
        <v>43</v>
      </c>
      <c r="Q133" s="498" t="s">
        <v>101</v>
      </c>
      <c r="R133" s="498"/>
      <c r="S133" s="499">
        <v>1400</v>
      </c>
      <c r="T133" s="500">
        <f>S133*G133</f>
        <v>112000</v>
      </c>
      <c r="U133" s="506">
        <f>T133</f>
        <v>112000</v>
      </c>
      <c r="V133" s="510">
        <v>1600</v>
      </c>
      <c r="W133" s="510">
        <f>V133*G133</f>
        <v>128000</v>
      </c>
      <c r="X133" s="496">
        <f>W133</f>
        <v>128000</v>
      </c>
    </row>
    <row r="134" spans="1:24" s="66" customFormat="1" x14ac:dyDescent="0.2">
      <c r="A134" s="501"/>
      <c r="B134" s="502"/>
      <c r="C134" s="503"/>
      <c r="D134" s="504"/>
      <c r="E134" s="505"/>
      <c r="F134" s="507"/>
      <c r="G134" s="508"/>
      <c r="H134" s="504"/>
      <c r="I134" s="504"/>
      <c r="J134" s="509"/>
      <c r="K134" s="504"/>
      <c r="L134" s="42" t="s">
        <v>102</v>
      </c>
      <c r="M134" s="497"/>
      <c r="N134" s="511"/>
      <c r="O134" s="511"/>
      <c r="P134" s="497"/>
      <c r="Q134" s="498"/>
      <c r="R134" s="498"/>
      <c r="S134" s="499"/>
      <c r="T134" s="500"/>
      <c r="U134" s="506"/>
      <c r="V134" s="510"/>
      <c r="W134" s="510"/>
      <c r="X134" s="496"/>
    </row>
    <row r="135" spans="1:24" s="66" customFormat="1" x14ac:dyDescent="0.2">
      <c r="A135" s="501" t="s">
        <v>235</v>
      </c>
      <c r="B135" s="502" t="s">
        <v>61</v>
      </c>
      <c r="C135" s="503" t="s">
        <v>80</v>
      </c>
      <c r="D135" s="504"/>
      <c r="E135" s="505">
        <v>1962</v>
      </c>
      <c r="F135" s="507">
        <v>5040</v>
      </c>
      <c r="G135" s="508">
        <v>12</v>
      </c>
      <c r="H135" s="504"/>
      <c r="I135" s="504"/>
      <c r="J135" s="509"/>
      <c r="K135" s="504"/>
      <c r="L135" s="45"/>
      <c r="M135" s="497" t="s">
        <v>206</v>
      </c>
      <c r="N135" s="511"/>
      <c r="O135" s="511"/>
      <c r="P135" s="497" t="s">
        <v>43</v>
      </c>
      <c r="Q135" s="498" t="s">
        <v>101</v>
      </c>
      <c r="R135" s="498"/>
      <c r="S135" s="499">
        <v>1400</v>
      </c>
      <c r="T135" s="500">
        <f>S135*G135</f>
        <v>16800</v>
      </c>
      <c r="U135" s="506">
        <f>T135</f>
        <v>16800</v>
      </c>
      <c r="V135" s="510">
        <v>1600</v>
      </c>
      <c r="W135" s="510">
        <f>V135*G135</f>
        <v>19200</v>
      </c>
      <c r="X135" s="496">
        <f>W135</f>
        <v>19200</v>
      </c>
    </row>
    <row r="136" spans="1:24" s="66" customFormat="1" x14ac:dyDescent="0.2">
      <c r="A136" s="501"/>
      <c r="B136" s="502"/>
      <c r="C136" s="503"/>
      <c r="D136" s="504"/>
      <c r="E136" s="505"/>
      <c r="F136" s="507"/>
      <c r="G136" s="508"/>
      <c r="H136" s="504"/>
      <c r="I136" s="504"/>
      <c r="J136" s="509"/>
      <c r="K136" s="504"/>
      <c r="L136" s="42" t="s">
        <v>102</v>
      </c>
      <c r="M136" s="497"/>
      <c r="N136" s="511"/>
      <c r="O136" s="511"/>
      <c r="P136" s="497"/>
      <c r="Q136" s="498"/>
      <c r="R136" s="498"/>
      <c r="S136" s="499"/>
      <c r="T136" s="500"/>
      <c r="U136" s="506"/>
      <c r="V136" s="510"/>
      <c r="W136" s="510"/>
      <c r="X136" s="496"/>
    </row>
    <row r="137" spans="1:24" s="66" customFormat="1" x14ac:dyDescent="0.2">
      <c r="A137" s="501" t="s">
        <v>236</v>
      </c>
      <c r="B137" s="502" t="s">
        <v>61</v>
      </c>
      <c r="C137" s="503" t="s">
        <v>153</v>
      </c>
      <c r="D137" s="504"/>
      <c r="E137" s="505">
        <v>1925</v>
      </c>
      <c r="F137" s="507">
        <v>1120</v>
      </c>
      <c r="G137" s="508">
        <v>13</v>
      </c>
      <c r="H137" s="504"/>
      <c r="I137" s="504"/>
      <c r="J137" s="509"/>
      <c r="K137" s="504"/>
      <c r="L137" s="45"/>
      <c r="M137" s="497" t="s">
        <v>206</v>
      </c>
      <c r="N137" s="511"/>
      <c r="O137" s="511"/>
      <c r="P137" s="497" t="s">
        <v>43</v>
      </c>
      <c r="Q137" s="498" t="s">
        <v>101</v>
      </c>
      <c r="R137" s="498"/>
      <c r="S137" s="499">
        <v>1400</v>
      </c>
      <c r="T137" s="500">
        <f>S137*G137</f>
        <v>18200</v>
      </c>
      <c r="U137" s="506">
        <f>T137</f>
        <v>18200</v>
      </c>
      <c r="V137" s="510">
        <v>1600</v>
      </c>
      <c r="W137" s="510">
        <f>V137*G137</f>
        <v>20800</v>
      </c>
      <c r="X137" s="496">
        <f>W137</f>
        <v>20800</v>
      </c>
    </row>
    <row r="138" spans="1:24" s="66" customFormat="1" x14ac:dyDescent="0.2">
      <c r="A138" s="501"/>
      <c r="B138" s="502"/>
      <c r="C138" s="503"/>
      <c r="D138" s="504"/>
      <c r="E138" s="505"/>
      <c r="F138" s="507"/>
      <c r="G138" s="508"/>
      <c r="H138" s="504"/>
      <c r="I138" s="504"/>
      <c r="J138" s="509"/>
      <c r="K138" s="504"/>
      <c r="L138" s="42" t="s">
        <v>102</v>
      </c>
      <c r="M138" s="497"/>
      <c r="N138" s="511"/>
      <c r="O138" s="511"/>
      <c r="P138" s="497"/>
      <c r="Q138" s="498"/>
      <c r="R138" s="498"/>
      <c r="S138" s="499"/>
      <c r="T138" s="500"/>
      <c r="U138" s="506"/>
      <c r="V138" s="510"/>
      <c r="W138" s="510"/>
      <c r="X138" s="496"/>
    </row>
    <row r="139" spans="1:24" s="66" customFormat="1" x14ac:dyDescent="0.2">
      <c r="A139" s="501" t="s">
        <v>237</v>
      </c>
      <c r="B139" s="502" t="s">
        <v>61</v>
      </c>
      <c r="C139" s="503" t="s">
        <v>152</v>
      </c>
      <c r="D139" s="504"/>
      <c r="E139" s="505">
        <v>1970</v>
      </c>
      <c r="F139" s="507">
        <v>12960</v>
      </c>
      <c r="G139" s="508">
        <v>72</v>
      </c>
      <c r="H139" s="504"/>
      <c r="I139" s="504"/>
      <c r="J139" s="509"/>
      <c r="K139" s="504"/>
      <c r="L139" s="45"/>
      <c r="M139" s="497" t="s">
        <v>206</v>
      </c>
      <c r="N139" s="511"/>
      <c r="O139" s="511"/>
      <c r="P139" s="497" t="s">
        <v>43</v>
      </c>
      <c r="Q139" s="498" t="s">
        <v>101</v>
      </c>
      <c r="R139" s="498"/>
      <c r="S139" s="499">
        <v>1400</v>
      </c>
      <c r="T139" s="500">
        <f>S139*G139</f>
        <v>100800</v>
      </c>
      <c r="U139" s="506">
        <f>T139</f>
        <v>100800</v>
      </c>
      <c r="V139" s="510">
        <v>1600</v>
      </c>
      <c r="W139" s="510">
        <f>V139*G139</f>
        <v>115200</v>
      </c>
      <c r="X139" s="496">
        <f>W139</f>
        <v>115200</v>
      </c>
    </row>
    <row r="140" spans="1:24" s="66" customFormat="1" x14ac:dyDescent="0.2">
      <c r="A140" s="501"/>
      <c r="B140" s="502"/>
      <c r="C140" s="503"/>
      <c r="D140" s="504"/>
      <c r="E140" s="505"/>
      <c r="F140" s="507"/>
      <c r="G140" s="508"/>
      <c r="H140" s="504"/>
      <c r="I140" s="504"/>
      <c r="J140" s="509"/>
      <c r="K140" s="504"/>
      <c r="L140" s="42" t="s">
        <v>102</v>
      </c>
      <c r="M140" s="497"/>
      <c r="N140" s="511"/>
      <c r="O140" s="511"/>
      <c r="P140" s="497"/>
      <c r="Q140" s="498"/>
      <c r="R140" s="498"/>
      <c r="S140" s="499"/>
      <c r="T140" s="500"/>
      <c r="U140" s="506"/>
      <c r="V140" s="510"/>
      <c r="W140" s="510"/>
      <c r="X140" s="496"/>
    </row>
    <row r="141" spans="1:24" s="66" customFormat="1" x14ac:dyDescent="0.2">
      <c r="A141" s="501" t="s">
        <v>238</v>
      </c>
      <c r="B141" s="502" t="s">
        <v>61</v>
      </c>
      <c r="C141" s="503" t="s">
        <v>151</v>
      </c>
      <c r="D141" s="504"/>
      <c r="E141" s="505">
        <v>1931</v>
      </c>
      <c r="F141" s="507">
        <v>2142.87</v>
      </c>
      <c r="G141" s="508">
        <v>40</v>
      </c>
      <c r="H141" s="504"/>
      <c r="I141" s="504"/>
      <c r="J141" s="509"/>
      <c r="K141" s="504"/>
      <c r="L141" s="45"/>
      <c r="M141" s="497" t="s">
        <v>206</v>
      </c>
      <c r="N141" s="511"/>
      <c r="O141" s="511"/>
      <c r="P141" s="497" t="s">
        <v>43</v>
      </c>
      <c r="Q141" s="498" t="s">
        <v>101</v>
      </c>
      <c r="R141" s="498"/>
      <c r="S141" s="499">
        <v>1400</v>
      </c>
      <c r="T141" s="500">
        <f>S141*G141</f>
        <v>56000</v>
      </c>
      <c r="U141" s="506">
        <f>T141</f>
        <v>56000</v>
      </c>
      <c r="V141" s="510">
        <v>1600</v>
      </c>
      <c r="W141" s="510">
        <f>V141*G141</f>
        <v>64000</v>
      </c>
      <c r="X141" s="496">
        <f>W141</f>
        <v>64000</v>
      </c>
    </row>
    <row r="142" spans="1:24" s="66" customFormat="1" x14ac:dyDescent="0.2">
      <c r="A142" s="501"/>
      <c r="B142" s="502"/>
      <c r="C142" s="503"/>
      <c r="D142" s="504"/>
      <c r="E142" s="505"/>
      <c r="F142" s="507"/>
      <c r="G142" s="508"/>
      <c r="H142" s="504"/>
      <c r="I142" s="504"/>
      <c r="J142" s="509"/>
      <c r="K142" s="504"/>
      <c r="L142" s="42" t="s">
        <v>102</v>
      </c>
      <c r="M142" s="497"/>
      <c r="N142" s="511"/>
      <c r="O142" s="511"/>
      <c r="P142" s="497"/>
      <c r="Q142" s="498"/>
      <c r="R142" s="498"/>
      <c r="S142" s="499"/>
      <c r="T142" s="500"/>
      <c r="U142" s="506"/>
      <c r="V142" s="510"/>
      <c r="W142" s="510"/>
      <c r="X142" s="496"/>
    </row>
    <row r="143" spans="1:24" s="66" customFormat="1" x14ac:dyDescent="0.2">
      <c r="A143" s="501" t="s">
        <v>239</v>
      </c>
      <c r="B143" s="502" t="s">
        <v>61</v>
      </c>
      <c r="C143" s="503" t="s">
        <v>151</v>
      </c>
      <c r="D143" s="504"/>
      <c r="E143" s="505">
        <v>1964</v>
      </c>
      <c r="F143" s="507">
        <v>8280</v>
      </c>
      <c r="G143" s="508">
        <v>100</v>
      </c>
      <c r="H143" s="504"/>
      <c r="I143" s="504"/>
      <c r="J143" s="509"/>
      <c r="K143" s="504"/>
      <c r="L143" s="45"/>
      <c r="M143" s="497" t="s">
        <v>206</v>
      </c>
      <c r="N143" s="511"/>
      <c r="O143" s="511"/>
      <c r="P143" s="497" t="s">
        <v>43</v>
      </c>
      <c r="Q143" s="498" t="s">
        <v>101</v>
      </c>
      <c r="R143" s="498"/>
      <c r="S143" s="499">
        <v>1400</v>
      </c>
      <c r="T143" s="500">
        <f>S143*G143</f>
        <v>140000</v>
      </c>
      <c r="U143" s="506">
        <f>T143</f>
        <v>140000</v>
      </c>
      <c r="V143" s="510">
        <v>1600</v>
      </c>
      <c r="W143" s="510">
        <f>V143*G143</f>
        <v>160000</v>
      </c>
      <c r="X143" s="496">
        <f>W143</f>
        <v>160000</v>
      </c>
    </row>
    <row r="144" spans="1:24" s="66" customFormat="1" x14ac:dyDescent="0.2">
      <c r="A144" s="501"/>
      <c r="B144" s="502"/>
      <c r="C144" s="503"/>
      <c r="D144" s="504"/>
      <c r="E144" s="505"/>
      <c r="F144" s="507"/>
      <c r="G144" s="508"/>
      <c r="H144" s="504"/>
      <c r="I144" s="504"/>
      <c r="J144" s="509"/>
      <c r="K144" s="504"/>
      <c r="L144" s="42" t="s">
        <v>102</v>
      </c>
      <c r="M144" s="497"/>
      <c r="N144" s="511"/>
      <c r="O144" s="511"/>
      <c r="P144" s="497"/>
      <c r="Q144" s="498"/>
      <c r="R144" s="498"/>
      <c r="S144" s="499"/>
      <c r="T144" s="500"/>
      <c r="U144" s="506"/>
      <c r="V144" s="510"/>
      <c r="W144" s="510"/>
      <c r="X144" s="496"/>
    </row>
    <row r="145" spans="1:24" s="66" customFormat="1" x14ac:dyDescent="0.2">
      <c r="A145" s="501" t="s">
        <v>240</v>
      </c>
      <c r="B145" s="502" t="s">
        <v>61</v>
      </c>
      <c r="C145" s="503" t="s">
        <v>138</v>
      </c>
      <c r="D145" s="504"/>
      <c r="E145" s="505">
        <v>1969</v>
      </c>
      <c r="F145" s="507">
        <v>506</v>
      </c>
      <c r="G145" s="508">
        <v>15</v>
      </c>
      <c r="H145" s="504"/>
      <c r="I145" s="504"/>
      <c r="J145" s="509"/>
      <c r="K145" s="504"/>
      <c r="L145" s="45"/>
      <c r="M145" s="497" t="s">
        <v>206</v>
      </c>
      <c r="N145" s="511"/>
      <c r="O145" s="511"/>
      <c r="P145" s="497" t="s">
        <v>43</v>
      </c>
      <c r="Q145" s="498" t="s">
        <v>101</v>
      </c>
      <c r="R145" s="498"/>
      <c r="S145" s="499">
        <v>1400</v>
      </c>
      <c r="T145" s="500">
        <f>S145*G145</f>
        <v>21000</v>
      </c>
      <c r="U145" s="506">
        <f>T145</f>
        <v>21000</v>
      </c>
      <c r="V145" s="510">
        <v>1600</v>
      </c>
      <c r="W145" s="510">
        <f>V145*G145</f>
        <v>24000</v>
      </c>
      <c r="X145" s="496">
        <f>W145</f>
        <v>24000</v>
      </c>
    </row>
    <row r="146" spans="1:24" s="66" customFormat="1" x14ac:dyDescent="0.2">
      <c r="A146" s="501"/>
      <c r="B146" s="502"/>
      <c r="C146" s="503"/>
      <c r="D146" s="504"/>
      <c r="E146" s="505"/>
      <c r="F146" s="507"/>
      <c r="G146" s="508"/>
      <c r="H146" s="504"/>
      <c r="I146" s="504"/>
      <c r="J146" s="509"/>
      <c r="K146" s="504"/>
      <c r="L146" s="42" t="s">
        <v>102</v>
      </c>
      <c r="M146" s="497"/>
      <c r="N146" s="511"/>
      <c r="O146" s="511"/>
      <c r="P146" s="497"/>
      <c r="Q146" s="498"/>
      <c r="R146" s="498"/>
      <c r="S146" s="499"/>
      <c r="T146" s="500"/>
      <c r="U146" s="506"/>
      <c r="V146" s="510"/>
      <c r="W146" s="510"/>
      <c r="X146" s="496"/>
    </row>
    <row r="147" spans="1:24" x14ac:dyDescent="0.2">
      <c r="A147" s="519" t="str">
        <f>'Zakładka nr 1 - wykaz podmiotów'!B5</f>
        <v xml:space="preserve">Miejski Ośrodek Pomocy Społecznej </v>
      </c>
      <c r="B147" s="519"/>
      <c r="C147" s="519"/>
      <c r="D147" s="519"/>
      <c r="E147" s="519"/>
      <c r="F147" s="519"/>
      <c r="G147" s="519"/>
      <c r="H147" s="519"/>
      <c r="I147" s="519"/>
      <c r="J147" s="519"/>
      <c r="K147" s="519"/>
      <c r="L147" s="519"/>
      <c r="M147" s="519"/>
      <c r="N147" s="519"/>
      <c r="O147" s="519"/>
      <c r="P147" s="519"/>
      <c r="Q147" s="519"/>
      <c r="R147" s="519"/>
      <c r="S147" s="42"/>
      <c r="T147" s="42"/>
      <c r="U147" s="49"/>
      <c r="V147" s="52"/>
      <c r="W147" s="59"/>
      <c r="X147" s="60"/>
    </row>
    <row r="148" spans="1:24" ht="12.75" customHeight="1" x14ac:dyDescent="0.2">
      <c r="A148" s="520" t="s">
        <v>63</v>
      </c>
      <c r="B148" s="520"/>
      <c r="C148" s="520"/>
      <c r="D148" s="520"/>
      <c r="E148" s="520"/>
      <c r="F148" s="520"/>
      <c r="G148" s="520"/>
      <c r="H148" s="520"/>
      <c r="I148" s="520"/>
      <c r="J148" s="520"/>
      <c r="K148" s="520"/>
      <c r="L148" s="520"/>
      <c r="M148" s="520"/>
      <c r="N148" s="520"/>
      <c r="O148" s="520"/>
      <c r="P148" s="520"/>
      <c r="Q148" s="520"/>
      <c r="R148" s="520"/>
      <c r="S148" s="50"/>
      <c r="T148" s="50"/>
      <c r="U148" s="50"/>
      <c r="V148" s="61"/>
      <c r="W148" s="61"/>
      <c r="X148" s="61"/>
    </row>
    <row r="149" spans="1:24" x14ac:dyDescent="0.2">
      <c r="A149" s="519" t="str">
        <f>'Zakładka nr 1 - wykaz podmiotów'!B6</f>
        <v>Rypiński Dom Kultury</v>
      </c>
      <c r="B149" s="519"/>
      <c r="C149" s="519"/>
      <c r="D149" s="519"/>
      <c r="E149" s="519"/>
      <c r="F149" s="519"/>
      <c r="G149" s="519"/>
      <c r="H149" s="519"/>
      <c r="I149" s="519"/>
      <c r="J149" s="519"/>
      <c r="K149" s="519"/>
      <c r="L149" s="519"/>
      <c r="M149" s="519"/>
      <c r="N149" s="519"/>
      <c r="O149" s="519"/>
      <c r="P149" s="519"/>
      <c r="Q149" s="519"/>
      <c r="R149" s="519"/>
      <c r="S149" s="42"/>
      <c r="T149" s="51"/>
      <c r="U149" s="52"/>
      <c r="V149" s="52"/>
      <c r="W149" s="59"/>
      <c r="X149" s="60"/>
    </row>
    <row r="150" spans="1:24" ht="24" customHeight="1" x14ac:dyDescent="0.2">
      <c r="A150" s="502" t="s">
        <v>3</v>
      </c>
      <c r="B150" s="528" t="s">
        <v>122</v>
      </c>
      <c r="C150" s="505" t="s">
        <v>123</v>
      </c>
      <c r="D150" s="504"/>
      <c r="E150" s="498">
        <v>1977</v>
      </c>
      <c r="F150" s="514">
        <v>513109.89</v>
      </c>
      <c r="G150" s="508">
        <v>699.95</v>
      </c>
      <c r="H150" s="504"/>
      <c r="I150" s="498" t="s">
        <v>104</v>
      </c>
      <c r="J150" s="509"/>
      <c r="K150" s="498" t="s">
        <v>101</v>
      </c>
      <c r="L150" s="45"/>
      <c r="M150" s="497" t="s">
        <v>37</v>
      </c>
      <c r="N150" s="497" t="s">
        <v>125</v>
      </c>
      <c r="O150" s="497" t="s">
        <v>107</v>
      </c>
      <c r="P150" s="497" t="s">
        <v>43</v>
      </c>
      <c r="Q150" s="498" t="s">
        <v>101</v>
      </c>
      <c r="R150" s="498"/>
      <c r="S150" s="499">
        <v>3100</v>
      </c>
      <c r="T150" s="500">
        <f>S150*G150</f>
        <v>2169845</v>
      </c>
      <c r="U150" s="506">
        <v>2169845</v>
      </c>
      <c r="V150" s="510">
        <v>3400</v>
      </c>
      <c r="W150" s="496">
        <f>V150*G150</f>
        <v>2379830</v>
      </c>
      <c r="X150" s="496">
        <f>W150</f>
        <v>2379830</v>
      </c>
    </row>
    <row r="151" spans="1:24" x14ac:dyDescent="0.2">
      <c r="A151" s="502"/>
      <c r="B151" s="528"/>
      <c r="C151" s="505"/>
      <c r="D151" s="504"/>
      <c r="E151" s="498"/>
      <c r="F151" s="514"/>
      <c r="G151" s="508"/>
      <c r="H151" s="504"/>
      <c r="I151" s="498"/>
      <c r="J151" s="509"/>
      <c r="K151" s="498"/>
      <c r="L151" s="42" t="s">
        <v>102</v>
      </c>
      <c r="M151" s="497"/>
      <c r="N151" s="497"/>
      <c r="O151" s="497"/>
      <c r="P151" s="497"/>
      <c r="Q151" s="498"/>
      <c r="R151" s="498"/>
      <c r="S151" s="499"/>
      <c r="T151" s="500"/>
      <c r="U151" s="506"/>
      <c r="V151" s="510"/>
      <c r="W151" s="496"/>
      <c r="X151" s="496"/>
    </row>
    <row r="152" spans="1:24" ht="24" customHeight="1" x14ac:dyDescent="0.2">
      <c r="A152" s="502">
        <v>2</v>
      </c>
      <c r="B152" s="528" t="s">
        <v>217</v>
      </c>
      <c r="C152" s="505" t="s">
        <v>124</v>
      </c>
      <c r="D152" s="504"/>
      <c r="E152" s="498">
        <v>1978</v>
      </c>
      <c r="F152" s="514">
        <v>363070.03</v>
      </c>
      <c r="G152" s="508">
        <v>473.6</v>
      </c>
      <c r="H152" s="504"/>
      <c r="I152" s="498" t="s">
        <v>104</v>
      </c>
      <c r="J152" s="509"/>
      <c r="K152" s="498" t="s">
        <v>101</v>
      </c>
      <c r="L152" s="45"/>
      <c r="M152" s="497" t="s">
        <v>37</v>
      </c>
      <c r="N152" s="497" t="s">
        <v>125</v>
      </c>
      <c r="O152" s="497" t="s">
        <v>107</v>
      </c>
      <c r="P152" s="497" t="s">
        <v>43</v>
      </c>
      <c r="Q152" s="498" t="s">
        <v>101</v>
      </c>
      <c r="R152" s="498"/>
      <c r="S152" s="499">
        <v>3100</v>
      </c>
      <c r="T152" s="500">
        <f>S152*G152</f>
        <v>1468160</v>
      </c>
      <c r="U152" s="506">
        <v>1468160</v>
      </c>
      <c r="V152" s="510">
        <v>3400</v>
      </c>
      <c r="W152" s="496">
        <f>V152*G152</f>
        <v>1610240</v>
      </c>
      <c r="X152" s="496">
        <f>W152</f>
        <v>1610240</v>
      </c>
    </row>
    <row r="153" spans="1:24" x14ac:dyDescent="0.2">
      <c r="A153" s="502"/>
      <c r="B153" s="528"/>
      <c r="C153" s="505"/>
      <c r="D153" s="504"/>
      <c r="E153" s="498"/>
      <c r="F153" s="514"/>
      <c r="G153" s="508"/>
      <c r="H153" s="504"/>
      <c r="I153" s="498"/>
      <c r="J153" s="509"/>
      <c r="K153" s="498"/>
      <c r="L153" s="42" t="s">
        <v>102</v>
      </c>
      <c r="M153" s="497"/>
      <c r="N153" s="497"/>
      <c r="O153" s="497"/>
      <c r="P153" s="497"/>
      <c r="Q153" s="498"/>
      <c r="R153" s="498"/>
      <c r="S153" s="499"/>
      <c r="T153" s="500"/>
      <c r="U153" s="506"/>
      <c r="V153" s="510"/>
      <c r="W153" s="496"/>
      <c r="X153" s="496"/>
    </row>
    <row r="154" spans="1:24" x14ac:dyDescent="0.2">
      <c r="A154" s="519" t="e">
        <f>'Zakładka nr 1 - wykaz podmiotów'!#REF!</f>
        <v>#REF!</v>
      </c>
      <c r="B154" s="519"/>
      <c r="C154" s="519"/>
      <c r="D154" s="519"/>
      <c r="E154" s="519"/>
      <c r="F154" s="519"/>
      <c r="G154" s="519"/>
      <c r="H154" s="519"/>
      <c r="I154" s="519"/>
      <c r="J154" s="519"/>
      <c r="K154" s="519"/>
      <c r="L154" s="519"/>
      <c r="M154" s="519"/>
      <c r="N154" s="519"/>
      <c r="O154" s="519"/>
      <c r="P154" s="519"/>
      <c r="Q154" s="519"/>
      <c r="R154" s="519"/>
      <c r="S154" s="42"/>
      <c r="T154" s="42"/>
      <c r="U154" s="49"/>
      <c r="V154" s="52"/>
      <c r="W154" s="59"/>
      <c r="X154" s="60"/>
    </row>
    <row r="155" spans="1:24" x14ac:dyDescent="0.2">
      <c r="A155" s="498" t="s">
        <v>3</v>
      </c>
      <c r="B155" s="526" t="s">
        <v>126</v>
      </c>
      <c r="C155" s="505" t="s">
        <v>127</v>
      </c>
      <c r="D155" s="498" t="s">
        <v>104</v>
      </c>
      <c r="E155" s="498">
        <v>1970</v>
      </c>
      <c r="F155" s="507">
        <v>17597.82</v>
      </c>
      <c r="G155" s="508">
        <v>244.13</v>
      </c>
      <c r="H155" s="498" t="s">
        <v>105</v>
      </c>
      <c r="I155" s="498" t="s">
        <v>104</v>
      </c>
      <c r="J155" s="497" t="s">
        <v>34</v>
      </c>
      <c r="K155" s="498" t="s">
        <v>101</v>
      </c>
      <c r="L155" s="53" t="s">
        <v>128</v>
      </c>
      <c r="M155" s="497" t="s">
        <v>44</v>
      </c>
      <c r="N155" s="497" t="s">
        <v>125</v>
      </c>
      <c r="O155" s="497" t="s">
        <v>125</v>
      </c>
      <c r="P155" s="497" t="s">
        <v>43</v>
      </c>
      <c r="Q155" s="498" t="s">
        <v>101</v>
      </c>
      <c r="R155" s="498"/>
      <c r="S155" s="499">
        <v>3100</v>
      </c>
      <c r="T155" s="500">
        <f>S155*G155</f>
        <v>756803</v>
      </c>
      <c r="U155" s="506">
        <f>T155</f>
        <v>756803</v>
      </c>
      <c r="V155" s="510">
        <v>3400</v>
      </c>
      <c r="W155" s="496">
        <f>V155*G155</f>
        <v>830042</v>
      </c>
      <c r="X155" s="496">
        <f>W155</f>
        <v>830042</v>
      </c>
    </row>
    <row r="156" spans="1:24" x14ac:dyDescent="0.2">
      <c r="A156" s="498"/>
      <c r="B156" s="526"/>
      <c r="C156" s="505"/>
      <c r="D156" s="498"/>
      <c r="E156" s="498"/>
      <c r="F156" s="507"/>
      <c r="G156" s="508"/>
      <c r="H156" s="498"/>
      <c r="I156" s="498"/>
      <c r="J156" s="497"/>
      <c r="K156" s="498"/>
      <c r="L156" s="37" t="s">
        <v>102</v>
      </c>
      <c r="M156" s="497"/>
      <c r="N156" s="497"/>
      <c r="O156" s="497"/>
      <c r="P156" s="497"/>
      <c r="Q156" s="498"/>
      <c r="R156" s="498"/>
      <c r="S156" s="499"/>
      <c r="T156" s="500"/>
      <c r="U156" s="506"/>
      <c r="V156" s="510"/>
      <c r="W156" s="496"/>
      <c r="X156" s="496"/>
    </row>
    <row r="157" spans="1:24" x14ac:dyDescent="0.2">
      <c r="A157" s="519" t="e">
        <f>'Zakładka nr 1 - wykaz podmiotów'!#REF!</f>
        <v>#REF!</v>
      </c>
      <c r="B157" s="519"/>
      <c r="C157" s="519"/>
      <c r="D157" s="519"/>
      <c r="E157" s="519"/>
      <c r="F157" s="519"/>
      <c r="G157" s="519"/>
      <c r="H157" s="519"/>
      <c r="I157" s="519"/>
      <c r="J157" s="519"/>
      <c r="K157" s="519"/>
      <c r="L157" s="519"/>
      <c r="M157" s="519"/>
      <c r="N157" s="519"/>
      <c r="O157" s="519"/>
      <c r="P157" s="519"/>
      <c r="Q157" s="519"/>
      <c r="R157" s="519"/>
      <c r="S157" s="42"/>
      <c r="T157" s="43"/>
      <c r="U157" s="44"/>
      <c r="V157" s="59"/>
      <c r="W157" s="59"/>
      <c r="X157" s="60"/>
    </row>
    <row r="158" spans="1:24" ht="25.5" x14ac:dyDescent="0.2">
      <c r="A158" s="505" t="s">
        <v>3</v>
      </c>
      <c r="B158" s="526" t="s">
        <v>103</v>
      </c>
      <c r="C158" s="505" t="s">
        <v>166</v>
      </c>
      <c r="D158" s="498" t="s">
        <v>104</v>
      </c>
      <c r="E158" s="505">
        <v>1999</v>
      </c>
      <c r="F158" s="507">
        <v>3531593</v>
      </c>
      <c r="G158" s="508">
        <v>1894.9</v>
      </c>
      <c r="H158" s="498" t="s">
        <v>105</v>
      </c>
      <c r="I158" s="498" t="s">
        <v>104</v>
      </c>
      <c r="J158" s="497" t="s">
        <v>34</v>
      </c>
      <c r="K158" s="498" t="s">
        <v>101</v>
      </c>
      <c r="L158" s="53" t="s">
        <v>106</v>
      </c>
      <c r="M158" s="497" t="s">
        <v>44</v>
      </c>
      <c r="N158" s="497" t="s">
        <v>109</v>
      </c>
      <c r="O158" s="497" t="s">
        <v>107</v>
      </c>
      <c r="P158" s="497" t="s">
        <v>38</v>
      </c>
      <c r="Q158" s="498" t="s">
        <v>101</v>
      </c>
      <c r="R158" s="498"/>
      <c r="S158" s="499">
        <v>3100</v>
      </c>
      <c r="T158" s="500">
        <f>S158*G158</f>
        <v>5874190</v>
      </c>
      <c r="U158" s="506">
        <f>T158</f>
        <v>5874190</v>
      </c>
      <c r="V158" s="510">
        <v>3400</v>
      </c>
      <c r="W158" s="510">
        <f>V158*G158</f>
        <v>6442660</v>
      </c>
      <c r="X158" s="496">
        <f>W158</f>
        <v>6442660</v>
      </c>
    </row>
    <row r="159" spans="1:24" x14ac:dyDescent="0.2">
      <c r="A159" s="505"/>
      <c r="B159" s="526"/>
      <c r="C159" s="505"/>
      <c r="D159" s="498"/>
      <c r="E159" s="505"/>
      <c r="F159" s="507"/>
      <c r="G159" s="508"/>
      <c r="H159" s="498"/>
      <c r="I159" s="498"/>
      <c r="J159" s="497"/>
      <c r="K159" s="498"/>
      <c r="L159" s="37" t="s">
        <v>108</v>
      </c>
      <c r="M159" s="497"/>
      <c r="N159" s="497"/>
      <c r="O159" s="497"/>
      <c r="P159" s="497"/>
      <c r="Q159" s="498"/>
      <c r="R159" s="498"/>
      <c r="S159" s="499"/>
      <c r="T159" s="500"/>
      <c r="U159" s="506"/>
      <c r="V159" s="510"/>
      <c r="W159" s="510"/>
      <c r="X159" s="496"/>
    </row>
    <row r="160" spans="1:24" x14ac:dyDescent="0.2">
      <c r="A160" s="519" t="str">
        <f>'Zakładka nr 1 - wykaz podmiotów'!B8</f>
        <v>Miejski Ośrodek Sportu i Rekreacji</v>
      </c>
      <c r="B160" s="519"/>
      <c r="C160" s="519"/>
      <c r="D160" s="519"/>
      <c r="E160" s="519"/>
      <c r="F160" s="519"/>
      <c r="G160" s="519"/>
      <c r="H160" s="519"/>
      <c r="I160" s="519"/>
      <c r="J160" s="519"/>
      <c r="K160" s="519"/>
      <c r="L160" s="519"/>
      <c r="M160" s="519"/>
      <c r="N160" s="519"/>
      <c r="O160" s="519"/>
      <c r="P160" s="519"/>
      <c r="Q160" s="519"/>
      <c r="R160" s="519"/>
      <c r="S160" s="42"/>
      <c r="T160" s="42"/>
      <c r="U160" s="49"/>
      <c r="V160" s="52"/>
      <c r="W160" s="52"/>
      <c r="X160" s="60"/>
    </row>
    <row r="161" spans="1:24" x14ac:dyDescent="0.2">
      <c r="A161" s="498" t="s">
        <v>3</v>
      </c>
      <c r="B161" s="534" t="s">
        <v>62</v>
      </c>
      <c r="C161" s="505" t="s">
        <v>135</v>
      </c>
      <c r="D161" s="498" t="s">
        <v>104</v>
      </c>
      <c r="E161" s="498">
        <v>1968</v>
      </c>
      <c r="F161" s="507">
        <v>114311.03</v>
      </c>
      <c r="G161" s="508">
        <v>794.84</v>
      </c>
      <c r="H161" s="504"/>
      <c r="I161" s="498" t="s">
        <v>104</v>
      </c>
      <c r="J161" s="509"/>
      <c r="K161" s="498" t="s">
        <v>101</v>
      </c>
      <c r="L161" s="53"/>
      <c r="M161" s="497" t="s">
        <v>44</v>
      </c>
      <c r="N161" s="497"/>
      <c r="O161" s="497"/>
      <c r="P161" s="497" t="s">
        <v>46</v>
      </c>
      <c r="Q161" s="498" t="s">
        <v>101</v>
      </c>
      <c r="R161" s="498"/>
      <c r="S161" s="499">
        <v>3100</v>
      </c>
      <c r="T161" s="500">
        <f>S161*G161</f>
        <v>2464004</v>
      </c>
      <c r="U161" s="506">
        <f>T161</f>
        <v>2464004</v>
      </c>
      <c r="V161" s="510">
        <v>3400</v>
      </c>
      <c r="W161" s="496">
        <f>V161*G161</f>
        <v>2702456</v>
      </c>
      <c r="X161" s="496">
        <f>W161</f>
        <v>2702456</v>
      </c>
    </row>
    <row r="162" spans="1:24" ht="25.5" customHeight="1" x14ac:dyDescent="0.2">
      <c r="A162" s="498"/>
      <c r="B162" s="534"/>
      <c r="C162" s="505"/>
      <c r="D162" s="498"/>
      <c r="E162" s="498"/>
      <c r="F162" s="507"/>
      <c r="G162" s="508"/>
      <c r="H162" s="504"/>
      <c r="I162" s="498"/>
      <c r="J162" s="509"/>
      <c r="K162" s="498"/>
      <c r="L162" s="37" t="s">
        <v>102</v>
      </c>
      <c r="M162" s="497"/>
      <c r="N162" s="497"/>
      <c r="O162" s="497"/>
      <c r="P162" s="497"/>
      <c r="Q162" s="498"/>
      <c r="R162" s="498"/>
      <c r="S162" s="499"/>
      <c r="T162" s="500"/>
      <c r="U162" s="506"/>
      <c r="V162" s="510"/>
      <c r="W162" s="496"/>
      <c r="X162" s="496"/>
    </row>
    <row r="163" spans="1:24" x14ac:dyDescent="0.2">
      <c r="A163" s="498" t="s">
        <v>4</v>
      </c>
      <c r="B163" s="534" t="s">
        <v>174</v>
      </c>
      <c r="C163" s="505" t="s">
        <v>135</v>
      </c>
      <c r="D163" s="498" t="s">
        <v>104</v>
      </c>
      <c r="E163" s="498" t="s">
        <v>59</v>
      </c>
      <c r="F163" s="507">
        <v>379713.99</v>
      </c>
      <c r="G163" s="508">
        <v>315.45999999999998</v>
      </c>
      <c r="H163" s="504"/>
      <c r="I163" s="498" t="s">
        <v>104</v>
      </c>
      <c r="J163" s="509"/>
      <c r="K163" s="498" t="s">
        <v>101</v>
      </c>
      <c r="L163" s="53"/>
      <c r="M163" s="497" t="s">
        <v>44</v>
      </c>
      <c r="N163" s="497"/>
      <c r="O163" s="497"/>
      <c r="P163" s="497" t="s">
        <v>46</v>
      </c>
      <c r="Q163" s="498" t="s">
        <v>101</v>
      </c>
      <c r="R163" s="498"/>
      <c r="S163" s="499">
        <v>3100</v>
      </c>
      <c r="T163" s="500">
        <f>S163*G163</f>
        <v>977925.99999999988</v>
      </c>
      <c r="U163" s="506">
        <f>T163</f>
        <v>977925.99999999988</v>
      </c>
      <c r="V163" s="510">
        <v>3400</v>
      </c>
      <c r="W163" s="496">
        <f>V163*G163</f>
        <v>1072564</v>
      </c>
      <c r="X163" s="496">
        <f>W163</f>
        <v>1072564</v>
      </c>
    </row>
    <row r="164" spans="1:24" ht="25.5" customHeight="1" x14ac:dyDescent="0.2">
      <c r="A164" s="498"/>
      <c r="B164" s="534"/>
      <c r="C164" s="505"/>
      <c r="D164" s="498"/>
      <c r="E164" s="498"/>
      <c r="F164" s="507"/>
      <c r="G164" s="508"/>
      <c r="H164" s="504"/>
      <c r="I164" s="498"/>
      <c r="J164" s="509"/>
      <c r="K164" s="498"/>
      <c r="L164" s="37" t="s">
        <v>102</v>
      </c>
      <c r="M164" s="497"/>
      <c r="N164" s="497"/>
      <c r="O164" s="497"/>
      <c r="P164" s="497"/>
      <c r="Q164" s="498"/>
      <c r="R164" s="498"/>
      <c r="S164" s="499"/>
      <c r="T164" s="500"/>
      <c r="U164" s="506"/>
      <c r="V164" s="510"/>
      <c r="W164" s="496"/>
      <c r="X164" s="496"/>
    </row>
    <row r="165" spans="1:24" x14ac:dyDescent="0.2">
      <c r="A165" s="502" t="s">
        <v>5</v>
      </c>
      <c r="B165" s="534" t="s">
        <v>61</v>
      </c>
      <c r="C165" s="505" t="s">
        <v>135</v>
      </c>
      <c r="D165" s="504"/>
      <c r="E165" s="498">
        <v>1905</v>
      </c>
      <c r="F165" s="514">
        <v>15200</v>
      </c>
      <c r="G165" s="508">
        <v>40</v>
      </c>
      <c r="H165" s="504"/>
      <c r="I165" s="498" t="s">
        <v>101</v>
      </c>
      <c r="J165" s="509"/>
      <c r="K165" s="498" t="s">
        <v>101</v>
      </c>
      <c r="L165" s="53"/>
      <c r="M165" s="497" t="s">
        <v>44</v>
      </c>
      <c r="N165" s="497"/>
      <c r="O165" s="497"/>
      <c r="P165" s="497" t="s">
        <v>46</v>
      </c>
      <c r="Q165" s="498" t="s">
        <v>101</v>
      </c>
      <c r="R165" s="498"/>
      <c r="S165" s="499">
        <v>1400</v>
      </c>
      <c r="T165" s="500">
        <f>S165*G165</f>
        <v>56000</v>
      </c>
      <c r="U165" s="510">
        <f>T165</f>
        <v>56000</v>
      </c>
      <c r="V165" s="510">
        <v>1600</v>
      </c>
      <c r="W165" s="496">
        <f>V165*G165</f>
        <v>64000</v>
      </c>
      <c r="X165" s="496">
        <f>W165</f>
        <v>64000</v>
      </c>
    </row>
    <row r="166" spans="1:24" x14ac:dyDescent="0.2">
      <c r="A166" s="502"/>
      <c r="B166" s="534"/>
      <c r="C166" s="505"/>
      <c r="D166" s="504"/>
      <c r="E166" s="498"/>
      <c r="F166" s="514"/>
      <c r="G166" s="508"/>
      <c r="H166" s="504"/>
      <c r="I166" s="498"/>
      <c r="J166" s="509"/>
      <c r="K166" s="498"/>
      <c r="L166" s="37" t="s">
        <v>102</v>
      </c>
      <c r="M166" s="497"/>
      <c r="N166" s="497"/>
      <c r="O166" s="497"/>
      <c r="P166" s="497"/>
      <c r="Q166" s="498"/>
      <c r="R166" s="498"/>
      <c r="S166" s="499"/>
      <c r="T166" s="500"/>
      <c r="U166" s="506"/>
      <c r="V166" s="510"/>
      <c r="W166" s="496"/>
      <c r="X166" s="496"/>
    </row>
    <row r="167" spans="1:24" x14ac:dyDescent="0.2">
      <c r="A167" s="519" t="e">
        <f>'Zakładka nr 1 - wykaz podmiotów'!#REF!</f>
        <v>#REF!</v>
      </c>
      <c r="B167" s="519"/>
      <c r="C167" s="519"/>
      <c r="D167" s="519"/>
      <c r="E167" s="519"/>
      <c r="F167" s="519"/>
      <c r="G167" s="519"/>
      <c r="H167" s="519"/>
      <c r="I167" s="519"/>
      <c r="J167" s="519"/>
      <c r="K167" s="519"/>
      <c r="L167" s="519"/>
      <c r="M167" s="519"/>
      <c r="N167" s="519"/>
      <c r="O167" s="519"/>
      <c r="P167" s="519"/>
      <c r="Q167" s="519"/>
      <c r="R167" s="519"/>
      <c r="S167" s="42"/>
      <c r="T167" s="43"/>
      <c r="U167" s="44"/>
      <c r="V167" s="59"/>
      <c r="W167" s="59"/>
      <c r="X167" s="60"/>
    </row>
    <row r="168" spans="1:24" x14ac:dyDescent="0.2">
      <c r="A168" s="505" t="s">
        <v>3</v>
      </c>
      <c r="B168" s="533" t="s">
        <v>57</v>
      </c>
      <c r="C168" s="505" t="s">
        <v>165</v>
      </c>
      <c r="D168" s="529"/>
      <c r="E168" s="505">
        <v>1946</v>
      </c>
      <c r="F168" s="530">
        <v>44364</v>
      </c>
      <c r="G168" s="531">
        <v>320.68</v>
      </c>
      <c r="H168" s="529"/>
      <c r="I168" s="498" t="s">
        <v>104</v>
      </c>
      <c r="J168" s="509"/>
      <c r="K168" s="498" t="s">
        <v>101</v>
      </c>
      <c r="L168" s="45"/>
      <c r="M168" s="497" t="s">
        <v>37</v>
      </c>
      <c r="N168" s="509"/>
      <c r="O168" s="509"/>
      <c r="P168" s="497" t="s">
        <v>46</v>
      </c>
      <c r="Q168" s="498" t="s">
        <v>101</v>
      </c>
      <c r="R168" s="498"/>
      <c r="S168" s="499">
        <v>3100</v>
      </c>
      <c r="T168" s="500">
        <f>S168*G168</f>
        <v>994108</v>
      </c>
      <c r="U168" s="506">
        <f>T168</f>
        <v>994108</v>
      </c>
      <c r="V168" s="510">
        <v>3400</v>
      </c>
      <c r="W168" s="496">
        <f>V168*G168</f>
        <v>1090312</v>
      </c>
      <c r="X168" s="521">
        <f>W168</f>
        <v>1090312</v>
      </c>
    </row>
    <row r="169" spans="1:24" x14ac:dyDescent="0.2">
      <c r="A169" s="505"/>
      <c r="B169" s="533"/>
      <c r="C169" s="505"/>
      <c r="D169" s="529"/>
      <c r="E169" s="505"/>
      <c r="F169" s="530"/>
      <c r="G169" s="531"/>
      <c r="H169" s="529"/>
      <c r="I169" s="498"/>
      <c r="J169" s="509"/>
      <c r="K169" s="498"/>
      <c r="L169" s="42"/>
      <c r="M169" s="497"/>
      <c r="N169" s="509"/>
      <c r="O169" s="509"/>
      <c r="P169" s="497"/>
      <c r="Q169" s="498"/>
      <c r="R169" s="498"/>
      <c r="S169" s="499"/>
      <c r="T169" s="500"/>
      <c r="U169" s="506"/>
      <c r="V169" s="510"/>
      <c r="W169" s="496"/>
      <c r="X169" s="521"/>
    </row>
    <row r="170" spans="1:24" x14ac:dyDescent="0.2">
      <c r="A170" s="505" t="s">
        <v>4</v>
      </c>
      <c r="B170" s="505" t="s">
        <v>57</v>
      </c>
      <c r="C170" s="505" t="s">
        <v>165</v>
      </c>
      <c r="D170" s="529"/>
      <c r="E170" s="505">
        <v>1650</v>
      </c>
      <c r="F170" s="530">
        <v>33595.51</v>
      </c>
      <c r="G170" s="531">
        <v>170.01</v>
      </c>
      <c r="H170" s="529"/>
      <c r="I170" s="498" t="s">
        <v>104</v>
      </c>
      <c r="J170" s="509"/>
      <c r="K170" s="498" t="s">
        <v>101</v>
      </c>
      <c r="L170" s="45"/>
      <c r="M170" s="497" t="s">
        <v>37</v>
      </c>
      <c r="N170" s="509"/>
      <c r="O170" s="509"/>
      <c r="P170" s="497" t="s">
        <v>69</v>
      </c>
      <c r="Q170" s="498" t="s">
        <v>101</v>
      </c>
      <c r="R170" s="498"/>
      <c r="S170" s="499">
        <v>3100</v>
      </c>
      <c r="T170" s="500">
        <f>S170*G170</f>
        <v>527031</v>
      </c>
      <c r="U170" s="506">
        <f>T170</f>
        <v>527031</v>
      </c>
      <c r="V170" s="496">
        <v>3400</v>
      </c>
      <c r="W170" s="496">
        <f>V170*G170</f>
        <v>578034</v>
      </c>
      <c r="X170" s="521">
        <f>W170</f>
        <v>578034</v>
      </c>
    </row>
    <row r="171" spans="1:24" x14ac:dyDescent="0.2">
      <c r="A171" s="505"/>
      <c r="B171" s="505"/>
      <c r="C171" s="505"/>
      <c r="D171" s="529"/>
      <c r="E171" s="505"/>
      <c r="F171" s="530"/>
      <c r="G171" s="531"/>
      <c r="H171" s="529"/>
      <c r="I171" s="498"/>
      <c r="J171" s="509"/>
      <c r="K171" s="498"/>
      <c r="L171" s="42"/>
      <c r="M171" s="497"/>
      <c r="N171" s="509"/>
      <c r="O171" s="509"/>
      <c r="P171" s="497"/>
      <c r="Q171" s="498"/>
      <c r="R171" s="498"/>
      <c r="S171" s="499"/>
      <c r="T171" s="500"/>
      <c r="U171" s="506"/>
      <c r="V171" s="496"/>
      <c r="W171" s="496"/>
      <c r="X171" s="521"/>
    </row>
    <row r="172" spans="1:24" x14ac:dyDescent="0.2">
      <c r="A172" s="505" t="s">
        <v>5</v>
      </c>
      <c r="B172" s="505" t="s">
        <v>61</v>
      </c>
      <c r="C172" s="505" t="s">
        <v>165</v>
      </c>
      <c r="D172" s="529"/>
      <c r="E172" s="505">
        <v>1960</v>
      </c>
      <c r="F172" s="530">
        <v>1753.24</v>
      </c>
      <c r="G172" s="531">
        <v>50</v>
      </c>
      <c r="H172" s="529"/>
      <c r="I172" s="498" t="s">
        <v>104</v>
      </c>
      <c r="J172" s="509"/>
      <c r="K172" s="498" t="s">
        <v>101</v>
      </c>
      <c r="L172" s="45"/>
      <c r="M172" s="497" t="s">
        <v>37</v>
      </c>
      <c r="N172" s="509"/>
      <c r="O172" s="509"/>
      <c r="P172" s="497" t="s">
        <v>69</v>
      </c>
      <c r="Q172" s="498" t="s">
        <v>101</v>
      </c>
      <c r="R172" s="498"/>
      <c r="S172" s="499">
        <v>1400</v>
      </c>
      <c r="T172" s="500">
        <f>S172*G172</f>
        <v>70000</v>
      </c>
      <c r="U172" s="506">
        <f>T172</f>
        <v>70000</v>
      </c>
      <c r="V172" s="496">
        <v>1600</v>
      </c>
      <c r="W172" s="496">
        <f>V172*G172</f>
        <v>80000</v>
      </c>
      <c r="X172" s="521">
        <f>W172</f>
        <v>80000</v>
      </c>
    </row>
    <row r="173" spans="1:24" x14ac:dyDescent="0.2">
      <c r="A173" s="505"/>
      <c r="B173" s="505"/>
      <c r="C173" s="505"/>
      <c r="D173" s="529"/>
      <c r="E173" s="505"/>
      <c r="F173" s="530"/>
      <c r="G173" s="531"/>
      <c r="H173" s="529"/>
      <c r="I173" s="498"/>
      <c r="J173" s="509"/>
      <c r="K173" s="498"/>
      <c r="L173" s="42"/>
      <c r="M173" s="497"/>
      <c r="N173" s="509"/>
      <c r="O173" s="509"/>
      <c r="P173" s="497"/>
      <c r="Q173" s="498"/>
      <c r="R173" s="498"/>
      <c r="S173" s="499"/>
      <c r="T173" s="500"/>
      <c r="U173" s="506"/>
      <c r="V173" s="496"/>
      <c r="W173" s="496"/>
      <c r="X173" s="521"/>
    </row>
    <row r="174" spans="1:24" x14ac:dyDescent="0.2">
      <c r="A174" s="532" t="e">
        <f>'Zakładka nr 1 - wykaz podmiotów'!#REF!</f>
        <v>#REF!</v>
      </c>
      <c r="B174" s="532"/>
      <c r="C174" s="532"/>
      <c r="D174" s="532"/>
      <c r="E174" s="532"/>
      <c r="F174" s="532"/>
      <c r="G174" s="532"/>
      <c r="H174" s="532"/>
      <c r="I174" s="532"/>
      <c r="J174" s="532"/>
      <c r="K174" s="532"/>
      <c r="L174" s="532"/>
      <c r="M174" s="532"/>
      <c r="N174" s="532"/>
      <c r="O174" s="532"/>
      <c r="P174" s="532"/>
      <c r="Q174" s="532"/>
      <c r="R174" s="532"/>
      <c r="S174" s="42"/>
      <c r="T174" s="43"/>
      <c r="U174" s="44"/>
      <c r="V174" s="59"/>
      <c r="W174" s="59"/>
      <c r="X174" s="60"/>
    </row>
    <row r="175" spans="1:24" ht="25.5" x14ac:dyDescent="0.2">
      <c r="A175" s="498" t="s">
        <v>3</v>
      </c>
      <c r="B175" s="526" t="s">
        <v>119</v>
      </c>
      <c r="C175" s="505" t="s">
        <v>167</v>
      </c>
      <c r="D175" s="498" t="s">
        <v>104</v>
      </c>
      <c r="E175" s="498">
        <v>2007</v>
      </c>
      <c r="F175" s="507">
        <v>5724048.2199999997</v>
      </c>
      <c r="G175" s="508">
        <v>2185.62</v>
      </c>
      <c r="H175" s="498" t="s">
        <v>105</v>
      </c>
      <c r="I175" s="498" t="s">
        <v>104</v>
      </c>
      <c r="J175" s="498" t="s">
        <v>63</v>
      </c>
      <c r="K175" s="498" t="s">
        <v>101</v>
      </c>
      <c r="L175" s="50" t="s">
        <v>106</v>
      </c>
      <c r="M175" s="498" t="s">
        <v>120</v>
      </c>
      <c r="N175" s="498" t="s">
        <v>113</v>
      </c>
      <c r="O175" s="498" t="s">
        <v>107</v>
      </c>
      <c r="P175" s="498" t="s">
        <v>121</v>
      </c>
      <c r="Q175" s="498" t="s">
        <v>101</v>
      </c>
      <c r="R175" s="498"/>
      <c r="S175" s="499">
        <v>3100</v>
      </c>
      <c r="T175" s="500">
        <f>S175*G175</f>
        <v>6775422</v>
      </c>
      <c r="U175" s="506">
        <f>T175</f>
        <v>6775422</v>
      </c>
      <c r="V175" s="510">
        <v>3400</v>
      </c>
      <c r="W175" s="496">
        <f>V175*G175</f>
        <v>7431108</v>
      </c>
      <c r="X175" s="496">
        <f>W175</f>
        <v>7431108</v>
      </c>
    </row>
    <row r="176" spans="1:24" ht="25.5" customHeight="1" x14ac:dyDescent="0.2">
      <c r="A176" s="498"/>
      <c r="B176" s="526"/>
      <c r="C176" s="505"/>
      <c r="D176" s="498"/>
      <c r="E176" s="498"/>
      <c r="F176" s="507"/>
      <c r="G176" s="508"/>
      <c r="H176" s="498"/>
      <c r="I176" s="498"/>
      <c r="J176" s="498"/>
      <c r="K176" s="498"/>
      <c r="L176" s="37" t="s">
        <v>108</v>
      </c>
      <c r="M176" s="498"/>
      <c r="N176" s="498"/>
      <c r="O176" s="498"/>
      <c r="P176" s="498"/>
      <c r="Q176" s="498"/>
      <c r="R176" s="498"/>
      <c r="S176" s="499"/>
      <c r="T176" s="500"/>
      <c r="U176" s="506"/>
      <c r="V176" s="510"/>
      <c r="W176" s="496"/>
      <c r="X176" s="496"/>
    </row>
    <row r="177" spans="1:26" x14ac:dyDescent="0.2">
      <c r="A177" s="519" t="str">
        <f>'Zakładka nr 1 - wykaz podmiotów'!B11</f>
        <v>Miejski Zespół Obsługi Oświaty</v>
      </c>
      <c r="B177" s="519"/>
      <c r="C177" s="519"/>
      <c r="D177" s="519"/>
      <c r="E177" s="519"/>
      <c r="F177" s="519"/>
      <c r="G177" s="519"/>
      <c r="H177" s="519"/>
      <c r="I177" s="519"/>
      <c r="J177" s="519"/>
      <c r="K177" s="519"/>
      <c r="L177" s="519"/>
      <c r="M177" s="519"/>
      <c r="N177" s="519"/>
      <c r="O177" s="519"/>
      <c r="P177" s="519"/>
      <c r="Q177" s="519"/>
      <c r="R177" s="519"/>
      <c r="S177" s="42"/>
      <c r="T177" s="42"/>
      <c r="U177" s="49"/>
      <c r="V177" s="52"/>
      <c r="W177" s="52"/>
      <c r="X177" s="60"/>
    </row>
    <row r="178" spans="1:26" ht="25.5" x14ac:dyDescent="0.2">
      <c r="A178" s="498" t="s">
        <v>3</v>
      </c>
      <c r="B178" s="526" t="s">
        <v>111</v>
      </c>
      <c r="C178" s="505" t="s">
        <v>112</v>
      </c>
      <c r="D178" s="498" t="s">
        <v>104</v>
      </c>
      <c r="E178" s="498">
        <v>1905</v>
      </c>
      <c r="F178" s="507">
        <v>360916.73</v>
      </c>
      <c r="G178" s="508">
        <v>783</v>
      </c>
      <c r="H178" s="498" t="s">
        <v>105</v>
      </c>
      <c r="I178" s="498" t="s">
        <v>104</v>
      </c>
      <c r="J178" s="497"/>
      <c r="K178" s="498" t="s">
        <v>101</v>
      </c>
      <c r="L178" s="53" t="s">
        <v>106</v>
      </c>
      <c r="M178" s="497" t="s">
        <v>37</v>
      </c>
      <c r="N178" s="497" t="s">
        <v>110</v>
      </c>
      <c r="O178" s="497" t="s">
        <v>107</v>
      </c>
      <c r="P178" s="497" t="s">
        <v>38</v>
      </c>
      <c r="Q178" s="498" t="s">
        <v>101</v>
      </c>
      <c r="R178" s="498"/>
      <c r="S178" s="499">
        <v>3100</v>
      </c>
      <c r="T178" s="500">
        <f>S178*G178</f>
        <v>2427300</v>
      </c>
      <c r="U178" s="506">
        <f>T178</f>
        <v>2427300</v>
      </c>
      <c r="V178" s="510">
        <v>3400</v>
      </c>
      <c r="W178" s="496">
        <f>V178*G178</f>
        <v>2662200</v>
      </c>
      <c r="X178" s="496">
        <f>W178</f>
        <v>2662200</v>
      </c>
      <c r="Z178" s="517"/>
    </row>
    <row r="179" spans="1:26" ht="25.5" customHeight="1" x14ac:dyDescent="0.2">
      <c r="A179" s="498"/>
      <c r="B179" s="526"/>
      <c r="C179" s="505"/>
      <c r="D179" s="498"/>
      <c r="E179" s="498"/>
      <c r="F179" s="507"/>
      <c r="G179" s="508"/>
      <c r="H179" s="498"/>
      <c r="I179" s="498"/>
      <c r="J179" s="497"/>
      <c r="K179" s="498"/>
      <c r="L179" s="37" t="s">
        <v>102</v>
      </c>
      <c r="M179" s="497"/>
      <c r="N179" s="497"/>
      <c r="O179" s="497"/>
      <c r="P179" s="497"/>
      <c r="Q179" s="498"/>
      <c r="R179" s="498"/>
      <c r="S179" s="499"/>
      <c r="T179" s="500"/>
      <c r="U179" s="506"/>
      <c r="V179" s="510"/>
      <c r="W179" s="496"/>
      <c r="X179" s="496"/>
      <c r="Z179" s="518"/>
    </row>
    <row r="180" spans="1:26" x14ac:dyDescent="0.2">
      <c r="A180" s="519" t="str">
        <f>'Zakładka nr 1 - wykaz podmiotów'!B13</f>
        <v xml:space="preserve">Zespół Szkolno-Przedszkolny Nr 1, Szkoła Podstawowa Nr 1 im. mjr. Henryka Sucharskiego w Rypinie </v>
      </c>
      <c r="B180" s="519"/>
      <c r="C180" s="519"/>
      <c r="D180" s="519"/>
      <c r="E180" s="519"/>
      <c r="F180" s="519"/>
      <c r="G180" s="519"/>
      <c r="H180" s="519"/>
      <c r="I180" s="519"/>
      <c r="J180" s="519"/>
      <c r="K180" s="519"/>
      <c r="L180" s="519"/>
      <c r="M180" s="519"/>
      <c r="N180" s="519"/>
      <c r="O180" s="519"/>
      <c r="P180" s="519"/>
      <c r="Q180" s="519"/>
      <c r="R180" s="519"/>
      <c r="S180" s="42"/>
      <c r="T180" s="43"/>
      <c r="U180" s="44"/>
      <c r="V180" s="59"/>
      <c r="W180" s="59"/>
      <c r="X180" s="60"/>
    </row>
    <row r="181" spans="1:26" ht="25.5" x14ac:dyDescent="0.2">
      <c r="A181" s="505" t="s">
        <v>3</v>
      </c>
      <c r="B181" s="533" t="s">
        <v>111</v>
      </c>
      <c r="C181" s="505" t="s">
        <v>175</v>
      </c>
      <c r="D181" s="505" t="s">
        <v>104</v>
      </c>
      <c r="E181" s="505">
        <v>1966</v>
      </c>
      <c r="F181" s="530">
        <v>321255.81</v>
      </c>
      <c r="G181" s="508">
        <v>828.32</v>
      </c>
      <c r="H181" s="498" t="s">
        <v>105</v>
      </c>
      <c r="I181" s="498" t="s">
        <v>104</v>
      </c>
      <c r="J181" s="497"/>
      <c r="K181" s="498" t="s">
        <v>101</v>
      </c>
      <c r="L181" s="53" t="s">
        <v>106</v>
      </c>
      <c r="M181" s="497" t="s">
        <v>44</v>
      </c>
      <c r="N181" s="497" t="s">
        <v>113</v>
      </c>
      <c r="O181" s="497"/>
      <c r="P181" s="497"/>
      <c r="Q181" s="498" t="s">
        <v>101</v>
      </c>
      <c r="R181" s="498"/>
      <c r="S181" s="499">
        <v>3100</v>
      </c>
      <c r="T181" s="500">
        <f>S181*G181</f>
        <v>2567792</v>
      </c>
      <c r="U181" s="506">
        <v>2234418</v>
      </c>
      <c r="V181" s="510">
        <v>3400</v>
      </c>
      <c r="W181" s="496">
        <f>V181*G181</f>
        <v>2816288</v>
      </c>
      <c r="X181" s="496">
        <f>W181</f>
        <v>2816288</v>
      </c>
    </row>
    <row r="182" spans="1:26" ht="25.5" customHeight="1" x14ac:dyDescent="0.2">
      <c r="A182" s="505"/>
      <c r="B182" s="533"/>
      <c r="C182" s="505"/>
      <c r="D182" s="505"/>
      <c r="E182" s="505"/>
      <c r="F182" s="530"/>
      <c r="G182" s="508"/>
      <c r="H182" s="498"/>
      <c r="I182" s="498"/>
      <c r="J182" s="497"/>
      <c r="K182" s="498"/>
      <c r="L182" s="37" t="s">
        <v>102</v>
      </c>
      <c r="M182" s="497"/>
      <c r="N182" s="497"/>
      <c r="O182" s="497"/>
      <c r="P182" s="497"/>
      <c r="Q182" s="498"/>
      <c r="R182" s="498"/>
      <c r="S182" s="499"/>
      <c r="T182" s="500"/>
      <c r="U182" s="506"/>
      <c r="V182" s="510"/>
      <c r="W182" s="496"/>
      <c r="X182" s="496"/>
    </row>
    <row r="183" spans="1:26" ht="25.5" x14ac:dyDescent="0.2">
      <c r="A183" s="505" t="s">
        <v>4</v>
      </c>
      <c r="B183" s="505" t="s">
        <v>58</v>
      </c>
      <c r="C183" s="505" t="s">
        <v>175</v>
      </c>
      <c r="D183" s="505" t="s">
        <v>104</v>
      </c>
      <c r="E183" s="505">
        <v>2010</v>
      </c>
      <c r="F183" s="530">
        <v>1587023.58</v>
      </c>
      <c r="G183" s="508">
        <v>740.48</v>
      </c>
      <c r="H183" s="498" t="s">
        <v>105</v>
      </c>
      <c r="I183" s="498" t="s">
        <v>104</v>
      </c>
      <c r="J183" s="497"/>
      <c r="K183" s="498" t="s">
        <v>101</v>
      </c>
      <c r="L183" s="53" t="s">
        <v>106</v>
      </c>
      <c r="M183" s="497" t="s">
        <v>37</v>
      </c>
      <c r="N183" s="497" t="s">
        <v>110</v>
      </c>
      <c r="O183" s="497" t="s">
        <v>107</v>
      </c>
      <c r="P183" s="497" t="s">
        <v>38</v>
      </c>
      <c r="Q183" s="498" t="s">
        <v>101</v>
      </c>
      <c r="R183" s="498"/>
      <c r="S183" s="499">
        <v>3100</v>
      </c>
      <c r="T183" s="500">
        <f>S183*G183</f>
        <v>2295488</v>
      </c>
      <c r="U183" s="506">
        <v>2295488</v>
      </c>
      <c r="V183" s="510">
        <v>3400</v>
      </c>
      <c r="W183" s="496">
        <f>V183*G183</f>
        <v>2517632</v>
      </c>
      <c r="X183" s="496">
        <f>W183</f>
        <v>2517632</v>
      </c>
    </row>
    <row r="184" spans="1:26" x14ac:dyDescent="0.2">
      <c r="A184" s="505"/>
      <c r="B184" s="505"/>
      <c r="C184" s="505"/>
      <c r="D184" s="505"/>
      <c r="E184" s="505"/>
      <c r="F184" s="530"/>
      <c r="G184" s="508"/>
      <c r="H184" s="498"/>
      <c r="I184" s="498"/>
      <c r="J184" s="497"/>
      <c r="K184" s="498"/>
      <c r="L184" s="37" t="s">
        <v>102</v>
      </c>
      <c r="M184" s="497"/>
      <c r="N184" s="497"/>
      <c r="O184" s="497"/>
      <c r="P184" s="497"/>
      <c r="Q184" s="498"/>
      <c r="R184" s="498"/>
      <c r="S184" s="499"/>
      <c r="T184" s="500"/>
      <c r="U184" s="506"/>
      <c r="V184" s="510"/>
      <c r="W184" s="496"/>
      <c r="X184" s="496"/>
    </row>
    <row r="185" spans="1:26" ht="25.5" x14ac:dyDescent="0.2">
      <c r="A185" s="505" t="s">
        <v>5</v>
      </c>
      <c r="B185" s="505" t="s">
        <v>114</v>
      </c>
      <c r="C185" s="505" t="s">
        <v>175</v>
      </c>
      <c r="D185" s="505" t="s">
        <v>104</v>
      </c>
      <c r="E185" s="505">
        <v>2003</v>
      </c>
      <c r="F185" s="530">
        <v>824323.3</v>
      </c>
      <c r="G185" s="508">
        <v>440.92</v>
      </c>
      <c r="H185" s="498" t="s">
        <v>105</v>
      </c>
      <c r="I185" s="498" t="s">
        <v>104</v>
      </c>
      <c r="J185" s="497"/>
      <c r="K185" s="498" t="s">
        <v>101</v>
      </c>
      <c r="L185" s="53" t="s">
        <v>106</v>
      </c>
      <c r="M185" s="497" t="s">
        <v>37</v>
      </c>
      <c r="N185" s="497" t="s">
        <v>115</v>
      </c>
      <c r="O185" s="497" t="s">
        <v>116</v>
      </c>
      <c r="P185" s="497" t="s">
        <v>38</v>
      </c>
      <c r="Q185" s="498" t="s">
        <v>101</v>
      </c>
      <c r="R185" s="498"/>
      <c r="S185" s="499">
        <v>3100</v>
      </c>
      <c r="T185" s="500">
        <f>S185*G185</f>
        <v>1366852</v>
      </c>
      <c r="U185" s="506">
        <v>1366852</v>
      </c>
      <c r="V185" s="510">
        <v>3400</v>
      </c>
      <c r="W185" s="496">
        <f>V185*G185</f>
        <v>1499128</v>
      </c>
      <c r="X185" s="496">
        <f>W185</f>
        <v>1499128</v>
      </c>
    </row>
    <row r="186" spans="1:26" x14ac:dyDescent="0.2">
      <c r="A186" s="505"/>
      <c r="B186" s="505"/>
      <c r="C186" s="505"/>
      <c r="D186" s="505"/>
      <c r="E186" s="505"/>
      <c r="F186" s="530"/>
      <c r="G186" s="508"/>
      <c r="H186" s="498"/>
      <c r="I186" s="498"/>
      <c r="J186" s="497"/>
      <c r="K186" s="498"/>
      <c r="L186" s="37" t="s">
        <v>102</v>
      </c>
      <c r="M186" s="497"/>
      <c r="N186" s="497"/>
      <c r="O186" s="497"/>
      <c r="P186" s="497"/>
      <c r="Q186" s="498"/>
      <c r="R186" s="498"/>
      <c r="S186" s="499"/>
      <c r="T186" s="500"/>
      <c r="U186" s="506"/>
      <c r="V186" s="510"/>
      <c r="W186" s="496"/>
      <c r="X186" s="496"/>
    </row>
    <row r="187" spans="1:26" x14ac:dyDescent="0.2">
      <c r="A187" s="505" t="s">
        <v>31</v>
      </c>
      <c r="B187" s="505" t="s">
        <v>33</v>
      </c>
      <c r="C187" s="505" t="s">
        <v>175</v>
      </c>
      <c r="D187" s="505" t="s">
        <v>104</v>
      </c>
      <c r="E187" s="505">
        <v>1966</v>
      </c>
      <c r="F187" s="530">
        <v>4285.72</v>
      </c>
      <c r="G187" s="508">
        <v>43</v>
      </c>
      <c r="H187" s="498" t="s">
        <v>105</v>
      </c>
      <c r="I187" s="498" t="s">
        <v>104</v>
      </c>
      <c r="J187" s="497"/>
      <c r="K187" s="498" t="s">
        <v>101</v>
      </c>
      <c r="L187" s="53"/>
      <c r="M187" s="497" t="s">
        <v>117</v>
      </c>
      <c r="N187" s="497" t="s">
        <v>113</v>
      </c>
      <c r="O187" s="497" t="s">
        <v>118</v>
      </c>
      <c r="P187" s="497" t="s">
        <v>43</v>
      </c>
      <c r="Q187" s="498" t="s">
        <v>101</v>
      </c>
      <c r="R187" s="498"/>
      <c r="S187" s="499">
        <v>1400</v>
      </c>
      <c r="T187" s="500">
        <f>S187*G187</f>
        <v>60200</v>
      </c>
      <c r="U187" s="506">
        <v>60200</v>
      </c>
      <c r="V187" s="496">
        <v>1600</v>
      </c>
      <c r="W187" s="496">
        <f>V187*G187</f>
        <v>68800</v>
      </c>
      <c r="X187" s="496">
        <f>W187</f>
        <v>68800</v>
      </c>
    </row>
    <row r="188" spans="1:26" x14ac:dyDescent="0.2">
      <c r="A188" s="505"/>
      <c r="B188" s="505"/>
      <c r="C188" s="505"/>
      <c r="D188" s="505"/>
      <c r="E188" s="505"/>
      <c r="F188" s="530"/>
      <c r="G188" s="508"/>
      <c r="H188" s="498"/>
      <c r="I188" s="498"/>
      <c r="J188" s="497"/>
      <c r="K188" s="498"/>
      <c r="L188" s="37" t="s">
        <v>102</v>
      </c>
      <c r="M188" s="497"/>
      <c r="N188" s="497"/>
      <c r="O188" s="497"/>
      <c r="P188" s="497"/>
      <c r="Q188" s="498"/>
      <c r="R188" s="498"/>
      <c r="S188" s="499"/>
      <c r="T188" s="500"/>
      <c r="U188" s="506"/>
      <c r="V188" s="496"/>
      <c r="W188" s="496"/>
      <c r="X188" s="496"/>
    </row>
    <row r="189" spans="1:26" x14ac:dyDescent="0.2">
      <c r="A189" s="519" t="str">
        <f>'Zakładka nr 1 - wykaz podmiotów'!B14</f>
        <v>Zespół Szkolno-Przedszkolny Nr 1, Przedszkole Miejskie Nr 2  w Rypnie</v>
      </c>
      <c r="B189" s="519"/>
      <c r="C189" s="519"/>
      <c r="D189" s="519"/>
      <c r="E189" s="519"/>
      <c r="F189" s="519"/>
      <c r="G189" s="519"/>
      <c r="H189" s="519"/>
      <c r="I189" s="519"/>
      <c r="J189" s="519"/>
      <c r="K189" s="519"/>
      <c r="L189" s="519"/>
      <c r="M189" s="519"/>
      <c r="N189" s="519"/>
      <c r="O189" s="519"/>
      <c r="P189" s="519"/>
      <c r="Q189" s="519"/>
      <c r="R189" s="519"/>
      <c r="S189" s="42"/>
      <c r="T189" s="42"/>
      <c r="U189" s="49"/>
      <c r="V189" s="52"/>
      <c r="W189" s="52"/>
      <c r="X189" s="60"/>
    </row>
    <row r="190" spans="1:26" ht="25.5" x14ac:dyDescent="0.2">
      <c r="A190" s="498" t="s">
        <v>3</v>
      </c>
      <c r="B190" s="526" t="s">
        <v>111</v>
      </c>
      <c r="C190" s="505" t="s">
        <v>130</v>
      </c>
      <c r="D190" s="498" t="s">
        <v>104</v>
      </c>
      <c r="E190" s="498" t="s">
        <v>45</v>
      </c>
      <c r="F190" s="507">
        <v>1810971.43</v>
      </c>
      <c r="G190" s="508">
        <v>3308.09</v>
      </c>
      <c r="H190" s="498" t="s">
        <v>105</v>
      </c>
      <c r="I190" s="498" t="s">
        <v>104</v>
      </c>
      <c r="J190" s="497" t="s">
        <v>34</v>
      </c>
      <c r="K190" s="498" t="s">
        <v>101</v>
      </c>
      <c r="L190" s="54" t="s">
        <v>106</v>
      </c>
      <c r="M190" s="539" t="s">
        <v>44</v>
      </c>
      <c r="N190" s="539" t="s">
        <v>125</v>
      </c>
      <c r="O190" s="497" t="s">
        <v>118</v>
      </c>
      <c r="P190" s="539" t="s">
        <v>38</v>
      </c>
      <c r="Q190" s="505" t="s">
        <v>101</v>
      </c>
      <c r="R190" s="505"/>
      <c r="S190" s="499">
        <v>3100</v>
      </c>
      <c r="T190" s="500">
        <f>S190*G190</f>
        <v>10255079</v>
      </c>
      <c r="U190" s="506">
        <f>T190</f>
        <v>10255079</v>
      </c>
      <c r="V190" s="510">
        <v>3400</v>
      </c>
      <c r="W190" s="496">
        <f>V190*G190</f>
        <v>11247506</v>
      </c>
      <c r="X190" s="496">
        <f>W190</f>
        <v>11247506</v>
      </c>
    </row>
    <row r="191" spans="1:26" ht="25.5" customHeight="1" x14ac:dyDescent="0.2">
      <c r="A191" s="498"/>
      <c r="B191" s="526"/>
      <c r="C191" s="505"/>
      <c r="D191" s="498"/>
      <c r="E191" s="498"/>
      <c r="F191" s="507"/>
      <c r="G191" s="508"/>
      <c r="H191" s="498"/>
      <c r="I191" s="498"/>
      <c r="J191" s="497"/>
      <c r="K191" s="498"/>
      <c r="L191" s="37" t="s">
        <v>102</v>
      </c>
      <c r="M191" s="539"/>
      <c r="N191" s="539"/>
      <c r="O191" s="497"/>
      <c r="P191" s="539"/>
      <c r="Q191" s="505"/>
      <c r="R191" s="505"/>
      <c r="S191" s="499"/>
      <c r="T191" s="500"/>
      <c r="U191" s="506"/>
      <c r="V191" s="510"/>
      <c r="W191" s="496"/>
      <c r="X191" s="496"/>
    </row>
    <row r="192" spans="1:26" x14ac:dyDescent="0.2">
      <c r="A192" s="498" t="s">
        <v>4</v>
      </c>
      <c r="B192" s="526" t="s">
        <v>114</v>
      </c>
      <c r="C192" s="505" t="s">
        <v>132</v>
      </c>
      <c r="D192" s="498" t="s">
        <v>104</v>
      </c>
      <c r="E192" s="498">
        <v>1997</v>
      </c>
      <c r="F192" s="507">
        <v>549173.07999999996</v>
      </c>
      <c r="G192" s="508">
        <v>240</v>
      </c>
      <c r="H192" s="504"/>
      <c r="I192" s="498" t="s">
        <v>104</v>
      </c>
      <c r="J192" s="509"/>
      <c r="K192" s="498" t="s">
        <v>101</v>
      </c>
      <c r="L192" s="45"/>
      <c r="M192" s="497" t="s">
        <v>44</v>
      </c>
      <c r="N192" s="497" t="s">
        <v>125</v>
      </c>
      <c r="O192" s="511"/>
      <c r="P192" s="497" t="s">
        <v>38</v>
      </c>
      <c r="Q192" s="498" t="s">
        <v>101</v>
      </c>
      <c r="R192" s="498"/>
      <c r="S192" s="499">
        <v>3100</v>
      </c>
      <c r="T192" s="500">
        <f>S192*G192</f>
        <v>744000</v>
      </c>
      <c r="U192" s="506">
        <f>T192</f>
        <v>744000</v>
      </c>
      <c r="V192" s="510">
        <v>3400</v>
      </c>
      <c r="W192" s="496">
        <f>V192*G192</f>
        <v>816000</v>
      </c>
      <c r="X192" s="496">
        <f>W192</f>
        <v>816000</v>
      </c>
    </row>
    <row r="193" spans="1:24" ht="25.5" customHeight="1" x14ac:dyDescent="0.2">
      <c r="A193" s="498"/>
      <c r="B193" s="526"/>
      <c r="C193" s="505"/>
      <c r="D193" s="498"/>
      <c r="E193" s="498"/>
      <c r="F193" s="507"/>
      <c r="G193" s="508"/>
      <c r="H193" s="504"/>
      <c r="I193" s="498"/>
      <c r="J193" s="509"/>
      <c r="K193" s="498"/>
      <c r="L193" s="42" t="s">
        <v>102</v>
      </c>
      <c r="M193" s="497"/>
      <c r="N193" s="497"/>
      <c r="O193" s="511"/>
      <c r="P193" s="497"/>
      <c r="Q193" s="498"/>
      <c r="R193" s="498"/>
      <c r="S193" s="499"/>
      <c r="T193" s="500"/>
      <c r="U193" s="506"/>
      <c r="V193" s="510"/>
      <c r="W193" s="496"/>
      <c r="X193" s="496"/>
    </row>
    <row r="194" spans="1:24" ht="25.5" x14ac:dyDescent="0.2">
      <c r="A194" s="498" t="s">
        <v>5</v>
      </c>
      <c r="B194" s="534" t="s">
        <v>133</v>
      </c>
      <c r="C194" s="505" t="s">
        <v>131</v>
      </c>
      <c r="D194" s="498" t="s">
        <v>104</v>
      </c>
      <c r="E194" s="498">
        <v>1971</v>
      </c>
      <c r="F194" s="507">
        <v>344004.8</v>
      </c>
      <c r="G194" s="508">
        <v>279.17</v>
      </c>
      <c r="H194" s="498" t="s">
        <v>105</v>
      </c>
      <c r="I194" s="498" t="s">
        <v>104</v>
      </c>
      <c r="J194" s="497" t="s">
        <v>134</v>
      </c>
      <c r="K194" s="498" t="s">
        <v>101</v>
      </c>
      <c r="L194" s="53" t="s">
        <v>106</v>
      </c>
      <c r="M194" s="497" t="s">
        <v>37</v>
      </c>
      <c r="N194" s="497" t="s">
        <v>125</v>
      </c>
      <c r="O194" s="497" t="s">
        <v>118</v>
      </c>
      <c r="P194" s="497" t="s">
        <v>43</v>
      </c>
      <c r="Q194" s="498" t="s">
        <v>101</v>
      </c>
      <c r="R194" s="498"/>
      <c r="S194" s="499">
        <v>3100</v>
      </c>
      <c r="T194" s="500">
        <f>S194*G194</f>
        <v>865427</v>
      </c>
      <c r="U194" s="506">
        <f>T194</f>
        <v>865427</v>
      </c>
      <c r="V194" s="510">
        <v>3400</v>
      </c>
      <c r="W194" s="496">
        <f>V194*G194</f>
        <v>949178</v>
      </c>
      <c r="X194" s="496">
        <f>W194</f>
        <v>949178</v>
      </c>
    </row>
    <row r="195" spans="1:24" ht="25.5" customHeight="1" x14ac:dyDescent="0.2">
      <c r="A195" s="498"/>
      <c r="B195" s="534"/>
      <c r="C195" s="505"/>
      <c r="D195" s="498"/>
      <c r="E195" s="498"/>
      <c r="F195" s="507"/>
      <c r="G195" s="508"/>
      <c r="H195" s="498"/>
      <c r="I195" s="498"/>
      <c r="J195" s="497"/>
      <c r="K195" s="498"/>
      <c r="L195" s="37" t="s">
        <v>102</v>
      </c>
      <c r="M195" s="497"/>
      <c r="N195" s="497"/>
      <c r="O195" s="497"/>
      <c r="P195" s="497"/>
      <c r="Q195" s="498"/>
      <c r="R195" s="498"/>
      <c r="S195" s="499"/>
      <c r="T195" s="500"/>
      <c r="U195" s="506"/>
      <c r="V195" s="510"/>
      <c r="W195" s="496"/>
      <c r="X195" s="496"/>
    </row>
    <row r="196" spans="1:24" x14ac:dyDescent="0.2">
      <c r="A196" s="519" t="str">
        <f>'Zakładka nr 1 - wykaz podmiotów'!B15</f>
        <v>Zespół Szkolno-Przedszkolny Nr 1, Liceum Sztuk Plastycznych w Rypinie</v>
      </c>
      <c r="B196" s="519"/>
      <c r="C196" s="519"/>
      <c r="D196" s="519"/>
      <c r="E196" s="519"/>
      <c r="F196" s="519"/>
      <c r="G196" s="519"/>
      <c r="H196" s="519"/>
      <c r="I196" s="519"/>
      <c r="J196" s="519"/>
      <c r="K196" s="519"/>
      <c r="L196" s="519"/>
      <c r="M196" s="519"/>
      <c r="N196" s="519"/>
      <c r="O196" s="519"/>
      <c r="P196" s="519"/>
      <c r="Q196" s="519"/>
      <c r="R196" s="519"/>
      <c r="S196" s="42"/>
      <c r="T196" s="51"/>
      <c r="U196" s="52"/>
      <c r="V196" s="52"/>
      <c r="W196" s="59"/>
      <c r="X196" s="60"/>
    </row>
    <row r="197" spans="1:24" ht="12.75" customHeight="1" x14ac:dyDescent="0.2">
      <c r="A197" s="527" t="s">
        <v>63</v>
      </c>
      <c r="B197" s="527"/>
      <c r="C197" s="527"/>
      <c r="D197" s="527"/>
      <c r="E197" s="527"/>
      <c r="F197" s="527"/>
      <c r="G197" s="527"/>
      <c r="H197" s="527"/>
      <c r="I197" s="527"/>
      <c r="J197" s="527"/>
      <c r="K197" s="527"/>
      <c r="L197" s="527"/>
      <c r="M197" s="527"/>
      <c r="N197" s="527"/>
      <c r="O197" s="527"/>
      <c r="P197" s="527"/>
      <c r="Q197" s="527"/>
      <c r="R197" s="527"/>
      <c r="S197" s="55"/>
      <c r="T197" s="56"/>
      <c r="U197" s="57"/>
      <c r="V197" s="23"/>
      <c r="W197" s="23"/>
      <c r="X197" s="23"/>
    </row>
    <row r="198" spans="1:24" x14ac:dyDescent="0.2">
      <c r="A198" s="519" t="str">
        <f>'Zakładka nr 1 - wykaz podmiotów'!B17</f>
        <v xml:space="preserve">Zespół Szkolno-Przedszkolny Nr 2, Szkoła Podstawowa Nr 3  im. Jana Pawła II  w Rypinie </v>
      </c>
      <c r="B198" s="519"/>
      <c r="C198" s="519"/>
      <c r="D198" s="519"/>
      <c r="E198" s="519"/>
      <c r="F198" s="519"/>
      <c r="G198" s="519"/>
      <c r="H198" s="519"/>
      <c r="I198" s="519"/>
      <c r="J198" s="519"/>
      <c r="K198" s="519"/>
      <c r="L198" s="519"/>
      <c r="M198" s="519"/>
      <c r="N198" s="519"/>
      <c r="O198" s="519"/>
      <c r="P198" s="519"/>
      <c r="Q198" s="519"/>
      <c r="R198" s="519"/>
      <c r="S198" s="58"/>
      <c r="T198" s="58"/>
      <c r="U198" s="42"/>
      <c r="V198" s="62"/>
      <c r="W198" s="52"/>
      <c r="X198" s="60"/>
    </row>
    <row r="199" spans="1:24" x14ac:dyDescent="0.2">
      <c r="A199" s="527" t="s">
        <v>63</v>
      </c>
      <c r="B199" s="527"/>
      <c r="C199" s="527"/>
      <c r="D199" s="527"/>
      <c r="E199" s="527"/>
      <c r="F199" s="527"/>
      <c r="G199" s="527"/>
      <c r="H199" s="527"/>
      <c r="I199" s="527"/>
      <c r="J199" s="527"/>
      <c r="K199" s="527"/>
      <c r="L199" s="527"/>
      <c r="M199" s="527"/>
      <c r="N199" s="527"/>
      <c r="O199" s="527"/>
      <c r="P199" s="527"/>
      <c r="Q199" s="527"/>
      <c r="R199" s="527"/>
      <c r="S199" s="37"/>
      <c r="T199" s="37"/>
      <c r="U199" s="37"/>
      <c r="V199" s="23"/>
      <c r="W199" s="23"/>
      <c r="X199" s="23"/>
    </row>
    <row r="200" spans="1:24" x14ac:dyDescent="0.2">
      <c r="U200" s="40">
        <f>SUM(U5:U199)</f>
        <v>64657272.909999996</v>
      </c>
      <c r="X200" s="40">
        <f>SUM(X5:X199)</f>
        <v>70076058.269999996</v>
      </c>
    </row>
    <row r="201" spans="1:24" x14ac:dyDescent="0.2">
      <c r="U201" s="38"/>
      <c r="X201" s="38"/>
    </row>
  </sheetData>
  <autoFilter ref="E1:E197" xr:uid="{00000000-0009-0000-0000-000009000000}"/>
  <mergeCells count="2015">
    <mergeCell ref="V115:V116"/>
    <mergeCell ref="V158:V159"/>
    <mergeCell ref="T163:T164"/>
    <mergeCell ref="V163:V164"/>
    <mergeCell ref="S155:S156"/>
    <mergeCell ref="T155:T156"/>
    <mergeCell ref="T152:T153"/>
    <mergeCell ref="V152:V153"/>
    <mergeCell ref="U158:U159"/>
    <mergeCell ref="T150:T151"/>
    <mergeCell ref="S194:S195"/>
    <mergeCell ref="S165:S166"/>
    <mergeCell ref="S113:S114"/>
    <mergeCell ref="S111:S112"/>
    <mergeCell ref="J115:J116"/>
    <mergeCell ref="S163:S164"/>
    <mergeCell ref="S185:S186"/>
    <mergeCell ref="S158:S159"/>
    <mergeCell ref="S115:S116"/>
    <mergeCell ref="O113:O114"/>
    <mergeCell ref="T194:T195"/>
    <mergeCell ref="V194:V195"/>
    <mergeCell ref="V178:V179"/>
    <mergeCell ref="T181:T182"/>
    <mergeCell ref="V181:V182"/>
    <mergeCell ref="V143:V144"/>
    <mergeCell ref="V135:V136"/>
    <mergeCell ref="V137:V138"/>
    <mergeCell ref="O119:O120"/>
    <mergeCell ref="T192:T193"/>
    <mergeCell ref="V192:V193"/>
    <mergeCell ref="K155:K156"/>
    <mergeCell ref="W194:W195"/>
    <mergeCell ref="U161:U162"/>
    <mergeCell ref="W192:W193"/>
    <mergeCell ref="T161:T162"/>
    <mergeCell ref="T165:T166"/>
    <mergeCell ref="V165:V166"/>
    <mergeCell ref="T175:T176"/>
    <mergeCell ref="V175:V176"/>
    <mergeCell ref="W152:W153"/>
    <mergeCell ref="V155:V156"/>
    <mergeCell ref="U190:U191"/>
    <mergeCell ref="W163:W164"/>
    <mergeCell ref="W165:W166"/>
    <mergeCell ref="S187:S188"/>
    <mergeCell ref="T187:T188"/>
    <mergeCell ref="V187:V188"/>
    <mergeCell ref="W187:W188"/>
    <mergeCell ref="S175:S176"/>
    <mergeCell ref="T185:T186"/>
    <mergeCell ref="V185:V186"/>
    <mergeCell ref="W185:W186"/>
    <mergeCell ref="U183:U184"/>
    <mergeCell ref="U185:U186"/>
    <mergeCell ref="S183:S184"/>
    <mergeCell ref="T183:T184"/>
    <mergeCell ref="V183:V184"/>
    <mergeCell ref="W183:W184"/>
    <mergeCell ref="W175:W176"/>
    <mergeCell ref="W178:W179"/>
    <mergeCell ref="S181:S182"/>
    <mergeCell ref="S178:S179"/>
    <mergeCell ref="T178:T179"/>
    <mergeCell ref="W181:W182"/>
    <mergeCell ref="V150:V151"/>
    <mergeCell ref="S150:S151"/>
    <mergeCell ref="S152:S153"/>
    <mergeCell ref="T111:T112"/>
    <mergeCell ref="V111:V112"/>
    <mergeCell ref="U115:U116"/>
    <mergeCell ref="T113:T114"/>
    <mergeCell ref="V113:V114"/>
    <mergeCell ref="T119:T120"/>
    <mergeCell ref="U119:U120"/>
    <mergeCell ref="U5:U6"/>
    <mergeCell ref="S107:S108"/>
    <mergeCell ref="T107:T108"/>
    <mergeCell ref="V107:V108"/>
    <mergeCell ref="S109:S110"/>
    <mergeCell ref="U103:U104"/>
    <mergeCell ref="T109:T110"/>
    <mergeCell ref="V101:V102"/>
    <mergeCell ref="S99:S100"/>
    <mergeCell ref="S97:S98"/>
    <mergeCell ref="S93:S94"/>
    <mergeCell ref="T95:T96"/>
    <mergeCell ref="U101:U102"/>
    <mergeCell ref="V109:V110"/>
    <mergeCell ref="S103:S104"/>
    <mergeCell ref="T103:T104"/>
    <mergeCell ref="V103:V104"/>
    <mergeCell ref="S105:S106"/>
    <mergeCell ref="U97:U98"/>
    <mergeCell ref="U99:U100"/>
    <mergeCell ref="T53:T54"/>
    <mergeCell ref="T49:T50"/>
    <mergeCell ref="T99:T100"/>
    <mergeCell ref="V99:V100"/>
    <mergeCell ref="T105:T106"/>
    <mergeCell ref="V105:V106"/>
    <mergeCell ref="V97:V98"/>
    <mergeCell ref="U29:U30"/>
    <mergeCell ref="Q21:R22"/>
    <mergeCell ref="T51:T52"/>
    <mergeCell ref="U31:U32"/>
    <mergeCell ref="V29:V30"/>
    <mergeCell ref="V35:V36"/>
    <mergeCell ref="T47:T48"/>
    <mergeCell ref="T45:T46"/>
    <mergeCell ref="T43:T44"/>
    <mergeCell ref="T25:T26"/>
    <mergeCell ref="T13:T14"/>
    <mergeCell ref="T83:T84"/>
    <mergeCell ref="T41:T42"/>
    <mergeCell ref="T39:T40"/>
    <mergeCell ref="T37:T38"/>
    <mergeCell ref="T35:T36"/>
    <mergeCell ref="T33:T34"/>
    <mergeCell ref="T31:T32"/>
    <mergeCell ref="T27:T28"/>
    <mergeCell ref="T29:T30"/>
    <mergeCell ref="Q55:R56"/>
    <mergeCell ref="T19:T20"/>
    <mergeCell ref="T17:T18"/>
    <mergeCell ref="S25:S26"/>
    <mergeCell ref="S23:S24"/>
    <mergeCell ref="T23:T24"/>
    <mergeCell ref="T11:T12"/>
    <mergeCell ref="S13:S14"/>
    <mergeCell ref="S11:S12"/>
    <mergeCell ref="P33:P34"/>
    <mergeCell ref="U19:U20"/>
    <mergeCell ref="U21:U22"/>
    <mergeCell ref="U23:U24"/>
    <mergeCell ref="U25:U26"/>
    <mergeCell ref="U27:U28"/>
    <mergeCell ref="G115:G116"/>
    <mergeCell ref="H115:H116"/>
    <mergeCell ref="I115:I116"/>
    <mergeCell ref="K115:K116"/>
    <mergeCell ref="S1:U1"/>
    <mergeCell ref="U9:U10"/>
    <mergeCell ref="U11:U12"/>
    <mergeCell ref="U13:U14"/>
    <mergeCell ref="U15:U16"/>
    <mergeCell ref="U17:U18"/>
    <mergeCell ref="K111:K112"/>
    <mergeCell ref="J109:J110"/>
    <mergeCell ref="K109:K110"/>
    <mergeCell ref="I105:I106"/>
    <mergeCell ref="J103:J104"/>
    <mergeCell ref="K103:K104"/>
    <mergeCell ref="P115:P116"/>
    <mergeCell ref="Q115:R116"/>
    <mergeCell ref="P11:P12"/>
    <mergeCell ref="P13:P14"/>
    <mergeCell ref="O23:O24"/>
    <mergeCell ref="P15:P16"/>
    <mergeCell ref="P17:P18"/>
    <mergeCell ref="B115:B116"/>
    <mergeCell ref="C115:C116"/>
    <mergeCell ref="D115:D116"/>
    <mergeCell ref="E115:E116"/>
    <mergeCell ref="F115:F116"/>
    <mergeCell ref="G113:G114"/>
    <mergeCell ref="A111:A112"/>
    <mergeCell ref="B111:B112"/>
    <mergeCell ref="H113:H114"/>
    <mergeCell ref="I113:I114"/>
    <mergeCell ref="J113:J114"/>
    <mergeCell ref="A113:A114"/>
    <mergeCell ref="B113:B114"/>
    <mergeCell ref="C113:C114"/>
    <mergeCell ref="D113:D114"/>
    <mergeCell ref="G111:G112"/>
    <mergeCell ref="H111:H112"/>
    <mergeCell ref="I111:I112"/>
    <mergeCell ref="J111:J112"/>
    <mergeCell ref="C111:C112"/>
    <mergeCell ref="D111:D112"/>
    <mergeCell ref="E111:E112"/>
    <mergeCell ref="F111:F112"/>
    <mergeCell ref="E113:E114"/>
    <mergeCell ref="F113:F114"/>
    <mergeCell ref="J107:J108"/>
    <mergeCell ref="J105:J106"/>
    <mergeCell ref="F107:F108"/>
    <mergeCell ref="G107:G108"/>
    <mergeCell ref="I107:I108"/>
    <mergeCell ref="H107:H108"/>
    <mergeCell ref="F101:F102"/>
    <mergeCell ref="K101:K102"/>
    <mergeCell ref="J101:J102"/>
    <mergeCell ref="Q105:R106"/>
    <mergeCell ref="Q107:R108"/>
    <mergeCell ref="O103:O104"/>
    <mergeCell ref="P105:P106"/>
    <mergeCell ref="Q103:R104"/>
    <mergeCell ref="Q101:R102"/>
    <mergeCell ref="P21:P22"/>
    <mergeCell ref="P25:P26"/>
    <mergeCell ref="O25:O26"/>
    <mergeCell ref="K71:K72"/>
    <mergeCell ref="J71:J72"/>
    <mergeCell ref="K73:K74"/>
    <mergeCell ref="F73:F74"/>
    <mergeCell ref="I69:I70"/>
    <mergeCell ref="M69:M70"/>
    <mergeCell ref="N69:N70"/>
    <mergeCell ref="G43:G44"/>
    <mergeCell ref="J43:J44"/>
    <mergeCell ref="H45:H46"/>
    <mergeCell ref="J51:J52"/>
    <mergeCell ref="G31:G32"/>
    <mergeCell ref="J25:J26"/>
    <mergeCell ref="P23:P24"/>
    <mergeCell ref="K81:K82"/>
    <mergeCell ref="B83:B84"/>
    <mergeCell ref="E83:E84"/>
    <mergeCell ref="C83:C84"/>
    <mergeCell ref="D83:D84"/>
    <mergeCell ref="F83:F84"/>
    <mergeCell ref="I83:I84"/>
    <mergeCell ref="C81:C82"/>
    <mergeCell ref="D81:D82"/>
    <mergeCell ref="Q9:R10"/>
    <mergeCell ref="Q11:R12"/>
    <mergeCell ref="Q13:R14"/>
    <mergeCell ref="Q15:R16"/>
    <mergeCell ref="Q17:R18"/>
    <mergeCell ref="K105:K106"/>
    <mergeCell ref="Q19:R20"/>
    <mergeCell ref="N19:N20"/>
    <mergeCell ref="O19:O20"/>
    <mergeCell ref="N25:N26"/>
    <mergeCell ref="F105:F106"/>
    <mergeCell ref="G105:G106"/>
    <mergeCell ref="H105:H106"/>
    <mergeCell ref="P103:P104"/>
    <mergeCell ref="K99:K100"/>
    <mergeCell ref="Q99:R99"/>
    <mergeCell ref="D13:D14"/>
    <mergeCell ref="F13:F14"/>
    <mergeCell ref="C79:C80"/>
    <mergeCell ref="D79:D80"/>
    <mergeCell ref="F79:F80"/>
    <mergeCell ref="B75:B76"/>
    <mergeCell ref="E75:E76"/>
    <mergeCell ref="A69:A70"/>
    <mergeCell ref="A77:A78"/>
    <mergeCell ref="A95:A96"/>
    <mergeCell ref="A93:A94"/>
    <mergeCell ref="A91:A92"/>
    <mergeCell ref="A89:A90"/>
    <mergeCell ref="F103:F104"/>
    <mergeCell ref="G103:G104"/>
    <mergeCell ref="H103:H104"/>
    <mergeCell ref="B101:B102"/>
    <mergeCell ref="C101:C102"/>
    <mergeCell ref="G101:G102"/>
    <mergeCell ref="B103:B104"/>
    <mergeCell ref="C103:C104"/>
    <mergeCell ref="C87:C88"/>
    <mergeCell ref="H93:H94"/>
    <mergeCell ref="E93:E94"/>
    <mergeCell ref="B91:B92"/>
    <mergeCell ref="H87:H88"/>
    <mergeCell ref="G87:G88"/>
    <mergeCell ref="B89:B90"/>
    <mergeCell ref="E89:E90"/>
    <mergeCell ref="C89:C90"/>
    <mergeCell ref="D89:D90"/>
    <mergeCell ref="F89:F90"/>
    <mergeCell ref="B87:B88"/>
    <mergeCell ref="E87:E88"/>
    <mergeCell ref="D101:D102"/>
    <mergeCell ref="E101:E102"/>
    <mergeCell ref="C95:C96"/>
    <mergeCell ref="C93:C94"/>
    <mergeCell ref="B85:B86"/>
    <mergeCell ref="O115:O116"/>
    <mergeCell ref="O143:O144"/>
    <mergeCell ref="O117:O118"/>
    <mergeCell ref="K119:K120"/>
    <mergeCell ref="M119:M120"/>
    <mergeCell ref="N143:N144"/>
    <mergeCell ref="U141:U142"/>
    <mergeCell ref="Q141:R142"/>
    <mergeCell ref="S141:S142"/>
    <mergeCell ref="A75:A76"/>
    <mergeCell ref="A73:A74"/>
    <mergeCell ref="A71:A72"/>
    <mergeCell ref="A81:A82"/>
    <mergeCell ref="A79:A80"/>
    <mergeCell ref="Q109:R110"/>
    <mergeCell ref="O107:O108"/>
    <mergeCell ref="P107:P108"/>
    <mergeCell ref="O105:O106"/>
    <mergeCell ref="B109:B110"/>
    <mergeCell ref="C109:C110"/>
    <mergeCell ref="D109:D110"/>
    <mergeCell ref="E109:E110"/>
    <mergeCell ref="F109:F110"/>
    <mergeCell ref="I109:I110"/>
    <mergeCell ref="G109:G110"/>
    <mergeCell ref="H109:H110"/>
    <mergeCell ref="N105:N106"/>
    <mergeCell ref="E85:E86"/>
    <mergeCell ref="C85:C86"/>
    <mergeCell ref="T143:T144"/>
    <mergeCell ref="D85:D86"/>
    <mergeCell ref="F85:F86"/>
    <mergeCell ref="U143:U144"/>
    <mergeCell ref="T135:T136"/>
    <mergeCell ref="U135:U136"/>
    <mergeCell ref="I137:I138"/>
    <mergeCell ref="N137:N138"/>
    <mergeCell ref="N115:N116"/>
    <mergeCell ref="M123:M124"/>
    <mergeCell ref="N123:N124"/>
    <mergeCell ref="N117:N118"/>
    <mergeCell ref="P143:P144"/>
    <mergeCell ref="Q143:R144"/>
    <mergeCell ref="S143:S144"/>
    <mergeCell ref="S135:S136"/>
    <mergeCell ref="P119:P120"/>
    <mergeCell ref="Q119:R120"/>
    <mergeCell ref="S119:S120"/>
    <mergeCell ref="A109:A110"/>
    <mergeCell ref="N111:N112"/>
    <mergeCell ref="O111:O112"/>
    <mergeCell ref="P111:P112"/>
    <mergeCell ref="P113:P114"/>
    <mergeCell ref="Q113:R114"/>
    <mergeCell ref="Q111:R112"/>
    <mergeCell ref="K123:K124"/>
    <mergeCell ref="O123:O124"/>
    <mergeCell ref="P123:P124"/>
    <mergeCell ref="Q123:R124"/>
    <mergeCell ref="S123:S124"/>
    <mergeCell ref="T123:T124"/>
    <mergeCell ref="U123:U124"/>
    <mergeCell ref="U137:U138"/>
    <mergeCell ref="K127:K128"/>
    <mergeCell ref="A105:A106"/>
    <mergeCell ref="D143:D144"/>
    <mergeCell ref="E143:E144"/>
    <mergeCell ref="F143:F144"/>
    <mergeCell ref="G143:G144"/>
    <mergeCell ref="A107:A108"/>
    <mergeCell ref="E105:E106"/>
    <mergeCell ref="D107:D108"/>
    <mergeCell ref="E107:E108"/>
    <mergeCell ref="B143:B144"/>
    <mergeCell ref="C143:C144"/>
    <mergeCell ref="A99:A100"/>
    <mergeCell ref="B99:B100"/>
    <mergeCell ref="C99:C100"/>
    <mergeCell ref="E135:E136"/>
    <mergeCell ref="F135:F136"/>
    <mergeCell ref="A137:A138"/>
    <mergeCell ref="B137:B138"/>
    <mergeCell ref="C137:C138"/>
    <mergeCell ref="D137:D138"/>
    <mergeCell ref="E137:E138"/>
    <mergeCell ref="A101:A102"/>
    <mergeCell ref="A103:A104"/>
    <mergeCell ref="D99:D100"/>
    <mergeCell ref="E99:E100"/>
    <mergeCell ref="F99:F100"/>
    <mergeCell ref="D103:D104"/>
    <mergeCell ref="E103:E104"/>
    <mergeCell ref="B105:B106"/>
    <mergeCell ref="C105:C106"/>
    <mergeCell ref="B107:B108"/>
    <mergeCell ref="A115:A116"/>
    <mergeCell ref="V141:V142"/>
    <mergeCell ref="W141:W142"/>
    <mergeCell ref="X141:X142"/>
    <mergeCell ref="N135:N136"/>
    <mergeCell ref="O135:O136"/>
    <mergeCell ref="P135:P136"/>
    <mergeCell ref="Q135:R136"/>
    <mergeCell ref="W135:W136"/>
    <mergeCell ref="X135:X136"/>
    <mergeCell ref="A17:A18"/>
    <mergeCell ref="A15:A16"/>
    <mergeCell ref="A23:A24"/>
    <mergeCell ref="A65:A66"/>
    <mergeCell ref="A63:A64"/>
    <mergeCell ref="A61:A62"/>
    <mergeCell ref="A27:A28"/>
    <mergeCell ref="A25:A26"/>
    <mergeCell ref="A33:A34"/>
    <mergeCell ref="A31:A32"/>
    <mergeCell ref="D87:D88"/>
    <mergeCell ref="F87:F88"/>
    <mergeCell ref="I85:I86"/>
    <mergeCell ref="N85:N86"/>
    <mergeCell ref="J85:J86"/>
    <mergeCell ref="G83:G84"/>
    <mergeCell ref="K83:K84"/>
    <mergeCell ref="J83:J84"/>
    <mergeCell ref="K85:K86"/>
    <mergeCell ref="H85:H86"/>
    <mergeCell ref="G85:G86"/>
    <mergeCell ref="K97:K98"/>
    <mergeCell ref="B59:B60"/>
    <mergeCell ref="S190:S191"/>
    <mergeCell ref="A165:A166"/>
    <mergeCell ref="B165:B166"/>
    <mergeCell ref="C165:C166"/>
    <mergeCell ref="D165:D166"/>
    <mergeCell ref="E165:E166"/>
    <mergeCell ref="D1:D3"/>
    <mergeCell ref="E1:E3"/>
    <mergeCell ref="F1:F3"/>
    <mergeCell ref="K165:K166"/>
    <mergeCell ref="F165:F166"/>
    <mergeCell ref="K95:K96"/>
    <mergeCell ref="J95:J96"/>
    <mergeCell ref="D95:D96"/>
    <mergeCell ref="F95:F96"/>
    <mergeCell ref="G99:G100"/>
    <mergeCell ref="S192:S193"/>
    <mergeCell ref="S161:S162"/>
    <mergeCell ref="H190:H191"/>
    <mergeCell ref="D190:D191"/>
    <mergeCell ref="E190:E191"/>
    <mergeCell ref="F190:F191"/>
    <mergeCell ref="G190:G191"/>
    <mergeCell ref="Q190:R191"/>
    <mergeCell ref="P190:P191"/>
    <mergeCell ref="I190:I191"/>
    <mergeCell ref="J190:J191"/>
    <mergeCell ref="K190:K191"/>
    <mergeCell ref="A13:A14"/>
    <mergeCell ref="H185:H186"/>
    <mergeCell ref="I185:I186"/>
    <mergeCell ref="A87:A88"/>
    <mergeCell ref="A197:R197"/>
    <mergeCell ref="A21:A22"/>
    <mergeCell ref="O69:O70"/>
    <mergeCell ref="M35:M36"/>
    <mergeCell ref="M93:M94"/>
    <mergeCell ref="A29:A30"/>
    <mergeCell ref="A47:A48"/>
    <mergeCell ref="A45:A46"/>
    <mergeCell ref="A43:A44"/>
    <mergeCell ref="A83:A84"/>
    <mergeCell ref="A11:A12"/>
    <mergeCell ref="A59:A60"/>
    <mergeCell ref="A57:A58"/>
    <mergeCell ref="A55:A56"/>
    <mergeCell ref="A53:A54"/>
    <mergeCell ref="A41:A42"/>
    <mergeCell ref="A39:A40"/>
    <mergeCell ref="A37:A38"/>
    <mergeCell ref="A35:A36"/>
    <mergeCell ref="A19:A20"/>
    <mergeCell ref="A163:A164"/>
    <mergeCell ref="B163:B164"/>
    <mergeCell ref="C163:C164"/>
    <mergeCell ref="D163:D164"/>
    <mergeCell ref="E163:E164"/>
    <mergeCell ref="F163:F164"/>
    <mergeCell ref="G165:G166"/>
    <mergeCell ref="H165:H166"/>
    <mergeCell ref="I165:I166"/>
    <mergeCell ref="A194:A195"/>
    <mergeCell ref="B194:B195"/>
    <mergeCell ref="C194:C195"/>
    <mergeCell ref="T190:T191"/>
    <mergeCell ref="V190:V191"/>
    <mergeCell ref="W190:W191"/>
    <mergeCell ref="U194:U195"/>
    <mergeCell ref="G163:G164"/>
    <mergeCell ref="H163:H164"/>
    <mergeCell ref="I163:I164"/>
    <mergeCell ref="J163:J164"/>
    <mergeCell ref="K163:K164"/>
    <mergeCell ref="G194:G195"/>
    <mergeCell ref="D161:D162"/>
    <mergeCell ref="E161:E162"/>
    <mergeCell ref="F161:F162"/>
    <mergeCell ref="V161:V162"/>
    <mergeCell ref="K161:K162"/>
    <mergeCell ref="G161:G162"/>
    <mergeCell ref="H161:H162"/>
    <mergeCell ref="I161:I162"/>
    <mergeCell ref="J161:J162"/>
    <mergeCell ref="D194:D195"/>
    <mergeCell ref="E194:E195"/>
    <mergeCell ref="F194:F195"/>
    <mergeCell ref="Q192:R193"/>
    <mergeCell ref="Q194:R195"/>
    <mergeCell ref="M194:M195"/>
    <mergeCell ref="N194:N195"/>
    <mergeCell ref="O194:O195"/>
    <mergeCell ref="P194:P195"/>
    <mergeCell ref="M192:M193"/>
    <mergeCell ref="N192:N193"/>
    <mergeCell ref="P192:P193"/>
    <mergeCell ref="O192:O193"/>
    <mergeCell ref="K194:K195"/>
    <mergeCell ref="A190:A191"/>
    <mergeCell ref="B190:B191"/>
    <mergeCell ref="C190:C191"/>
    <mergeCell ref="H192:H193"/>
    <mergeCell ref="A192:A193"/>
    <mergeCell ref="C67:C68"/>
    <mergeCell ref="D67:D68"/>
    <mergeCell ref="G95:G96"/>
    <mergeCell ref="A143:A144"/>
    <mergeCell ref="A9:A10"/>
    <mergeCell ref="A7:A8"/>
    <mergeCell ref="A51:A52"/>
    <mergeCell ref="A49:A50"/>
    <mergeCell ref="B95:B96"/>
    <mergeCell ref="B13:B14"/>
    <mergeCell ref="A161:A162"/>
    <mergeCell ref="B67:B68"/>
    <mergeCell ref="B43:B44"/>
    <mergeCell ref="B65:B66"/>
    <mergeCell ref="B47:B48"/>
    <mergeCell ref="B71:B72"/>
    <mergeCell ref="B93:B94"/>
    <mergeCell ref="B81:B82"/>
    <mergeCell ref="A67:A68"/>
    <mergeCell ref="A85:A86"/>
    <mergeCell ref="K187:K188"/>
    <mergeCell ref="K185:K186"/>
    <mergeCell ref="I187:I188"/>
    <mergeCell ref="K192:K193"/>
    <mergeCell ref="H143:H144"/>
    <mergeCell ref="I143:I144"/>
    <mergeCell ref="H194:H195"/>
    <mergeCell ref="I194:I195"/>
    <mergeCell ref="J194:J195"/>
    <mergeCell ref="J143:J144"/>
    <mergeCell ref="I99:I100"/>
    <mergeCell ref="J99:J100"/>
    <mergeCell ref="I103:I104"/>
    <mergeCell ref="H101:H102"/>
    <mergeCell ref="I101:I102"/>
    <mergeCell ref="C107:C108"/>
    <mergeCell ref="D105:D106"/>
    <mergeCell ref="C91:C92"/>
    <mergeCell ref="D91:D92"/>
    <mergeCell ref="F91:F92"/>
    <mergeCell ref="H89:H90"/>
    <mergeCell ref="G89:G90"/>
    <mergeCell ref="P185:P186"/>
    <mergeCell ref="O185:O186"/>
    <mergeCell ref="I95:I96"/>
    <mergeCell ref="E95:E96"/>
    <mergeCell ref="I135:I136"/>
    <mergeCell ref="J135:J136"/>
    <mergeCell ref="K135:K136"/>
    <mergeCell ref="M135:M136"/>
    <mergeCell ref="G97:G98"/>
    <mergeCell ref="J97:J98"/>
    <mergeCell ref="H95:H96"/>
    <mergeCell ref="M97:M98"/>
    <mergeCell ref="K107:K108"/>
    <mergeCell ref="K113:K114"/>
    <mergeCell ref="K143:K144"/>
    <mergeCell ref="M143:M144"/>
    <mergeCell ref="O190:O191"/>
    <mergeCell ref="M190:M191"/>
    <mergeCell ref="N190:N191"/>
    <mergeCell ref="N13:N14"/>
    <mergeCell ref="O13:O14"/>
    <mergeCell ref="M13:M14"/>
    <mergeCell ref="F93:F94"/>
    <mergeCell ref="J77:J78"/>
    <mergeCell ref="I75:I76"/>
    <mergeCell ref="K13:K14"/>
    <mergeCell ref="N15:N16"/>
    <mergeCell ref="O15:O16"/>
    <mergeCell ref="D93:D94"/>
    <mergeCell ref="G91:G92"/>
    <mergeCell ref="H91:H92"/>
    <mergeCell ref="G93:G94"/>
    <mergeCell ref="E91:E92"/>
    <mergeCell ref="E21:E22"/>
    <mergeCell ref="D21:D22"/>
    <mergeCell ref="F21:F22"/>
    <mergeCell ref="O31:O32"/>
    <mergeCell ref="H99:H100"/>
    <mergeCell ref="I97:I98"/>
    <mergeCell ref="I81:I82"/>
    <mergeCell ref="J81:J82"/>
    <mergeCell ref="G79:G80"/>
    <mergeCell ref="H81:H82"/>
    <mergeCell ref="G81:G82"/>
    <mergeCell ref="E81:E82"/>
    <mergeCell ref="H77:H78"/>
    <mergeCell ref="H79:H80"/>
    <mergeCell ref="E79:E80"/>
    <mergeCell ref="Q187:R188"/>
    <mergeCell ref="M187:M188"/>
    <mergeCell ref="N187:N188"/>
    <mergeCell ref="O187:O188"/>
    <mergeCell ref="P187:P188"/>
    <mergeCell ref="M185:M186"/>
    <mergeCell ref="N185:N186"/>
    <mergeCell ref="Q185:R186"/>
    <mergeCell ref="K79:K80"/>
    <mergeCell ref="P19:P20"/>
    <mergeCell ref="I87:I88"/>
    <mergeCell ref="I89:I90"/>
    <mergeCell ref="I19:I20"/>
    <mergeCell ref="I23:I24"/>
    <mergeCell ref="J19:J20"/>
    <mergeCell ref="J79:J80"/>
    <mergeCell ref="I21:I22"/>
    <mergeCell ref="I79:I80"/>
    <mergeCell ref="P29:P30"/>
    <mergeCell ref="J21:J22"/>
    <mergeCell ref="O21:O22"/>
    <mergeCell ref="N31:N32"/>
    <mergeCell ref="P27:P28"/>
    <mergeCell ref="M31:M32"/>
    <mergeCell ref="N29:N30"/>
    <mergeCell ref="K93:K94"/>
    <mergeCell ref="I91:I92"/>
    <mergeCell ref="K91:K92"/>
    <mergeCell ref="J91:J92"/>
    <mergeCell ref="I93:I94"/>
    <mergeCell ref="J93:J94"/>
    <mergeCell ref="J89:J90"/>
    <mergeCell ref="C75:C76"/>
    <mergeCell ref="D75:D76"/>
    <mergeCell ref="F75:F76"/>
    <mergeCell ref="G75:G76"/>
    <mergeCell ref="B77:B78"/>
    <mergeCell ref="E77:E78"/>
    <mergeCell ref="B79:B80"/>
    <mergeCell ref="N161:N162"/>
    <mergeCell ref="B150:B151"/>
    <mergeCell ref="N155:N156"/>
    <mergeCell ref="M155:M156"/>
    <mergeCell ref="H181:H182"/>
    <mergeCell ref="I181:I182"/>
    <mergeCell ref="J181:J182"/>
    <mergeCell ref="J183:J184"/>
    <mergeCell ref="K139:K140"/>
    <mergeCell ref="M111:M112"/>
    <mergeCell ref="F77:F78"/>
    <mergeCell ref="K75:K76"/>
    <mergeCell ref="J75:J76"/>
    <mergeCell ref="K77:K78"/>
    <mergeCell ref="I77:I78"/>
    <mergeCell ref="C77:C78"/>
    <mergeCell ref="G135:G136"/>
    <mergeCell ref="H135:H136"/>
    <mergeCell ref="M125:M126"/>
    <mergeCell ref="N125:N126"/>
    <mergeCell ref="G183:G184"/>
    <mergeCell ref="M113:M114"/>
    <mergeCell ref="N113:N114"/>
    <mergeCell ref="M127:M128"/>
    <mergeCell ref="N127:N128"/>
    <mergeCell ref="B73:B74"/>
    <mergeCell ref="E73:E74"/>
    <mergeCell ref="C73:C74"/>
    <mergeCell ref="D73:D74"/>
    <mergeCell ref="G73:G74"/>
    <mergeCell ref="G77:G78"/>
    <mergeCell ref="J73:J74"/>
    <mergeCell ref="J141:J142"/>
    <mergeCell ref="K141:K142"/>
    <mergeCell ref="M141:M142"/>
    <mergeCell ref="N141:N142"/>
    <mergeCell ref="O141:O142"/>
    <mergeCell ref="P141:P142"/>
    <mergeCell ref="K89:K90"/>
    <mergeCell ref="K87:K88"/>
    <mergeCell ref="J87:J88"/>
    <mergeCell ref="M115:M116"/>
    <mergeCell ref="H97:H98"/>
    <mergeCell ref="H83:H84"/>
    <mergeCell ref="N81:N82"/>
    <mergeCell ref="N89:N90"/>
    <mergeCell ref="N93:N94"/>
    <mergeCell ref="M139:M140"/>
    <mergeCell ref="N97:N98"/>
    <mergeCell ref="M101:M102"/>
    <mergeCell ref="N101:N102"/>
    <mergeCell ref="O85:O86"/>
    <mergeCell ref="P85:P86"/>
    <mergeCell ref="O95:O96"/>
    <mergeCell ref="P95:P96"/>
    <mergeCell ref="F137:F138"/>
    <mergeCell ref="F81:F82"/>
    <mergeCell ref="E71:E72"/>
    <mergeCell ref="C71:C72"/>
    <mergeCell ref="D71:D72"/>
    <mergeCell ref="F71:F72"/>
    <mergeCell ref="G71:G72"/>
    <mergeCell ref="I71:I72"/>
    <mergeCell ref="H75:H76"/>
    <mergeCell ref="M73:M74"/>
    <mergeCell ref="H69:H70"/>
    <mergeCell ref="H73:H74"/>
    <mergeCell ref="H71:H72"/>
    <mergeCell ref="I73:I74"/>
    <mergeCell ref="D77:D78"/>
    <mergeCell ref="C65:C66"/>
    <mergeCell ref="D65:D66"/>
    <mergeCell ref="D47:D48"/>
    <mergeCell ref="D59:D60"/>
    <mergeCell ref="F59:F60"/>
    <mergeCell ref="I63:I64"/>
    <mergeCell ref="J63:J64"/>
    <mergeCell ref="H63:H64"/>
    <mergeCell ref="K61:K62"/>
    <mergeCell ref="J61:J62"/>
    <mergeCell ref="K63:K64"/>
    <mergeCell ref="J53:J54"/>
    <mergeCell ref="H55:H56"/>
    <mergeCell ref="I49:I50"/>
    <mergeCell ref="J49:J50"/>
    <mergeCell ref="K49:K50"/>
    <mergeCell ref="H49:H50"/>
    <mergeCell ref="H53:H54"/>
    <mergeCell ref="I51:I52"/>
    <mergeCell ref="D69:D70"/>
    <mergeCell ref="F69:F70"/>
    <mergeCell ref="K69:K70"/>
    <mergeCell ref="G69:G70"/>
    <mergeCell ref="E65:E66"/>
    <mergeCell ref="E67:E68"/>
    <mergeCell ref="G67:G68"/>
    <mergeCell ref="H65:H66"/>
    <mergeCell ref="G65:G66"/>
    <mergeCell ref="J69:J70"/>
    <mergeCell ref="I65:I66"/>
    <mergeCell ref="F65:F66"/>
    <mergeCell ref="I67:I68"/>
    <mergeCell ref="H51:H52"/>
    <mergeCell ref="G51:G52"/>
    <mergeCell ref="K67:K68"/>
    <mergeCell ref="J67:J68"/>
    <mergeCell ref="K65:K66"/>
    <mergeCell ref="J65:J66"/>
    <mergeCell ref="G57:G58"/>
    <mergeCell ref="G59:G60"/>
    <mergeCell ref="F51:F52"/>
    <mergeCell ref="F53:F54"/>
    <mergeCell ref="I53:I54"/>
    <mergeCell ref="F67:F68"/>
    <mergeCell ref="H57:H58"/>
    <mergeCell ref="I57:I58"/>
    <mergeCell ref="G53:G54"/>
    <mergeCell ref="H67:H68"/>
    <mergeCell ref="K29:K30"/>
    <mergeCell ref="F27:F28"/>
    <mergeCell ref="O29:O30"/>
    <mergeCell ref="M29:M30"/>
    <mergeCell ref="F39:F40"/>
    <mergeCell ref="F47:F48"/>
    <mergeCell ref="I45:I46"/>
    <mergeCell ref="B31:B32"/>
    <mergeCell ref="C31:C32"/>
    <mergeCell ref="D31:D32"/>
    <mergeCell ref="B45:B46"/>
    <mergeCell ref="E45:E46"/>
    <mergeCell ref="D45:D46"/>
    <mergeCell ref="C47:C48"/>
    <mergeCell ref="I29:I30"/>
    <mergeCell ref="B25:B26"/>
    <mergeCell ref="E25:E26"/>
    <mergeCell ref="C25:C26"/>
    <mergeCell ref="D25:D26"/>
    <mergeCell ref="B27:B28"/>
    <mergeCell ref="E27:E28"/>
    <mergeCell ref="C27:C28"/>
    <mergeCell ref="D27:D28"/>
    <mergeCell ref="H27:H28"/>
    <mergeCell ref="I47:I48"/>
    <mergeCell ref="K47:K48"/>
    <mergeCell ref="J47:J48"/>
    <mergeCell ref="E43:E44"/>
    <mergeCell ref="C43:C44"/>
    <mergeCell ref="D43:D44"/>
    <mergeCell ref="F43:F44"/>
    <mergeCell ref="K41:K42"/>
    <mergeCell ref="P31:P32"/>
    <mergeCell ref="Q59:R60"/>
    <mergeCell ref="O61:O62"/>
    <mergeCell ref="G63:G64"/>
    <mergeCell ref="H61:H62"/>
    <mergeCell ref="I61:I62"/>
    <mergeCell ref="B61:B62"/>
    <mergeCell ref="E61:E62"/>
    <mergeCell ref="C61:C62"/>
    <mergeCell ref="D61:D62"/>
    <mergeCell ref="F61:F62"/>
    <mergeCell ref="Q57:R58"/>
    <mergeCell ref="G61:G62"/>
    <mergeCell ref="H59:H60"/>
    <mergeCell ref="E59:E60"/>
    <mergeCell ref="C59:C60"/>
    <mergeCell ref="P59:P60"/>
    <mergeCell ref="K57:K58"/>
    <mergeCell ref="J57:J58"/>
    <mergeCell ref="M59:M60"/>
    <mergeCell ref="N59:N60"/>
    <mergeCell ref="O59:O60"/>
    <mergeCell ref="K59:K60"/>
    <mergeCell ref="M63:M64"/>
    <mergeCell ref="O63:O64"/>
    <mergeCell ref="P63:P64"/>
    <mergeCell ref="B57:B58"/>
    <mergeCell ref="C57:C58"/>
    <mergeCell ref="N63:N64"/>
    <mergeCell ref="K55:K56"/>
    <mergeCell ref="N55:N56"/>
    <mergeCell ref="M57:M58"/>
    <mergeCell ref="N57:N58"/>
    <mergeCell ref="J55:J56"/>
    <mergeCell ref="I59:I60"/>
    <mergeCell ref="J59:J60"/>
    <mergeCell ref="B51:B52"/>
    <mergeCell ref="E51:E52"/>
    <mergeCell ref="C51:C52"/>
    <mergeCell ref="D51:D52"/>
    <mergeCell ref="D53:D54"/>
    <mergeCell ref="B53:B54"/>
    <mergeCell ref="M95:M96"/>
    <mergeCell ref="N95:N96"/>
    <mergeCell ref="D135:D136"/>
    <mergeCell ref="F133:F134"/>
    <mergeCell ref="G133:G134"/>
    <mergeCell ref="H133:H134"/>
    <mergeCell ref="I133:I134"/>
    <mergeCell ref="J133:J134"/>
    <mergeCell ref="K133:K134"/>
    <mergeCell ref="M133:M134"/>
    <mergeCell ref="N133:N134"/>
    <mergeCell ref="D57:D58"/>
    <mergeCell ref="F57:F58"/>
    <mergeCell ref="M55:M56"/>
    <mergeCell ref="C123:C124"/>
    <mergeCell ref="D123:D124"/>
    <mergeCell ref="E123:E124"/>
    <mergeCell ref="F123:F124"/>
    <mergeCell ref="G123:G124"/>
    <mergeCell ref="H123:H124"/>
    <mergeCell ref="I123:I124"/>
    <mergeCell ref="J123:J124"/>
    <mergeCell ref="A97:A98"/>
    <mergeCell ref="B97:B98"/>
    <mergeCell ref="C97:C98"/>
    <mergeCell ref="D97:D98"/>
    <mergeCell ref="E97:E98"/>
    <mergeCell ref="F97:F98"/>
    <mergeCell ref="K53:K54"/>
    <mergeCell ref="K51:K52"/>
    <mergeCell ref="C45:C46"/>
    <mergeCell ref="F45:F46"/>
    <mergeCell ref="J45:J46"/>
    <mergeCell ref="G45:G46"/>
    <mergeCell ref="E53:E54"/>
    <mergeCell ref="C53:C54"/>
    <mergeCell ref="C49:C50"/>
    <mergeCell ref="E57:E58"/>
    <mergeCell ref="I55:I56"/>
    <mergeCell ref="B55:B56"/>
    <mergeCell ref="E55:E56"/>
    <mergeCell ref="C55:C56"/>
    <mergeCell ref="D55:D56"/>
    <mergeCell ref="F55:F56"/>
    <mergeCell ref="B63:B64"/>
    <mergeCell ref="E63:E64"/>
    <mergeCell ref="C63:C64"/>
    <mergeCell ref="D63:D64"/>
    <mergeCell ref="F63:F64"/>
    <mergeCell ref="G55:G56"/>
    <mergeCell ref="E47:E48"/>
    <mergeCell ref="B69:B70"/>
    <mergeCell ref="E69:E70"/>
    <mergeCell ref="C69:C70"/>
    <mergeCell ref="J41:J42"/>
    <mergeCell ref="H41:H42"/>
    <mergeCell ref="E41:E42"/>
    <mergeCell ref="K170:K171"/>
    <mergeCell ref="M85:M86"/>
    <mergeCell ref="M105:M106"/>
    <mergeCell ref="M107:M108"/>
    <mergeCell ref="K43:K44"/>
    <mergeCell ref="K45:K46"/>
    <mergeCell ref="G41:G42"/>
    <mergeCell ref="H39:H40"/>
    <mergeCell ref="I39:I40"/>
    <mergeCell ref="I43:I44"/>
    <mergeCell ref="B41:B42"/>
    <mergeCell ref="C41:C42"/>
    <mergeCell ref="D41:D42"/>
    <mergeCell ref="F41:F42"/>
    <mergeCell ref="I41:I42"/>
    <mergeCell ref="H43:H44"/>
    <mergeCell ref="G47:G48"/>
    <mergeCell ref="H47:H48"/>
    <mergeCell ref="K150:K151"/>
    <mergeCell ref="J150:J151"/>
    <mergeCell ref="A149:R149"/>
    <mergeCell ref="A150:A151"/>
    <mergeCell ref="H141:H142"/>
    <mergeCell ref="I141:I142"/>
    <mergeCell ref="M109:M110"/>
    <mergeCell ref="N109:N110"/>
    <mergeCell ref="O109:O110"/>
    <mergeCell ref="P109:P110"/>
    <mergeCell ref="E39:E40"/>
    <mergeCell ref="C39:C40"/>
    <mergeCell ref="D39:D40"/>
    <mergeCell ref="B39:B40"/>
    <mergeCell ref="N33:N34"/>
    <mergeCell ref="O33:O34"/>
    <mergeCell ref="K37:K38"/>
    <mergeCell ref="J35:J36"/>
    <mergeCell ref="F33:F34"/>
    <mergeCell ref="G33:G34"/>
    <mergeCell ref="N35:N36"/>
    <mergeCell ref="O35:O36"/>
    <mergeCell ref="M33:M34"/>
    <mergeCell ref="G39:G40"/>
    <mergeCell ref="H33:H34"/>
    <mergeCell ref="I33:I34"/>
    <mergeCell ref="I35:I36"/>
    <mergeCell ref="I37:I38"/>
    <mergeCell ref="H37:H38"/>
    <mergeCell ref="K39:K40"/>
    <mergeCell ref="J39:J40"/>
    <mergeCell ref="G37:G38"/>
    <mergeCell ref="M37:M38"/>
    <mergeCell ref="K35:K36"/>
    <mergeCell ref="H31:H32"/>
    <mergeCell ref="K31:K32"/>
    <mergeCell ref="H35:H36"/>
    <mergeCell ref="G35:G36"/>
    <mergeCell ref="J29:J30"/>
    <mergeCell ref="G25:G26"/>
    <mergeCell ref="H25:H26"/>
    <mergeCell ref="H23:H24"/>
    <mergeCell ref="G29:G30"/>
    <mergeCell ref="B29:B30"/>
    <mergeCell ref="E29:E30"/>
    <mergeCell ref="J37:J38"/>
    <mergeCell ref="B37:B38"/>
    <mergeCell ref="E37:E38"/>
    <mergeCell ref="C37:C38"/>
    <mergeCell ref="D37:D38"/>
    <mergeCell ref="F37:F38"/>
    <mergeCell ref="H29:H30"/>
    <mergeCell ref="B35:B36"/>
    <mergeCell ref="E35:E36"/>
    <mergeCell ref="C35:C36"/>
    <mergeCell ref="D35:D36"/>
    <mergeCell ref="F35:F36"/>
    <mergeCell ref="J33:J34"/>
    <mergeCell ref="B33:B34"/>
    <mergeCell ref="E31:E32"/>
    <mergeCell ref="C33:C34"/>
    <mergeCell ref="D33:D34"/>
    <mergeCell ref="E33:E34"/>
    <mergeCell ref="F31:F32"/>
    <mergeCell ref="E23:E24"/>
    <mergeCell ref="C23:C24"/>
    <mergeCell ref="D23:D24"/>
    <mergeCell ref="F23:F24"/>
    <mergeCell ref="F25:F26"/>
    <mergeCell ref="C29:C30"/>
    <mergeCell ref="D29:D30"/>
    <mergeCell ref="F29:F30"/>
    <mergeCell ref="N23:N24"/>
    <mergeCell ref="K27:K28"/>
    <mergeCell ref="K25:K26"/>
    <mergeCell ref="J23:J24"/>
    <mergeCell ref="I25:I26"/>
    <mergeCell ref="G23:G24"/>
    <mergeCell ref="C19:C20"/>
    <mergeCell ref="D19:D20"/>
    <mergeCell ref="F19:F20"/>
    <mergeCell ref="B23:B24"/>
    <mergeCell ref="N17:N18"/>
    <mergeCell ref="N27:N28"/>
    <mergeCell ref="M19:M20"/>
    <mergeCell ref="M21:M22"/>
    <mergeCell ref="M23:M24"/>
    <mergeCell ref="M25:M26"/>
    <mergeCell ref="B17:B18"/>
    <mergeCell ref="C17:C18"/>
    <mergeCell ref="D17:D18"/>
    <mergeCell ref="B19:B20"/>
    <mergeCell ref="E19:E20"/>
    <mergeCell ref="G19:G20"/>
    <mergeCell ref="H19:H20"/>
    <mergeCell ref="E17:E18"/>
    <mergeCell ref="F17:F18"/>
    <mergeCell ref="B21:B22"/>
    <mergeCell ref="C21:C22"/>
    <mergeCell ref="E15:E16"/>
    <mergeCell ref="E11:E12"/>
    <mergeCell ref="G27:G28"/>
    <mergeCell ref="K19:K20"/>
    <mergeCell ref="O27:O28"/>
    <mergeCell ref="N21:N22"/>
    <mergeCell ref="O17:O18"/>
    <mergeCell ref="D11:D12"/>
    <mergeCell ref="B9:B10"/>
    <mergeCell ref="E9:E10"/>
    <mergeCell ref="C9:C10"/>
    <mergeCell ref="D9:D10"/>
    <mergeCell ref="T15:T16"/>
    <mergeCell ref="I9:I10"/>
    <mergeCell ref="J9:J10"/>
    <mergeCell ref="F9:F10"/>
    <mergeCell ref="G9:G10"/>
    <mergeCell ref="F11:F12"/>
    <mergeCell ref="I15:I16"/>
    <mergeCell ref="J15:J16"/>
    <mergeCell ref="M15:M16"/>
    <mergeCell ref="M27:M28"/>
    <mergeCell ref="M17:M18"/>
    <mergeCell ref="G21:G22"/>
    <mergeCell ref="K21:K22"/>
    <mergeCell ref="G17:G18"/>
    <mergeCell ref="K11:K12"/>
    <mergeCell ref="S9:S10"/>
    <mergeCell ref="E13:E14"/>
    <mergeCell ref="H13:H14"/>
    <mergeCell ref="F15:F16"/>
    <mergeCell ref="C13:C14"/>
    <mergeCell ref="F7:F8"/>
    <mergeCell ref="G7:G8"/>
    <mergeCell ref="B49:B50"/>
    <mergeCell ref="D49:D50"/>
    <mergeCell ref="E49:E50"/>
    <mergeCell ref="F49:F50"/>
    <mergeCell ref="G49:G50"/>
    <mergeCell ref="B15:B16"/>
    <mergeCell ref="B11:B12"/>
    <mergeCell ref="C11:C12"/>
    <mergeCell ref="S41:S42"/>
    <mergeCell ref="S39:S40"/>
    <mergeCell ref="S37:S38"/>
    <mergeCell ref="Q23:R24"/>
    <mergeCell ref="Q25:R26"/>
    <mergeCell ref="Q27:R28"/>
    <mergeCell ref="Q29:R30"/>
    <mergeCell ref="Q31:R32"/>
    <mergeCell ref="Q33:R34"/>
    <mergeCell ref="S49:S50"/>
    <mergeCell ref="S47:S48"/>
    <mergeCell ref="S45:S46"/>
    <mergeCell ref="S43:S44"/>
    <mergeCell ref="S21:S22"/>
    <mergeCell ref="S35:S36"/>
    <mergeCell ref="S33:S34"/>
    <mergeCell ref="S31:S32"/>
    <mergeCell ref="S29:S30"/>
    <mergeCell ref="S27:S28"/>
    <mergeCell ref="P35:P36"/>
    <mergeCell ref="Q35:R36"/>
    <mergeCell ref="P43:P44"/>
    <mergeCell ref="T93:T94"/>
    <mergeCell ref="T57:T58"/>
    <mergeCell ref="T55:T56"/>
    <mergeCell ref="T81:T82"/>
    <mergeCell ref="T79:T80"/>
    <mergeCell ref="T89:T90"/>
    <mergeCell ref="T87:T88"/>
    <mergeCell ref="T77:T78"/>
    <mergeCell ref="T65:T66"/>
    <mergeCell ref="T63:T64"/>
    <mergeCell ref="T67:T68"/>
    <mergeCell ref="T61:T62"/>
    <mergeCell ref="S67:S68"/>
    <mergeCell ref="S75:S76"/>
    <mergeCell ref="S53:S54"/>
    <mergeCell ref="S51:S52"/>
    <mergeCell ref="S57:S58"/>
    <mergeCell ref="S55:S56"/>
    <mergeCell ref="S73:S74"/>
    <mergeCell ref="S65:S66"/>
    <mergeCell ref="S71:S72"/>
    <mergeCell ref="S69:S70"/>
    <mergeCell ref="S91:S92"/>
    <mergeCell ref="S89:S90"/>
    <mergeCell ref="S87:S88"/>
    <mergeCell ref="S85:S86"/>
    <mergeCell ref="S83:S84"/>
    <mergeCell ref="S81:S82"/>
    <mergeCell ref="S79:S80"/>
    <mergeCell ref="S77:S78"/>
    <mergeCell ref="S63:S64"/>
    <mergeCell ref="S61:S62"/>
    <mergeCell ref="H15:H16"/>
    <mergeCell ref="J11:J12"/>
    <mergeCell ref="G13:G14"/>
    <mergeCell ref="I13:I14"/>
    <mergeCell ref="K9:K10"/>
    <mergeCell ref="H9:H10"/>
    <mergeCell ref="P9:P10"/>
    <mergeCell ref="G11:G12"/>
    <mergeCell ref="H11:H12"/>
    <mergeCell ref="I11:I12"/>
    <mergeCell ref="I27:I28"/>
    <mergeCell ref="J27:J28"/>
    <mergeCell ref="K23:K24"/>
    <mergeCell ref="H17:H18"/>
    <mergeCell ref="I17:I18"/>
    <mergeCell ref="T85:T86"/>
    <mergeCell ref="P61:P62"/>
    <mergeCell ref="Q61:R62"/>
    <mergeCell ref="O55:O56"/>
    <mergeCell ref="P55:P56"/>
    <mergeCell ref="P57:P58"/>
    <mergeCell ref="O57:O58"/>
    <mergeCell ref="Q63:R64"/>
    <mergeCell ref="M61:M62"/>
    <mergeCell ref="N61:N62"/>
    <mergeCell ref="P65:P66"/>
    <mergeCell ref="Q65:R66"/>
    <mergeCell ref="M67:M68"/>
    <mergeCell ref="N67:N68"/>
    <mergeCell ref="O67:O68"/>
    <mergeCell ref="P67:P68"/>
    <mergeCell ref="T5:T6"/>
    <mergeCell ref="T9:T10"/>
    <mergeCell ref="T7:T8"/>
    <mergeCell ref="T75:T76"/>
    <mergeCell ref="T73:T74"/>
    <mergeCell ref="T71:T72"/>
    <mergeCell ref="T69:T70"/>
    <mergeCell ref="T59:T60"/>
    <mergeCell ref="T21:T22"/>
    <mergeCell ref="S59:S60"/>
    <mergeCell ref="S19:S20"/>
    <mergeCell ref="S17:S18"/>
    <mergeCell ref="S15:S16"/>
    <mergeCell ref="I31:I32"/>
    <mergeCell ref="J31:J32"/>
    <mergeCell ref="K33:K34"/>
    <mergeCell ref="N9:N10"/>
    <mergeCell ref="O9:O10"/>
    <mergeCell ref="N11:N12"/>
    <mergeCell ref="P7:P8"/>
    <mergeCell ref="N7:N8"/>
    <mergeCell ref="O7:O8"/>
    <mergeCell ref="M11:M12"/>
    <mergeCell ref="O11:O12"/>
    <mergeCell ref="M53:M54"/>
    <mergeCell ref="N53:N54"/>
    <mergeCell ref="O53:O54"/>
    <mergeCell ref="P53:P54"/>
    <mergeCell ref="Q53:R54"/>
    <mergeCell ref="O51:O52"/>
    <mergeCell ref="M51:M52"/>
    <mergeCell ref="N51:N52"/>
    <mergeCell ref="S2:S3"/>
    <mergeCell ref="S95:S96"/>
    <mergeCell ref="S5:S6"/>
    <mergeCell ref="G5:G6"/>
    <mergeCell ref="U7:U8"/>
    <mergeCell ref="T2:T3"/>
    <mergeCell ref="K7:K8"/>
    <mergeCell ref="H7:H8"/>
    <mergeCell ref="I7:I8"/>
    <mergeCell ref="M9:M10"/>
    <mergeCell ref="U2:U3"/>
    <mergeCell ref="U93:U94"/>
    <mergeCell ref="U95:U96"/>
    <mergeCell ref="Q45:R46"/>
    <mergeCell ref="O43:O44"/>
    <mergeCell ref="M43:M44"/>
    <mergeCell ref="N43:N44"/>
    <mergeCell ref="Q43:R44"/>
    <mergeCell ref="O49:O50"/>
    <mergeCell ref="P49:P50"/>
    <mergeCell ref="Q49:R50"/>
    <mergeCell ref="O47:O48"/>
    <mergeCell ref="Q7:R8"/>
    <mergeCell ref="G15:G16"/>
    <mergeCell ref="M47:M48"/>
    <mergeCell ref="P47:P48"/>
    <mergeCell ref="Q47:R48"/>
    <mergeCell ref="N47:N48"/>
    <mergeCell ref="M49:M50"/>
    <mergeCell ref="N49:N50"/>
    <mergeCell ref="P51:P52"/>
    <mergeCell ref="Q51:R52"/>
    <mergeCell ref="A1:A3"/>
    <mergeCell ref="P5:P6"/>
    <mergeCell ref="M5:M6"/>
    <mergeCell ref="N5:N6"/>
    <mergeCell ref="O5:O6"/>
    <mergeCell ref="E5:E6"/>
    <mergeCell ref="C5:C6"/>
    <mergeCell ref="H5:H6"/>
    <mergeCell ref="B1:B3"/>
    <mergeCell ref="C1:C3"/>
    <mergeCell ref="A158:A159"/>
    <mergeCell ref="B158:B159"/>
    <mergeCell ref="C158:C159"/>
    <mergeCell ref="D158:D159"/>
    <mergeCell ref="D155:D156"/>
    <mergeCell ref="F5:F6"/>
    <mergeCell ref="A5:A6"/>
    <mergeCell ref="B5:B6"/>
    <mergeCell ref="C15:C16"/>
    <mergeCell ref="D15:D16"/>
    <mergeCell ref="E150:E151"/>
    <mergeCell ref="D150:D151"/>
    <mergeCell ref="C152:C153"/>
    <mergeCell ref="J152:J153"/>
    <mergeCell ref="G152:G153"/>
    <mergeCell ref="I152:I153"/>
    <mergeCell ref="H152:H153"/>
    <mergeCell ref="G150:G151"/>
    <mergeCell ref="H150:H151"/>
    <mergeCell ref="I5:I6"/>
    <mergeCell ref="A147:R147"/>
    <mergeCell ref="K5:K6"/>
    <mergeCell ref="T168:T169"/>
    <mergeCell ref="V168:V169"/>
    <mergeCell ref="D5:D6"/>
    <mergeCell ref="B7:B8"/>
    <mergeCell ref="E7:E8"/>
    <mergeCell ref="C7:C8"/>
    <mergeCell ref="D7:D8"/>
    <mergeCell ref="S7:S8"/>
    <mergeCell ref="S168:S169"/>
    <mergeCell ref="E168:E169"/>
    <mergeCell ref="F168:F169"/>
    <mergeCell ref="I168:I169"/>
    <mergeCell ref="A168:A169"/>
    <mergeCell ref="B168:B169"/>
    <mergeCell ref="C168:C169"/>
    <mergeCell ref="D168:D169"/>
    <mergeCell ref="O168:O169"/>
    <mergeCell ref="Q168:R169"/>
    <mergeCell ref="J165:J166"/>
    <mergeCell ref="I158:I159"/>
    <mergeCell ref="K158:K159"/>
    <mergeCell ref="A154:R154"/>
    <mergeCell ref="B161:B162"/>
    <mergeCell ref="C161:C162"/>
    <mergeCell ref="H158:H159"/>
    <mergeCell ref="O161:O162"/>
    <mergeCell ref="I150:I151"/>
    <mergeCell ref="C150:C151"/>
    <mergeCell ref="M161:M162"/>
    <mergeCell ref="F150:F151"/>
    <mergeCell ref="Q5:R6"/>
    <mergeCell ref="M7:M8"/>
    <mergeCell ref="T172:T173"/>
    <mergeCell ref="M172:M173"/>
    <mergeCell ref="P172:P173"/>
    <mergeCell ref="N172:N173"/>
    <mergeCell ref="S170:S171"/>
    <mergeCell ref="W170:W171"/>
    <mergeCell ref="W172:W173"/>
    <mergeCell ref="N170:N171"/>
    <mergeCell ref="O170:O171"/>
    <mergeCell ref="Q170:R171"/>
    <mergeCell ref="A170:A171"/>
    <mergeCell ref="B170:B171"/>
    <mergeCell ref="C170:C171"/>
    <mergeCell ref="D170:D171"/>
    <mergeCell ref="E170:E171"/>
    <mergeCell ref="V172:V173"/>
    <mergeCell ref="M170:M171"/>
    <mergeCell ref="S172:S173"/>
    <mergeCell ref="A172:A173"/>
    <mergeCell ref="J170:J171"/>
    <mergeCell ref="G170:G171"/>
    <mergeCell ref="T170:T171"/>
    <mergeCell ref="V170:V171"/>
    <mergeCell ref="Q172:R173"/>
    <mergeCell ref="B172:B173"/>
    <mergeCell ref="C172:C173"/>
    <mergeCell ref="D172:D173"/>
    <mergeCell ref="E172:E173"/>
    <mergeCell ref="P175:P176"/>
    <mergeCell ref="Q175:R176"/>
    <mergeCell ref="O175:O176"/>
    <mergeCell ref="Q183:R184"/>
    <mergeCell ref="O181:O182"/>
    <mergeCell ref="N183:N184"/>
    <mergeCell ref="K183:K184"/>
    <mergeCell ref="G178:G179"/>
    <mergeCell ref="A178:A179"/>
    <mergeCell ref="B178:B179"/>
    <mergeCell ref="C178:C179"/>
    <mergeCell ref="D178:D179"/>
    <mergeCell ref="E178:E179"/>
    <mergeCell ref="F181:F182"/>
    <mergeCell ref="F178:F179"/>
    <mergeCell ref="A181:A182"/>
    <mergeCell ref="B181:B182"/>
    <mergeCell ref="C181:C182"/>
    <mergeCell ref="N175:N176"/>
    <mergeCell ref="H178:H179"/>
    <mergeCell ref="I178:I179"/>
    <mergeCell ref="A175:A176"/>
    <mergeCell ref="P183:P184"/>
    <mergeCell ref="O183:O184"/>
    <mergeCell ref="P161:P162"/>
    <mergeCell ref="P163:P164"/>
    <mergeCell ref="P165:P166"/>
    <mergeCell ref="Q161:R162"/>
    <mergeCell ref="Q163:R164"/>
    <mergeCell ref="P168:P169"/>
    <mergeCell ref="P170:P171"/>
    <mergeCell ref="N168:N169"/>
    <mergeCell ref="J168:J169"/>
    <mergeCell ref="E185:E186"/>
    <mergeCell ref="F185:F186"/>
    <mergeCell ref="Q165:R166"/>
    <mergeCell ref="K168:K169"/>
    <mergeCell ref="F172:F173"/>
    <mergeCell ref="G172:G173"/>
    <mergeCell ref="M168:M169"/>
    <mergeCell ref="K175:K176"/>
    <mergeCell ref="I175:I176"/>
    <mergeCell ref="J175:J176"/>
    <mergeCell ref="O163:O164"/>
    <mergeCell ref="O165:O166"/>
    <mergeCell ref="G185:G186"/>
    <mergeCell ref="H183:H184"/>
    <mergeCell ref="I183:I184"/>
    <mergeCell ref="J185:J186"/>
    <mergeCell ref="N165:N166"/>
    <mergeCell ref="P178:P179"/>
    <mergeCell ref="O172:O173"/>
    <mergeCell ref="M178:M179"/>
    <mergeCell ref="N178:N179"/>
    <mergeCell ref="E181:E182"/>
    <mergeCell ref="M175:M176"/>
    <mergeCell ref="D187:D188"/>
    <mergeCell ref="F187:F188"/>
    <mergeCell ref="G187:G188"/>
    <mergeCell ref="H187:H188"/>
    <mergeCell ref="E187:E188"/>
    <mergeCell ref="Q178:R179"/>
    <mergeCell ref="M181:M182"/>
    <mergeCell ref="N181:N182"/>
    <mergeCell ref="K181:K182"/>
    <mergeCell ref="M183:M184"/>
    <mergeCell ref="M163:M164"/>
    <mergeCell ref="M165:M166"/>
    <mergeCell ref="N163:N164"/>
    <mergeCell ref="F175:F176"/>
    <mergeCell ref="G175:G176"/>
    <mergeCell ref="H175:H176"/>
    <mergeCell ref="G168:G169"/>
    <mergeCell ref="H170:H171"/>
    <mergeCell ref="H168:H169"/>
    <mergeCell ref="A174:R174"/>
    <mergeCell ref="A183:A184"/>
    <mergeCell ref="B183:B184"/>
    <mergeCell ref="C183:C184"/>
    <mergeCell ref="D183:D184"/>
    <mergeCell ref="E183:E184"/>
    <mergeCell ref="F170:F171"/>
    <mergeCell ref="D181:D182"/>
    <mergeCell ref="O178:O179"/>
    <mergeCell ref="F183:F184"/>
    <mergeCell ref="Q181:R182"/>
    <mergeCell ref="P181:P182"/>
    <mergeCell ref="G181:G182"/>
    <mergeCell ref="A199:R199"/>
    <mergeCell ref="A152:A153"/>
    <mergeCell ref="E152:E153"/>
    <mergeCell ref="D152:D153"/>
    <mergeCell ref="F152:F153"/>
    <mergeCell ref="O158:O159"/>
    <mergeCell ref="P158:P159"/>
    <mergeCell ref="K152:K153"/>
    <mergeCell ref="J158:J159"/>
    <mergeCell ref="G158:G159"/>
    <mergeCell ref="Q158:R159"/>
    <mergeCell ref="B152:B153"/>
    <mergeCell ref="A196:R196"/>
    <mergeCell ref="Q155:R156"/>
    <mergeCell ref="M158:M159"/>
    <mergeCell ref="N158:N159"/>
    <mergeCell ref="H172:H173"/>
    <mergeCell ref="I172:I173"/>
    <mergeCell ref="G192:G193"/>
    <mergeCell ref="E175:E176"/>
    <mergeCell ref="A167:R167"/>
    <mergeCell ref="A157:R157"/>
    <mergeCell ref="A160:R160"/>
    <mergeCell ref="F155:F156"/>
    <mergeCell ref="I155:I156"/>
    <mergeCell ref="G155:G156"/>
    <mergeCell ref="H155:H156"/>
    <mergeCell ref="A155:A156"/>
    <mergeCell ref="B192:B193"/>
    <mergeCell ref="C192:C193"/>
    <mergeCell ref="D192:D193"/>
    <mergeCell ref="E192:E193"/>
    <mergeCell ref="F192:F193"/>
    <mergeCell ref="B175:B176"/>
    <mergeCell ref="C175:C176"/>
    <mergeCell ref="D175:D176"/>
    <mergeCell ref="B187:B188"/>
    <mergeCell ref="C187:C188"/>
    <mergeCell ref="J155:J156"/>
    <mergeCell ref="O155:O156"/>
    <mergeCell ref="B155:B156"/>
    <mergeCell ref="C155:C156"/>
    <mergeCell ref="E155:E156"/>
    <mergeCell ref="P152:P153"/>
    <mergeCell ref="I192:I193"/>
    <mergeCell ref="J192:J193"/>
    <mergeCell ref="P155:P156"/>
    <mergeCell ref="J172:J173"/>
    <mergeCell ref="K172:K173"/>
    <mergeCell ref="A177:R177"/>
    <mergeCell ref="A189:R189"/>
    <mergeCell ref="I170:I171"/>
    <mergeCell ref="A180:R180"/>
    <mergeCell ref="E158:E159"/>
    <mergeCell ref="J178:J179"/>
    <mergeCell ref="K178:K179"/>
    <mergeCell ref="F158:F159"/>
    <mergeCell ref="O152:O153"/>
    <mergeCell ref="J187:J188"/>
    <mergeCell ref="A187:A188"/>
    <mergeCell ref="A185:A186"/>
    <mergeCell ref="B185:B186"/>
    <mergeCell ref="C185:C186"/>
    <mergeCell ref="D185:D186"/>
    <mergeCell ref="W2:W3"/>
    <mergeCell ref="T158:T159"/>
    <mergeCell ref="T115:T116"/>
    <mergeCell ref="V5:V6"/>
    <mergeCell ref="V21:V22"/>
    <mergeCell ref="V19:V20"/>
    <mergeCell ref="V17:V18"/>
    <mergeCell ref="V95:V96"/>
    <mergeCell ref="T91:T92"/>
    <mergeCell ref="T141:T142"/>
    <mergeCell ref="V2:V3"/>
    <mergeCell ref="V27:V28"/>
    <mergeCell ref="V25:V26"/>
    <mergeCell ref="V7:V8"/>
    <mergeCell ref="V23:V24"/>
    <mergeCell ref="V13:V14"/>
    <mergeCell ref="V11:V12"/>
    <mergeCell ref="V9:V10"/>
    <mergeCell ref="V15:V16"/>
    <mergeCell ref="V37:V38"/>
    <mergeCell ref="V45:V46"/>
    <mergeCell ref="V43:V44"/>
    <mergeCell ref="V41:V42"/>
    <mergeCell ref="V33:V34"/>
    <mergeCell ref="V31:V32"/>
    <mergeCell ref="V39:V40"/>
    <mergeCell ref="V47:V48"/>
    <mergeCell ref="V69:V70"/>
    <mergeCell ref="V67:V68"/>
    <mergeCell ref="V65:V66"/>
    <mergeCell ref="V63:V64"/>
    <mergeCell ref="V51:V52"/>
    <mergeCell ref="V49:V50"/>
    <mergeCell ref="V55:V56"/>
    <mergeCell ref="V53:V54"/>
    <mergeCell ref="V75:V76"/>
    <mergeCell ref="V57:V58"/>
    <mergeCell ref="V71:V72"/>
    <mergeCell ref="V61:V62"/>
    <mergeCell ref="V59:V60"/>
    <mergeCell ref="V93:V94"/>
    <mergeCell ref="V81:V82"/>
    <mergeCell ref="V79:V80"/>
    <mergeCell ref="V73:V74"/>
    <mergeCell ref="G1:G3"/>
    <mergeCell ref="V89:V90"/>
    <mergeCell ref="V91:V92"/>
    <mergeCell ref="V77:V78"/>
    <mergeCell ref="Q1:R3"/>
    <mergeCell ref="M1:P2"/>
    <mergeCell ref="J1:J3"/>
    <mergeCell ref="K1:K3"/>
    <mergeCell ref="V85:V86"/>
    <mergeCell ref="V87:V88"/>
    <mergeCell ref="V83:V84"/>
    <mergeCell ref="U81:U82"/>
    <mergeCell ref="U83:U84"/>
    <mergeCell ref="U85:U86"/>
    <mergeCell ref="U87:U88"/>
    <mergeCell ref="U89:U90"/>
    <mergeCell ref="U91:U92"/>
    <mergeCell ref="U75:U76"/>
    <mergeCell ref="U77:U78"/>
    <mergeCell ref="U79:U80"/>
    <mergeCell ref="U105:U106"/>
    <mergeCell ref="L1:L3"/>
    <mergeCell ref="J5:J6"/>
    <mergeCell ref="J7:J8"/>
    <mergeCell ref="K15:K16"/>
    <mergeCell ref="H21:H22"/>
    <mergeCell ref="I1:I3"/>
    <mergeCell ref="H1:H3"/>
    <mergeCell ref="J17:J18"/>
    <mergeCell ref="K17:K18"/>
    <mergeCell ref="J13:J14"/>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163:U164"/>
    <mergeCell ref="U150:U151"/>
    <mergeCell ref="U152:U153"/>
    <mergeCell ref="U155:U156"/>
    <mergeCell ref="N119:N120"/>
    <mergeCell ref="U107:U108"/>
    <mergeCell ref="U109:U110"/>
    <mergeCell ref="U111:U112"/>
    <mergeCell ref="U113:U114"/>
    <mergeCell ref="N107:N108"/>
    <mergeCell ref="W5:W6"/>
    <mergeCell ref="W15:W16"/>
    <mergeCell ref="W13:W14"/>
    <mergeCell ref="W11:W12"/>
    <mergeCell ref="W45:W46"/>
    <mergeCell ref="W67:W68"/>
    <mergeCell ref="W65:W66"/>
    <mergeCell ref="W63:W64"/>
    <mergeCell ref="W61:W62"/>
    <mergeCell ref="W59:W60"/>
    <mergeCell ref="W31:W32"/>
    <mergeCell ref="W29:W30"/>
    <mergeCell ref="W27:W28"/>
    <mergeCell ref="W25:W26"/>
    <mergeCell ref="W23:W24"/>
    <mergeCell ref="W85:W86"/>
    <mergeCell ref="W83:W84"/>
    <mergeCell ref="W79:W80"/>
    <mergeCell ref="W81:W82"/>
    <mergeCell ref="N45:N46"/>
    <mergeCell ref="O45:O46"/>
    <mergeCell ref="P45:P46"/>
    <mergeCell ref="U192:U193"/>
    <mergeCell ref="U175:U176"/>
    <mergeCell ref="U178:U179"/>
    <mergeCell ref="U181:U182"/>
    <mergeCell ref="U172:U173"/>
    <mergeCell ref="U165:U166"/>
    <mergeCell ref="U168:U169"/>
    <mergeCell ref="U170:U171"/>
    <mergeCell ref="U187:U188"/>
    <mergeCell ref="X2:X3"/>
    <mergeCell ref="V1:X1"/>
    <mergeCell ref="X5:X6"/>
    <mergeCell ref="X7:X8"/>
    <mergeCell ref="X9:X10"/>
    <mergeCell ref="W21:W22"/>
    <mergeCell ref="W19:W20"/>
    <mergeCell ref="W17:W18"/>
    <mergeCell ref="W9:W10"/>
    <mergeCell ref="W7:W8"/>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W145:W146"/>
    <mergeCell ref="X145:X146"/>
    <mergeCell ref="A141:A142"/>
    <mergeCell ref="B141:B142"/>
    <mergeCell ref="C141:C142"/>
    <mergeCell ref="D141:D142"/>
    <mergeCell ref="E141:E142"/>
    <mergeCell ref="F141:F142"/>
    <mergeCell ref="G141:G142"/>
    <mergeCell ref="X97:X98"/>
    <mergeCell ref="X99:X100"/>
    <mergeCell ref="T97:T98"/>
    <mergeCell ref="S101:S102"/>
    <mergeCell ref="T101:T102"/>
    <mergeCell ref="O97:O98"/>
    <mergeCell ref="P97:P98"/>
    <mergeCell ref="Q97:R98"/>
    <mergeCell ref="O101:O102"/>
    <mergeCell ref="P101:P102"/>
    <mergeCell ref="W168:W169"/>
    <mergeCell ref="X101:X102"/>
    <mergeCell ref="X103:X104"/>
    <mergeCell ref="X105:X106"/>
    <mergeCell ref="X107:X108"/>
    <mergeCell ref="X109:X110"/>
    <mergeCell ref="W161:W162"/>
    <mergeCell ref="W155:W156"/>
    <mergeCell ref="W150:W151"/>
    <mergeCell ref="X150:X151"/>
    <mergeCell ref="X111:X112"/>
    <mergeCell ref="X113:X114"/>
    <mergeCell ref="X115:X116"/>
    <mergeCell ref="X158:X159"/>
    <mergeCell ref="W158:W159"/>
    <mergeCell ref="X181:X182"/>
    <mergeCell ref="X178:X179"/>
    <mergeCell ref="X170:X171"/>
    <mergeCell ref="X155:X156"/>
    <mergeCell ref="X152:X153"/>
    <mergeCell ref="X168:X169"/>
    <mergeCell ref="X175:X176"/>
    <mergeCell ref="W109:W110"/>
    <mergeCell ref="W107:W108"/>
    <mergeCell ref="W105:W106"/>
    <mergeCell ref="W103:W104"/>
    <mergeCell ref="W101:W102"/>
    <mergeCell ref="W115:W116"/>
    <mergeCell ref="W113:W114"/>
    <mergeCell ref="W111:W112"/>
    <mergeCell ref="W143:W144"/>
    <mergeCell ref="X143:X144"/>
    <mergeCell ref="X187:X188"/>
    <mergeCell ref="X165:X166"/>
    <mergeCell ref="X163:X164"/>
    <mergeCell ref="X161:X162"/>
    <mergeCell ref="X194:X195"/>
    <mergeCell ref="X192:X193"/>
    <mergeCell ref="X190:X191"/>
    <mergeCell ref="X172:X173"/>
    <mergeCell ref="X185:X186"/>
    <mergeCell ref="X183:X184"/>
    <mergeCell ref="W57:W58"/>
    <mergeCell ref="W41:W42"/>
    <mergeCell ref="W35:W36"/>
    <mergeCell ref="W33:W34"/>
    <mergeCell ref="W55:W56"/>
    <mergeCell ref="W53:W54"/>
    <mergeCell ref="W51:W52"/>
    <mergeCell ref="W49:W50"/>
    <mergeCell ref="W47:W48"/>
    <mergeCell ref="W95:W96"/>
    <mergeCell ref="W93:W94"/>
    <mergeCell ref="W43:W44"/>
    <mergeCell ref="W39:W40"/>
    <mergeCell ref="W37:W38"/>
    <mergeCell ref="W77:W78"/>
    <mergeCell ref="W75:W76"/>
    <mergeCell ref="W73:W74"/>
    <mergeCell ref="W71:W72"/>
    <mergeCell ref="W69:W70"/>
    <mergeCell ref="W91:W92"/>
    <mergeCell ref="W89:W90"/>
    <mergeCell ref="W87:W88"/>
    <mergeCell ref="Z178:Z179"/>
    <mergeCell ref="A4:R4"/>
    <mergeCell ref="W99:W100"/>
    <mergeCell ref="W97:W98"/>
    <mergeCell ref="M103:M104"/>
    <mergeCell ref="N103:N104"/>
    <mergeCell ref="V145:V146"/>
    <mergeCell ref="A198:R198"/>
    <mergeCell ref="A148:R148"/>
    <mergeCell ref="Q150:R151"/>
    <mergeCell ref="Q152:R153"/>
    <mergeCell ref="M150:M151"/>
    <mergeCell ref="N150:N151"/>
    <mergeCell ref="O150:O151"/>
    <mergeCell ref="P150:P151"/>
    <mergeCell ref="M152:M153"/>
    <mergeCell ref="N152:N153"/>
    <mergeCell ref="N37:N38"/>
    <mergeCell ref="O37:O38"/>
    <mergeCell ref="P37:P38"/>
    <mergeCell ref="Q37:R38"/>
    <mergeCell ref="P39:P40"/>
    <mergeCell ref="Q39:R40"/>
    <mergeCell ref="O39:O40"/>
    <mergeCell ref="M41:M42"/>
    <mergeCell ref="N41:N42"/>
    <mergeCell ref="O41:O42"/>
    <mergeCell ref="P41:P42"/>
    <mergeCell ref="Q41:R42"/>
    <mergeCell ref="M39:M40"/>
    <mergeCell ref="N39:N40"/>
    <mergeCell ref="M45:M46"/>
    <mergeCell ref="Q67:R68"/>
    <mergeCell ref="N65:N66"/>
    <mergeCell ref="M65:M66"/>
    <mergeCell ref="O65:O66"/>
    <mergeCell ref="P69:P70"/>
    <mergeCell ref="Q69:R70"/>
    <mergeCell ref="M71:M72"/>
    <mergeCell ref="N71:N72"/>
    <mergeCell ref="O71:O72"/>
    <mergeCell ref="P71:P72"/>
    <mergeCell ref="Q71:R72"/>
    <mergeCell ref="O73:O74"/>
    <mergeCell ref="P73:P74"/>
    <mergeCell ref="Q73:R74"/>
    <mergeCell ref="M75:M76"/>
    <mergeCell ref="N75:N76"/>
    <mergeCell ref="O75:O76"/>
    <mergeCell ref="P75:P76"/>
    <mergeCell ref="Q75:R76"/>
    <mergeCell ref="N73:N74"/>
    <mergeCell ref="Q77:R78"/>
    <mergeCell ref="M79:M80"/>
    <mergeCell ref="N79:N80"/>
    <mergeCell ref="O79:O80"/>
    <mergeCell ref="P79:P80"/>
    <mergeCell ref="Q79:R80"/>
    <mergeCell ref="N77:N78"/>
    <mergeCell ref="O77:O78"/>
    <mergeCell ref="P77:P78"/>
    <mergeCell ref="M77:M78"/>
    <mergeCell ref="O81:O82"/>
    <mergeCell ref="P81:P82"/>
    <mergeCell ref="Q81:R82"/>
    <mergeCell ref="M83:M84"/>
    <mergeCell ref="N83:N84"/>
    <mergeCell ref="O83:O84"/>
    <mergeCell ref="P83:P84"/>
    <mergeCell ref="Q83:R84"/>
    <mergeCell ref="M81:M82"/>
    <mergeCell ref="Q85:R86"/>
    <mergeCell ref="M87:M88"/>
    <mergeCell ref="N87:N88"/>
    <mergeCell ref="O87:O88"/>
    <mergeCell ref="P87:P88"/>
    <mergeCell ref="Q87:R88"/>
    <mergeCell ref="O89:O90"/>
    <mergeCell ref="P89:P90"/>
    <mergeCell ref="Q89:R90"/>
    <mergeCell ref="M91:M92"/>
    <mergeCell ref="N91:N92"/>
    <mergeCell ref="O91:O92"/>
    <mergeCell ref="P91:P92"/>
    <mergeCell ref="Q91:R92"/>
    <mergeCell ref="M89:M90"/>
    <mergeCell ref="O93:O94"/>
    <mergeCell ref="P93:P94"/>
    <mergeCell ref="Q93:R94"/>
    <mergeCell ref="Q95:R96"/>
    <mergeCell ref="O145:O146"/>
    <mergeCell ref="P145:P146"/>
    <mergeCell ref="Q145:R146"/>
    <mergeCell ref="S145:S146"/>
    <mergeCell ref="T145:T146"/>
    <mergeCell ref="U145:U146"/>
    <mergeCell ref="H145:H146"/>
    <mergeCell ref="I145:I146"/>
    <mergeCell ref="J145:J146"/>
    <mergeCell ref="K145:K146"/>
    <mergeCell ref="M145:M146"/>
    <mergeCell ref="N145:N146"/>
    <mergeCell ref="A119:A120"/>
    <mergeCell ref="B119:B120"/>
    <mergeCell ref="C119:C120"/>
    <mergeCell ref="D119:D120"/>
    <mergeCell ref="E119:E120"/>
    <mergeCell ref="F119:F120"/>
    <mergeCell ref="G119:G120"/>
    <mergeCell ref="H119:H120"/>
    <mergeCell ref="I119:I120"/>
    <mergeCell ref="A145:A146"/>
    <mergeCell ref="B145:B146"/>
    <mergeCell ref="C145:C146"/>
    <mergeCell ref="D145:D146"/>
    <mergeCell ref="E145:E146"/>
    <mergeCell ref="F145:F146"/>
    <mergeCell ref="G145:G146"/>
    <mergeCell ref="A135:A136"/>
    <mergeCell ref="B135:B136"/>
    <mergeCell ref="C135:C136"/>
    <mergeCell ref="V119:V120"/>
    <mergeCell ref="W119:W120"/>
    <mergeCell ref="X119:X120"/>
    <mergeCell ref="J119:J120"/>
    <mergeCell ref="A117:A118"/>
    <mergeCell ref="B117:B118"/>
    <mergeCell ref="C117:C118"/>
    <mergeCell ref="D117:D118"/>
    <mergeCell ref="E117:E118"/>
    <mergeCell ref="F117:F118"/>
    <mergeCell ref="G117:G118"/>
    <mergeCell ref="H117:H118"/>
    <mergeCell ref="I117:I118"/>
    <mergeCell ref="J117:J118"/>
    <mergeCell ref="K117:K118"/>
    <mergeCell ref="M117:M118"/>
    <mergeCell ref="P117:P118"/>
    <mergeCell ref="Q117:R118"/>
    <mergeCell ref="S117:S118"/>
    <mergeCell ref="T117:T118"/>
    <mergeCell ref="U117:U118"/>
    <mergeCell ref="V117:V118"/>
    <mergeCell ref="W117:W118"/>
    <mergeCell ref="X117:X118"/>
    <mergeCell ref="W137:W138"/>
    <mergeCell ref="X137:X138"/>
    <mergeCell ref="A139:A140"/>
    <mergeCell ref="B139:B140"/>
    <mergeCell ref="C139:C140"/>
    <mergeCell ref="D139:D140"/>
    <mergeCell ref="E139:E140"/>
    <mergeCell ref="F139:F140"/>
    <mergeCell ref="G139:G140"/>
    <mergeCell ref="H139:H140"/>
    <mergeCell ref="I139:I140"/>
    <mergeCell ref="N139:N140"/>
    <mergeCell ref="O139:O140"/>
    <mergeCell ref="P139:P140"/>
    <mergeCell ref="Q139:R140"/>
    <mergeCell ref="J139:J140"/>
    <mergeCell ref="T139:T140"/>
    <mergeCell ref="U139:U140"/>
    <mergeCell ref="V139:V140"/>
    <mergeCell ref="W139:W140"/>
    <mergeCell ref="X139:X140"/>
    <mergeCell ref="S139:S140"/>
    <mergeCell ref="G137:G138"/>
    <mergeCell ref="H137:H138"/>
    <mergeCell ref="O137:O138"/>
    <mergeCell ref="P137:P138"/>
    <mergeCell ref="Q137:R138"/>
    <mergeCell ref="S137:S138"/>
    <mergeCell ref="T137:T138"/>
    <mergeCell ref="J137:J138"/>
    <mergeCell ref="K137:K138"/>
    <mergeCell ref="M137:M138"/>
    <mergeCell ref="O127:O128"/>
    <mergeCell ref="P127:P128"/>
    <mergeCell ref="Q127:R128"/>
    <mergeCell ref="S127:S128"/>
    <mergeCell ref="V123:V124"/>
    <mergeCell ref="W123:W124"/>
    <mergeCell ref="X123:X124"/>
    <mergeCell ref="A125:A126"/>
    <mergeCell ref="B125:B126"/>
    <mergeCell ref="C125:C126"/>
    <mergeCell ref="D125:D126"/>
    <mergeCell ref="E125:E126"/>
    <mergeCell ref="F125:F126"/>
    <mergeCell ref="G125:G126"/>
    <mergeCell ref="H125:H126"/>
    <mergeCell ref="I125:I126"/>
    <mergeCell ref="J125:J126"/>
    <mergeCell ref="K125:K126"/>
    <mergeCell ref="O125:O126"/>
    <mergeCell ref="P125:P126"/>
    <mergeCell ref="Q125:R126"/>
    <mergeCell ref="S125:S126"/>
    <mergeCell ref="T125:T126"/>
    <mergeCell ref="U125:U126"/>
    <mergeCell ref="V125:V126"/>
    <mergeCell ref="W125:W126"/>
    <mergeCell ref="X125:X126"/>
    <mergeCell ref="A123:A124"/>
    <mergeCell ref="B123:B124"/>
    <mergeCell ref="T127:T128"/>
    <mergeCell ref="U127:U128"/>
    <mergeCell ref="V127:V128"/>
    <mergeCell ref="W127:W128"/>
    <mergeCell ref="X127:X128"/>
    <mergeCell ref="A129:A130"/>
    <mergeCell ref="B129:B130"/>
    <mergeCell ref="C129:C130"/>
    <mergeCell ref="D129:D130"/>
    <mergeCell ref="E129:E130"/>
    <mergeCell ref="F129:F130"/>
    <mergeCell ref="G129:G130"/>
    <mergeCell ref="H129:H130"/>
    <mergeCell ref="I129:I130"/>
    <mergeCell ref="J129:J130"/>
    <mergeCell ref="K129:K130"/>
    <mergeCell ref="M129:M130"/>
    <mergeCell ref="N129:N130"/>
    <mergeCell ref="O129:O130"/>
    <mergeCell ref="P129:P130"/>
    <mergeCell ref="Q129:R130"/>
    <mergeCell ref="S129:S130"/>
    <mergeCell ref="A127:A128"/>
    <mergeCell ref="B127:B128"/>
    <mergeCell ref="C127:C128"/>
    <mergeCell ref="D127:D128"/>
    <mergeCell ref="E127:E128"/>
    <mergeCell ref="F127:F128"/>
    <mergeCell ref="G127:G128"/>
    <mergeCell ref="H127:H128"/>
    <mergeCell ref="I127:I128"/>
    <mergeCell ref="J127:J128"/>
    <mergeCell ref="U129:U130"/>
    <mergeCell ref="V129:V130"/>
    <mergeCell ref="W129:W130"/>
    <mergeCell ref="X129:X130"/>
    <mergeCell ref="T131:T132"/>
    <mergeCell ref="U131:U132"/>
    <mergeCell ref="V131:V132"/>
    <mergeCell ref="W131:W132"/>
    <mergeCell ref="X131:X132"/>
    <mergeCell ref="T133:T134"/>
    <mergeCell ref="U133:U134"/>
    <mergeCell ref="V133:V134"/>
    <mergeCell ref="W133:W134"/>
    <mergeCell ref="X133:X134"/>
    <mergeCell ref="A131:A132"/>
    <mergeCell ref="B131:B132"/>
    <mergeCell ref="C131:C132"/>
    <mergeCell ref="D131:D132"/>
    <mergeCell ref="E131:E132"/>
    <mergeCell ref="F131:F132"/>
    <mergeCell ref="G131:G132"/>
    <mergeCell ref="H131:H132"/>
    <mergeCell ref="I131:I132"/>
    <mergeCell ref="J131:J132"/>
    <mergeCell ref="K131:K132"/>
    <mergeCell ref="M131:M132"/>
    <mergeCell ref="N131:N132"/>
    <mergeCell ref="O131:O132"/>
    <mergeCell ref="P131:P132"/>
    <mergeCell ref="Q131:R132"/>
    <mergeCell ref="S131:S132"/>
    <mergeCell ref="X121:X122"/>
    <mergeCell ref="P121:P122"/>
    <mergeCell ref="Q121:R122"/>
    <mergeCell ref="S121:S122"/>
    <mergeCell ref="T121:T122"/>
    <mergeCell ref="A133:A134"/>
    <mergeCell ref="B133:B134"/>
    <mergeCell ref="C133:C134"/>
    <mergeCell ref="D133:D134"/>
    <mergeCell ref="E133:E134"/>
    <mergeCell ref="A121:A122"/>
    <mergeCell ref="B121:B122"/>
    <mergeCell ref="C121:C122"/>
    <mergeCell ref="D121:D122"/>
    <mergeCell ref="E121:E122"/>
    <mergeCell ref="U121:U122"/>
    <mergeCell ref="F121:F122"/>
    <mergeCell ref="G121:G122"/>
    <mergeCell ref="H121:H122"/>
    <mergeCell ref="I121:I122"/>
    <mergeCell ref="J121:J122"/>
    <mergeCell ref="K121:K122"/>
    <mergeCell ref="V121:V122"/>
    <mergeCell ref="M121:M122"/>
    <mergeCell ref="N121:N122"/>
    <mergeCell ref="O121:O122"/>
    <mergeCell ref="W121:W122"/>
    <mergeCell ref="O133:O134"/>
    <mergeCell ref="P133:P134"/>
    <mergeCell ref="Q133:R134"/>
    <mergeCell ref="S133:S134"/>
    <mergeCell ref="T129:T130"/>
  </mergeCells>
  <phoneticPr fontId="4" type="noConversion"/>
  <dataValidations count="8">
    <dataValidation type="list" allowBlank="1" showInputMessage="1" showErrorMessage="1" sqref="O163 O99 O152 O150 O165 O175 O187 O185 O183 O181 O178 O161 O190 O158 O194" xr:uid="{00000000-0002-0000-0900-000000000000}">
      <formula1>"stalowy, żelbetowy, drewniany"</formula1>
    </dataValidation>
    <dataValidation type="list" allowBlank="1" showInputMessage="1" showErrorMessage="1" sqref="H155:H156 H168:H173 H181:H188 H175:H176 H178:H179 H158:H159 H161:H166 H190:H195 H150:H153 H5:H146" xr:uid="{00000000-0002-0000-0900-000001000000}">
      <formula1>"TAK - A i B, TAK - tylko A, TAK - tylko B, NIE"</formula1>
    </dataValidation>
    <dataValidation type="list" allowBlank="1" showInputMessage="1" showErrorMessage="1" sqref="D192 K192 Q172 I155 Q155 K155 D155 D172 K172 Q170 I192 I152 Q150 K152 D152 I150 K113 K150 D150 D115 I115 K115 Q113 I175 Q175 K175 D175 I185 Q187 K187 D187 Q185 I187 K185 D185 I181 Q183 K183 D183 Q181 I183 K181 D181 I178 Q178 K178 D178 I168 Q168 K170 D170 I172 I170 K168 D168 I158 Q158 K158 D158 D49 I47 Q47 K49 D27 I27 I25 K27 D29 I29 Q27 K29 D31 I31 Q29 K31 D33 I33 Q31 K33 D35 I35 Q33 K35 D37 I37 Q35 K37 D39 I39 Q37 K39 D41 I41 Q39 K41 D43 I43 I51 K43 D45 Q41 Q43 K45 D47 I45 Q45 K47 D51 I49 Q49 K51 D53 I53 Q51 K53 D55 I55 Q53 K55 D57 I57 Q55 K57 D59 I59 Q57 K59 D61 I61 Q59 K61 D63 I63 Q61 K63 D65 I65 Q63 K65 D67 I67 Q65 K67 D69 I69 Q67 K69 D71 I71 Q69 K71 D73 I73 Q71 K73 D75 I75 Q73 K75 D77 I77 Q75 K77 D79 I79 Q77 K79 D81 I81 Q79 K81 D83 I83 Q81 K83 D85 I85 Q83 K85 D87 I87 Q85 K87 D89 I89 Q87 K89 D91 I91 Q89 K91 K25 Q25 K109 D25 K21 Q21 D111 D21 K13 Q13 I111 D13 K9 Q9 Q109 D9 K23 Q23 K111 D23 K19 Q19 D113 D19 K15 Q15 I113 D15 K11 Q11 Q111 D11 K7 Q7 I7 D7 K5 Q5 I5 D5 K17 Q17 Q152 D17 K93 Q91 I93 D93 D190 K190 Q190 I190 D194 K194 Q194 I194 D161 K161 Q161 I161 D163 K163 Q163 I163 D165 K165 Q165 I165 K95 Q93 I95 D95 Q95 D97 I97 K97 D99 I99 Q99 K99 Q192 D101 I101 Q97 K101 D103 I103 Q101 K103 D105 I105 Q103 K105 D107 I107 Q105 K107 D109 I109 Q107 I9 I11 I13 I15 I17 I19 I21 I23 Q115 D119 I119 K119 Q119 D117 I117 K117 Q117 D145 I145 K145 D123 D141 I141 K141 I123 D143 I143 K143 K123 D139 I139 K139 K121 D135 I135 K135 D125 D137 I137 K137 I125 D133 I133 K133 K125 D129 I129 K129 Q121 D131 I131 K131 D121 D127 I127 K127 I121 Q123 Q125 Q127 Q129 Q131 Q133 Q135 Q137 Q139 Q141 Q143 Q145" xr:uid="{00000000-0002-0000-0900-000002000000}">
      <formula1>"TAK, NIE"</formula1>
    </dataValidation>
    <dataValidation type="list" allowBlank="1" showInputMessage="1" showErrorMessage="1" sqref="L155 L172 L152 L150 L115 L175 L187 L185 L183 L181 L178 L170 L168 L158 L49 L27 L29 L31 L33 L35 L37 L39 L41 L43 L45 L47 L51 L53 L55 L57 L59 L61 L63 L65 L67 L69 L71 L73 L75 L77 L79 L81 L83 L85 L87 L89 L91 L25 L21 L13 L9 L23 L19 L15 L11 L7 L5 L17 L93 L190 L194 L161 L163 L165 L95 L97 L99 L192 L101 L103 L105 L107 L109 L111 L113 L119 L117 L145 L141 L143 L139 L135 L137 L133 L129 L131 L127 L123 L125 L121" xr:uid="{00000000-0002-0000-0900-000003000000}">
      <formula1>"sieć miejska, własna kotłownia"</formula1>
    </dataValidation>
    <dataValidation type="list" allowBlank="1" showInputMessage="1" showErrorMessage="1" sqref="P155 P194 P152 P150 P163 P172 P187 P185 P183 P181 P178 P168 P170 P158 P165 P99 P192 P161 P190" xr:uid="{00000000-0002-0000-0900-000004000000}">
      <formula1>"dachówka, eternit, blacha, papa, gont, słoma"</formula1>
    </dataValidation>
    <dataValidation type="list" allowBlank="1" showInputMessage="1" showErrorMessage="1" sqref="R100" xr:uid="{00000000-0002-0000-0900-000005000000}">
      <formula1>"pianka poliuretanowa, styropian, wełna mineralna"</formula1>
    </dataValidation>
    <dataValidation type="list" allowBlank="1" showInputMessage="1" showErrorMessage="1" sqref="M155 M194 M152 M150 M163 M172 M187 M185 M183 M181 M178 M168 M170 M158 M25 M27 M29 M37 M33 M190 M9 M39 M15 M5 M161 M192 M99 M23 M19 M11 M7 M21 M17 M13 M165" xr:uid="{00000000-0002-0000-0900-000006000000}">
      <formula1>"cegła,murowane, beton, suporex, słupy stalowe z okładziną z blachy, słupy stalowe z okładziną z drewna, słupy stalowe z inną okładziną, słupy drewniane obite deskami, słupy drewniane obite blachą,"</formula1>
    </dataValidation>
    <dataValidation type="list" allowBlank="1" showInputMessage="1" showErrorMessage="1" sqref="N155 N194 N152 N150 N163 N175 N187 N185 N183 N181 N178 N170:O170 N168:O168 N165 N172:O172 N99 N192 N161 N190" xr:uid="{00000000-0002-0000-0900-000007000000}">
      <formula1>"murowana,żelbeton, betonowa, stalowa, drewniana, drewniana - krokwie"</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3</vt:i4>
      </vt:variant>
    </vt:vector>
  </HeadingPairs>
  <TitlesOfParts>
    <vt:vector size="15" baseType="lpstr">
      <vt:lpstr>Zakładka nr 1 - wykaz podmiotów</vt:lpstr>
      <vt:lpstr>Zakładka nr 2 - mienie</vt:lpstr>
      <vt:lpstr>Zakładka nr 3 - wykaz budynków</vt:lpstr>
      <vt:lpstr>Zakładka nr 3a</vt:lpstr>
      <vt:lpstr>Zakładka nr 3b</vt:lpstr>
      <vt:lpstr>Zakładka nr 4 -wykaz zabezpiecz</vt:lpstr>
      <vt:lpstr>Zakładka nr 5 -wykaz budowli</vt:lpstr>
      <vt:lpstr>Zakładka nr 6 - elektronika</vt:lpstr>
      <vt:lpstr>budynki</vt:lpstr>
      <vt:lpstr>budynki prop</vt:lpstr>
      <vt:lpstr>Zakładka nr 7 -wykaz pojazdów</vt:lpstr>
      <vt:lpstr>Zakładka nr 7 - szkodowość</vt:lpstr>
      <vt:lpstr>'Zakładka nr 1 - wykaz podmiotów'!Obszar_wydruku</vt:lpstr>
      <vt:lpstr>'Zakładka nr 3 - wykaz budynków'!Obszar_wydruku</vt:lpstr>
      <vt:lpstr>'Zakładka nr 5 -wykaz budowli'!Obszar_wydruku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Angelika Kuligowska</cp:lastModifiedBy>
  <cp:lastPrinted>2021-07-29T09:42:20Z</cp:lastPrinted>
  <dcterms:created xsi:type="dcterms:W3CDTF">2007-01-30T13:01:46Z</dcterms:created>
  <dcterms:modified xsi:type="dcterms:W3CDTF">2021-08-19T11:18:46Z</dcterms:modified>
</cp:coreProperties>
</file>