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atarzyna.Liczywek\Desktop\Kredyty\informacja o sytuacji finansowej gminy 2011\"/>
    </mc:Choice>
  </mc:AlternateContent>
  <xr:revisionPtr revIDLastSave="0" documentId="13_ncr:1_{27EFBC28-B08B-41FB-B74C-DB7062344400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</sheets>
  <calcPr calcId="181029"/>
</workbook>
</file>

<file path=xl/calcChain.xml><?xml version="1.0" encoding="utf-8"?>
<calcChain xmlns="http://schemas.openxmlformats.org/spreadsheetml/2006/main">
  <c r="I79" i="1" l="1"/>
  <c r="I40" i="1"/>
  <c r="D40" i="1"/>
  <c r="D28" i="1"/>
  <c r="D16" i="1"/>
  <c r="I25" i="1"/>
  <c r="P77" i="1" l="1"/>
  <c r="O77" i="1"/>
  <c r="N77" i="1"/>
  <c r="M77" i="1"/>
  <c r="L77" i="1"/>
  <c r="K77" i="1"/>
  <c r="J77" i="1"/>
  <c r="G77" i="1"/>
  <c r="E77" i="1"/>
  <c r="S76" i="1"/>
  <c r="Q76" i="1"/>
  <c r="S75" i="1"/>
  <c r="Q75" i="1"/>
  <c r="S74" i="1"/>
  <c r="Q74" i="1"/>
  <c r="Q27" i="1"/>
  <c r="S72" i="1" l="1"/>
  <c r="S71" i="1"/>
  <c r="Q71" i="1"/>
  <c r="S70" i="1"/>
  <c r="Q70" i="1"/>
  <c r="P69" i="1"/>
  <c r="P73" i="1" s="1"/>
  <c r="O69" i="1"/>
  <c r="O73" i="1" s="1"/>
  <c r="N69" i="1"/>
  <c r="N73" i="1" s="1"/>
  <c r="M69" i="1"/>
  <c r="M73" i="1" s="1"/>
  <c r="L69" i="1"/>
  <c r="L73" i="1" s="1"/>
  <c r="K69" i="1"/>
  <c r="K73" i="1" s="1"/>
  <c r="J69" i="1"/>
  <c r="J73" i="1" s="1"/>
  <c r="G69" i="1"/>
  <c r="G73" i="1" s="1"/>
  <c r="E69" i="1"/>
  <c r="E73" i="1" s="1"/>
  <c r="S68" i="1"/>
  <c r="S67" i="1"/>
  <c r="Q67" i="1"/>
  <c r="S66" i="1"/>
  <c r="Q66" i="1"/>
  <c r="Q72" i="1" l="1"/>
  <c r="Q68" i="1"/>
  <c r="P65" i="1"/>
  <c r="O65" i="1"/>
  <c r="N65" i="1"/>
  <c r="M65" i="1"/>
  <c r="L65" i="1"/>
  <c r="K65" i="1"/>
  <c r="J65" i="1"/>
  <c r="G65" i="1"/>
  <c r="E65" i="1"/>
  <c r="S64" i="1"/>
  <c r="S63" i="1"/>
  <c r="Q63" i="1"/>
  <c r="S62" i="1"/>
  <c r="Q62" i="1"/>
  <c r="AM9" i="1"/>
  <c r="AM10" i="1"/>
  <c r="AM11" i="1"/>
  <c r="AM12" i="1"/>
  <c r="AM13" i="1"/>
  <c r="AN13" i="1"/>
  <c r="AO13" i="1"/>
  <c r="AR13" i="1"/>
  <c r="AT13" i="1" s="1"/>
  <c r="AS13" i="1"/>
  <c r="AU13" i="1" s="1"/>
  <c r="AM14" i="1"/>
  <c r="AM15" i="1"/>
  <c r="AM16" i="1"/>
  <c r="AM17" i="1"/>
  <c r="AM18" i="1"/>
  <c r="AM19" i="1"/>
  <c r="AM20" i="1"/>
  <c r="AM21" i="1"/>
  <c r="AM22" i="1"/>
  <c r="AM23" i="1"/>
  <c r="AN23" i="1"/>
  <c r="AO23" i="1"/>
  <c r="AR23" i="1"/>
  <c r="AT23" i="1" s="1"/>
  <c r="AS23" i="1"/>
  <c r="AU23" i="1" s="1"/>
  <c r="AM24" i="1"/>
  <c r="AN24" i="1"/>
  <c r="AO24" i="1"/>
  <c r="AR24" i="1"/>
  <c r="AT24" i="1" s="1"/>
  <c r="AS24" i="1"/>
  <c r="AU24" i="1" s="1"/>
  <c r="AM25" i="1"/>
  <c r="AN25" i="1"/>
  <c r="AO25" i="1"/>
  <c r="AR25" i="1"/>
  <c r="AT25" i="1" s="1"/>
  <c r="AS25" i="1"/>
  <c r="AU25" i="1"/>
  <c r="AM26" i="1"/>
  <c r="AN26" i="1"/>
  <c r="AO26" i="1"/>
  <c r="AR26" i="1"/>
  <c r="AT26" i="1" s="1"/>
  <c r="AS26" i="1"/>
  <c r="AU26" i="1"/>
  <c r="AM27" i="1"/>
  <c r="AN27" i="1"/>
  <c r="AO27" i="1"/>
  <c r="AR27" i="1"/>
  <c r="AT27" i="1" s="1"/>
  <c r="AS27" i="1"/>
  <c r="AU27" i="1" s="1"/>
  <c r="AM28" i="1"/>
  <c r="AN28" i="1"/>
  <c r="AO28" i="1"/>
  <c r="AR28" i="1"/>
  <c r="AT28" i="1" s="1"/>
  <c r="AS28" i="1"/>
  <c r="AU28" i="1" s="1"/>
  <c r="AM29" i="1"/>
  <c r="AN29" i="1"/>
  <c r="AO29" i="1"/>
  <c r="AR29" i="1"/>
  <c r="AT29" i="1" s="1"/>
  <c r="AS29" i="1"/>
  <c r="AU29" i="1" s="1"/>
  <c r="AM30" i="1"/>
  <c r="AN30" i="1"/>
  <c r="AO30" i="1"/>
  <c r="AR30" i="1"/>
  <c r="AT30" i="1" s="1"/>
  <c r="AS30" i="1"/>
  <c r="AU30" i="1" s="1"/>
  <c r="AM31" i="1"/>
  <c r="AN31" i="1"/>
  <c r="AO31" i="1"/>
  <c r="AR31" i="1"/>
  <c r="AT31" i="1" s="1"/>
  <c r="AS31" i="1"/>
  <c r="AU31" i="1" s="1"/>
  <c r="AM32" i="1"/>
  <c r="AN32" i="1"/>
  <c r="AO32" i="1"/>
  <c r="AR32" i="1"/>
  <c r="AT32" i="1" s="1"/>
  <c r="AS32" i="1"/>
  <c r="AU32" i="1" s="1"/>
  <c r="AM33" i="1"/>
  <c r="AN33" i="1"/>
  <c r="AO33" i="1"/>
  <c r="AR33" i="1"/>
  <c r="AT33" i="1" s="1"/>
  <c r="AS33" i="1"/>
  <c r="AU33" i="1" s="1"/>
  <c r="Q64" i="1" l="1"/>
  <c r="AP33" i="1"/>
  <c r="AQ33" i="1" s="1"/>
  <c r="AP25" i="1"/>
  <c r="AQ25" i="1" s="1"/>
  <c r="AP30" i="1"/>
  <c r="AQ30" i="1" s="1"/>
  <c r="AP23" i="1"/>
  <c r="AQ23" i="1" s="1"/>
  <c r="AP20" i="1"/>
  <c r="AQ20" i="1" s="1"/>
  <c r="AP19" i="1"/>
  <c r="AQ19" i="1" s="1"/>
  <c r="AP15" i="1"/>
  <c r="AQ15" i="1" s="1"/>
  <c r="AP29" i="1"/>
  <c r="AQ29" i="1" s="1"/>
  <c r="AP31" i="1"/>
  <c r="AQ31" i="1" s="1"/>
  <c r="AP27" i="1"/>
  <c r="AQ27" i="1" s="1"/>
  <c r="AP24" i="1"/>
  <c r="AQ24" i="1" s="1"/>
  <c r="AP13" i="1"/>
  <c r="AQ13" i="1" s="1"/>
  <c r="AP22" i="1"/>
  <c r="AQ22" i="1" s="1"/>
  <c r="AP32" i="1"/>
  <c r="AQ32" i="1" s="1"/>
  <c r="AP28" i="1"/>
  <c r="AQ28" i="1" s="1"/>
  <c r="AP21" i="1"/>
  <c r="AQ21" i="1" s="1"/>
  <c r="AP16" i="1"/>
  <c r="AQ16" i="1" s="1"/>
  <c r="AP26" i="1"/>
  <c r="AQ26" i="1" s="1"/>
  <c r="AP18" i="1"/>
  <c r="AQ18" i="1" s="1"/>
  <c r="AP17" i="1"/>
  <c r="AQ17" i="1" s="1"/>
  <c r="AP14" i="1"/>
  <c r="AQ14" i="1" s="1"/>
  <c r="D13" i="1"/>
  <c r="S58" i="1"/>
  <c r="S54" i="1"/>
  <c r="S50" i="1"/>
  <c r="S46" i="1"/>
  <c r="S42" i="1"/>
  <c r="S38" i="1"/>
  <c r="S34" i="1"/>
  <c r="S30" i="1"/>
  <c r="S26" i="1"/>
  <c r="S18" i="1"/>
  <c r="S22" i="1"/>
  <c r="S14" i="1"/>
  <c r="S10" i="1"/>
  <c r="S9" i="1"/>
  <c r="W9" i="1" s="1"/>
  <c r="AC9" i="1" s="1"/>
  <c r="Q9" i="1"/>
  <c r="V9" i="1" s="1"/>
  <c r="AB9" i="1" s="1"/>
  <c r="S60" i="1"/>
  <c r="S59" i="1"/>
  <c r="S56" i="1"/>
  <c r="S55" i="1"/>
  <c r="S52" i="1"/>
  <c r="S51" i="1"/>
  <c r="S48" i="1"/>
  <c r="S47" i="1"/>
  <c r="S44" i="1"/>
  <c r="S43" i="1"/>
  <c r="S40" i="1"/>
  <c r="S39" i="1"/>
  <c r="S36" i="1"/>
  <c r="S35" i="1"/>
  <c r="S32" i="1"/>
  <c r="S31" i="1"/>
  <c r="S27" i="1"/>
  <c r="S23" i="1"/>
  <c r="S19" i="1"/>
  <c r="S15" i="1"/>
  <c r="S11" i="1"/>
  <c r="S20" i="1"/>
  <c r="S28" i="1"/>
  <c r="S24" i="1"/>
  <c r="S16" i="1"/>
  <c r="S12" i="1"/>
  <c r="E13" i="1"/>
  <c r="E17" i="1" s="1"/>
  <c r="E21" i="1" s="1"/>
  <c r="E25" i="1" s="1"/>
  <c r="E29" i="1" s="1"/>
  <c r="E33" i="1" s="1"/>
  <c r="E37" i="1" s="1"/>
  <c r="E41" i="1" s="1"/>
  <c r="E45" i="1" s="1"/>
  <c r="E49" i="1" s="1"/>
  <c r="E53" i="1" s="1"/>
  <c r="E57" i="1" s="1"/>
  <c r="E61" i="1" s="1"/>
  <c r="Q60" i="1"/>
  <c r="Q59" i="1"/>
  <c r="Q56" i="1"/>
  <c r="Q55" i="1"/>
  <c r="Q52" i="1"/>
  <c r="Q51" i="1"/>
  <c r="Q48" i="1"/>
  <c r="Q47" i="1"/>
  <c r="Q44" i="1"/>
  <c r="Q43" i="1"/>
  <c r="Q40" i="1"/>
  <c r="Q39" i="1"/>
  <c r="Q36" i="1"/>
  <c r="Q35" i="1"/>
  <c r="Q32" i="1"/>
  <c r="Q31" i="1"/>
  <c r="Q28" i="1"/>
  <c r="Q12" i="1"/>
  <c r="Q16" i="1"/>
  <c r="Q20" i="1"/>
  <c r="Q24" i="1"/>
  <c r="Q11" i="1"/>
  <c r="Q15" i="1"/>
  <c r="Q19" i="1"/>
  <c r="Q23" i="1"/>
  <c r="J13" i="1"/>
  <c r="J17" i="1" s="1"/>
  <c r="J21" i="1" s="1"/>
  <c r="J25" i="1" s="1"/>
  <c r="J29" i="1" s="1"/>
  <c r="J33" i="1" s="1"/>
  <c r="J37" i="1" s="1"/>
  <c r="J41" i="1" s="1"/>
  <c r="J45" i="1" s="1"/>
  <c r="J49" i="1" s="1"/>
  <c r="J53" i="1" s="1"/>
  <c r="J57" i="1" s="1"/>
  <c r="J61" i="1" s="1"/>
  <c r="K13" i="1"/>
  <c r="K17" i="1" s="1"/>
  <c r="K21" i="1" s="1"/>
  <c r="K25" i="1" s="1"/>
  <c r="K29" i="1" s="1"/>
  <c r="K33" i="1" s="1"/>
  <c r="K37" i="1" s="1"/>
  <c r="K41" i="1" s="1"/>
  <c r="K45" i="1" s="1"/>
  <c r="K49" i="1" s="1"/>
  <c r="K53" i="1" s="1"/>
  <c r="K57" i="1" s="1"/>
  <c r="K61" i="1" s="1"/>
  <c r="I13" i="1"/>
  <c r="I17" i="1" s="1"/>
  <c r="I21" i="1" s="1"/>
  <c r="I29" i="1" s="1"/>
  <c r="I33" i="1" s="1"/>
  <c r="I37" i="1" s="1"/>
  <c r="I41" i="1" s="1"/>
  <c r="I45" i="1" s="1"/>
  <c r="I49" i="1" s="1"/>
  <c r="I53" i="1" s="1"/>
  <c r="I57" i="1" s="1"/>
  <c r="I61" i="1" s="1"/>
  <c r="I65" i="1" s="1"/>
  <c r="I69" i="1" s="1"/>
  <c r="I73" i="1" s="1"/>
  <c r="I77" i="1" s="1"/>
  <c r="F13" i="1"/>
  <c r="F17" i="1" s="1"/>
  <c r="F21" i="1" s="1"/>
  <c r="F25" i="1" s="1"/>
  <c r="F29" i="1" s="1"/>
  <c r="F33" i="1" s="1"/>
  <c r="F37" i="1" s="1"/>
  <c r="F41" i="1" s="1"/>
  <c r="F45" i="1" s="1"/>
  <c r="F49" i="1" s="1"/>
  <c r="F53" i="1" s="1"/>
  <c r="F57" i="1" s="1"/>
  <c r="F61" i="1" s="1"/>
  <c r="F65" i="1" s="1"/>
  <c r="F69" i="1" s="1"/>
  <c r="F73" i="1" s="1"/>
  <c r="F77" i="1" s="1"/>
  <c r="M13" i="1"/>
  <c r="M17" i="1" s="1"/>
  <c r="O13" i="1"/>
  <c r="O17" i="1" s="1"/>
  <c r="O21" i="1" s="1"/>
  <c r="O25" i="1" s="1"/>
  <c r="O29" i="1" s="1"/>
  <c r="O33" i="1" s="1"/>
  <c r="O37" i="1" s="1"/>
  <c r="O41" i="1" s="1"/>
  <c r="O45" i="1" s="1"/>
  <c r="O49" i="1" s="1"/>
  <c r="O53" i="1" s="1"/>
  <c r="O57" i="1" s="1"/>
  <c r="O61" i="1" s="1"/>
  <c r="G13" i="1"/>
  <c r="G17" i="1" s="1"/>
  <c r="L13" i="1"/>
  <c r="L17" i="1" s="1"/>
  <c r="L21" i="1" s="1"/>
  <c r="L25" i="1" s="1"/>
  <c r="L29" i="1" s="1"/>
  <c r="L33" i="1" s="1"/>
  <c r="L37" i="1" s="1"/>
  <c r="L41" i="1" s="1"/>
  <c r="L45" i="1" s="1"/>
  <c r="L49" i="1" s="1"/>
  <c r="L53" i="1" s="1"/>
  <c r="L57" i="1" s="1"/>
  <c r="L61" i="1" s="1"/>
  <c r="N13" i="1"/>
  <c r="N17" i="1" s="1"/>
  <c r="N21" i="1" s="1"/>
  <c r="N25" i="1" s="1"/>
  <c r="N29" i="1" s="1"/>
  <c r="N33" i="1" s="1"/>
  <c r="N37" i="1" s="1"/>
  <c r="N41" i="1" s="1"/>
  <c r="N45" i="1" s="1"/>
  <c r="N49" i="1" s="1"/>
  <c r="N53" i="1" s="1"/>
  <c r="N57" i="1" s="1"/>
  <c r="N61" i="1" s="1"/>
  <c r="P13" i="1"/>
  <c r="P17" i="1" s="1"/>
  <c r="P21" i="1" s="1"/>
  <c r="P25" i="1" s="1"/>
  <c r="P29" i="1" s="1"/>
  <c r="P33" i="1" s="1"/>
  <c r="P37" i="1" s="1"/>
  <c r="P41" i="1" s="1"/>
  <c r="P45" i="1" s="1"/>
  <c r="P49" i="1" s="1"/>
  <c r="P53" i="1" s="1"/>
  <c r="P57" i="1" s="1"/>
  <c r="P61" i="1" s="1"/>
  <c r="Q58" i="1"/>
  <c r="Q54" i="1"/>
  <c r="Q50" i="1"/>
  <c r="Q46" i="1"/>
  <c r="Q42" i="1"/>
  <c r="Q38" i="1"/>
  <c r="Q34" i="1"/>
  <c r="Q30" i="1"/>
  <c r="Q26" i="1"/>
  <c r="Q22" i="1"/>
  <c r="Q18" i="1"/>
  <c r="Q14" i="1"/>
  <c r="Q10" i="1"/>
  <c r="AS16" i="1" l="1"/>
  <c r="AU16" i="1" s="1"/>
  <c r="AS20" i="1"/>
  <c r="AU20" i="1" s="1"/>
  <c r="AS18" i="1"/>
  <c r="AU18" i="1" s="1"/>
  <c r="AS22" i="1"/>
  <c r="AU22" i="1" s="1"/>
  <c r="AR21" i="1"/>
  <c r="AT21" i="1" s="1"/>
  <c r="AS21" i="1"/>
  <c r="AU21" i="1" s="1"/>
  <c r="AR19" i="1"/>
  <c r="AT19" i="1" s="1"/>
  <c r="AS19" i="1"/>
  <c r="AU19" i="1" s="1"/>
  <c r="AR17" i="1"/>
  <c r="AT17" i="1" s="1"/>
  <c r="AS17" i="1"/>
  <c r="AU17" i="1" s="1"/>
  <c r="AR15" i="1"/>
  <c r="AT15" i="1" s="1"/>
  <c r="AS15" i="1"/>
  <c r="AU15" i="1" s="1"/>
  <c r="AR14" i="1"/>
  <c r="AT14" i="1" s="1"/>
  <c r="AR18" i="1"/>
  <c r="AT18" i="1" s="1"/>
  <c r="AR22" i="1"/>
  <c r="AT22" i="1" s="1"/>
  <c r="AR16" i="1"/>
  <c r="AT16" i="1" s="1"/>
  <c r="AR20" i="1"/>
  <c r="AT20" i="1" s="1"/>
  <c r="AS14" i="1"/>
  <c r="AU14" i="1" s="1"/>
  <c r="D17" i="1"/>
  <c r="Q13" i="1"/>
  <c r="V13" i="1" s="1"/>
  <c r="AB13" i="1" s="1"/>
  <c r="S13" i="1"/>
  <c r="W13" i="1" s="1"/>
  <c r="AC13" i="1" s="1"/>
  <c r="G21" i="1"/>
  <c r="G25" i="1" s="1"/>
  <c r="G29" i="1" s="1"/>
  <c r="G33" i="1" s="1"/>
  <c r="G37" i="1" s="1"/>
  <c r="G41" i="1" s="1"/>
  <c r="G45" i="1" s="1"/>
  <c r="G49" i="1" s="1"/>
  <c r="G53" i="1" s="1"/>
  <c r="G57" i="1" s="1"/>
  <c r="G61" i="1" s="1"/>
  <c r="M21" i="1"/>
  <c r="M25" i="1" s="1"/>
  <c r="M29" i="1" s="1"/>
  <c r="M33" i="1" s="1"/>
  <c r="M37" i="1" s="1"/>
  <c r="M41" i="1" s="1"/>
  <c r="M45" i="1" s="1"/>
  <c r="M49" i="1" s="1"/>
  <c r="M53" i="1" s="1"/>
  <c r="M57" i="1" s="1"/>
  <c r="M61" i="1" s="1"/>
  <c r="D21" i="1" l="1"/>
  <c r="D25" i="1" s="1"/>
  <c r="D29" i="1" s="1"/>
  <c r="Q17" i="1"/>
  <c r="V17" i="1" s="1"/>
  <c r="AB17" i="1" s="1"/>
  <c r="S17" i="1"/>
  <c r="W17" i="1" s="1"/>
  <c r="AC17" i="1" s="1"/>
  <c r="Q21" i="1" l="1"/>
  <c r="V21" i="1" s="1"/>
  <c r="AB21" i="1" s="1"/>
  <c r="Q25" i="1"/>
  <c r="V25" i="1" s="1"/>
  <c r="AB25" i="1" s="1"/>
  <c r="S25" i="1"/>
  <c r="W25" i="1" s="1"/>
  <c r="AC25" i="1" s="1"/>
  <c r="S21" i="1"/>
  <c r="W21" i="1" s="1"/>
  <c r="AC21" i="1" s="1"/>
  <c r="D33" i="1"/>
  <c r="S33" i="1" s="1"/>
  <c r="W33" i="1" s="1"/>
  <c r="AC33" i="1" s="1"/>
  <c r="AO15" i="1" s="1"/>
  <c r="Q29" i="1"/>
  <c r="V29" i="1" s="1"/>
  <c r="AB29" i="1" s="1"/>
  <c r="AN14" i="1" s="1"/>
  <c r="S29" i="1"/>
  <c r="W29" i="1" s="1"/>
  <c r="AC29" i="1" s="1"/>
  <c r="AO14" i="1" s="1"/>
  <c r="D37" i="1" l="1"/>
  <c r="Q37" i="1" s="1"/>
  <c r="V37" i="1" s="1"/>
  <c r="AB37" i="1" s="1"/>
  <c r="AN16" i="1" s="1"/>
  <c r="Q33" i="1"/>
  <c r="V33" i="1" s="1"/>
  <c r="AB33" i="1" s="1"/>
  <c r="AN15" i="1" s="1"/>
  <c r="D41" i="1" l="1"/>
  <c r="Q41" i="1" s="1"/>
  <c r="V41" i="1" s="1"/>
  <c r="AB41" i="1" s="1"/>
  <c r="AN17" i="1" s="1"/>
  <c r="S37" i="1"/>
  <c r="W37" i="1" s="1"/>
  <c r="AC37" i="1" s="1"/>
  <c r="AO16" i="1" s="1"/>
  <c r="S41" i="1" l="1"/>
  <c r="W41" i="1" s="1"/>
  <c r="AC41" i="1" s="1"/>
  <c r="AO17" i="1" s="1"/>
  <c r="D45" i="1"/>
  <c r="D49" i="1" s="1"/>
  <c r="S45" i="1" l="1"/>
  <c r="W45" i="1" s="1"/>
  <c r="AC45" i="1" s="1"/>
  <c r="AO18" i="1" s="1"/>
  <c r="Q45" i="1"/>
  <c r="V45" i="1" s="1"/>
  <c r="AB45" i="1" s="1"/>
  <c r="AN18" i="1" s="1"/>
  <c r="S49" i="1"/>
  <c r="W49" i="1" s="1"/>
  <c r="AC49" i="1" s="1"/>
  <c r="AO19" i="1" s="1"/>
  <c r="Q49" i="1"/>
  <c r="V49" i="1" s="1"/>
  <c r="AB49" i="1" s="1"/>
  <c r="AN19" i="1" s="1"/>
  <c r="D53" i="1"/>
  <c r="D57" i="1" s="1"/>
  <c r="S53" i="1" l="1"/>
  <c r="W53" i="1" s="1"/>
  <c r="AC53" i="1" s="1"/>
  <c r="AO20" i="1" s="1"/>
  <c r="Q53" i="1"/>
  <c r="V53" i="1" s="1"/>
  <c r="AB53" i="1" s="1"/>
  <c r="AN20" i="1" s="1"/>
  <c r="D61" i="1" l="1"/>
  <c r="Q57" i="1"/>
  <c r="V57" i="1" s="1"/>
  <c r="AB57" i="1" s="1"/>
  <c r="AN21" i="1" s="1"/>
  <c r="S57" i="1"/>
  <c r="W57" i="1" s="1"/>
  <c r="AC57" i="1" s="1"/>
  <c r="AO21" i="1" s="1"/>
  <c r="S61" i="1" l="1"/>
  <c r="W61" i="1" s="1"/>
  <c r="AC61" i="1" s="1"/>
  <c r="AO22" i="1" s="1"/>
  <c r="Q61" i="1"/>
  <c r="V61" i="1" s="1"/>
  <c r="AB61" i="1" s="1"/>
  <c r="AN22" i="1" s="1"/>
  <c r="D65" i="1"/>
  <c r="Q65" i="1" l="1"/>
  <c r="D69" i="1"/>
  <c r="S65" i="1"/>
  <c r="S69" i="1" l="1"/>
  <c r="Q69" i="1"/>
  <c r="D73" i="1"/>
  <c r="D77" i="1" s="1"/>
  <c r="Q77" i="1" l="1"/>
  <c r="S77" i="1"/>
  <c r="S73" i="1"/>
  <c r="Q73" i="1"/>
</calcChain>
</file>

<file path=xl/sharedStrings.xml><?xml version="1.0" encoding="utf-8"?>
<sst xmlns="http://schemas.openxmlformats.org/spreadsheetml/2006/main" count="615" uniqueCount="53">
  <si>
    <t>Rok</t>
  </si>
  <si>
    <t>kredyty i pożyczki</t>
  </si>
  <si>
    <t>obligacje</t>
  </si>
  <si>
    <t>stan długu na 31.12.</t>
  </si>
  <si>
    <t>spłata rat</t>
  </si>
  <si>
    <t>spłata odsetek</t>
  </si>
  <si>
    <t>wyemitowane</t>
  </si>
  <si>
    <t>transza długu</t>
  </si>
  <si>
    <t>Dochody bieżące</t>
  </si>
  <si>
    <t>Dochody ze sprzedaży majątku</t>
  </si>
  <si>
    <t>Wydatki bieżące</t>
  </si>
  <si>
    <t xml:space="preserve">potencjalne spłaty udzielonych poręczeń i gwarancji </t>
  </si>
  <si>
    <t>Na dzień</t>
  </si>
  <si>
    <t>zaopiniowane</t>
  </si>
  <si>
    <t>na podst. art. 89 u.1 pkt 2 i 3</t>
  </si>
  <si>
    <t>stan długu na 31.03.</t>
  </si>
  <si>
    <t>stan długu na 31.06.</t>
  </si>
  <si>
    <t>stan długu na 31.09.</t>
  </si>
  <si>
    <t>kw.</t>
  </si>
  <si>
    <t>zaciągnięte</t>
  </si>
  <si>
    <t>przychody w I kw</t>
  </si>
  <si>
    <t>przychody w II kw</t>
  </si>
  <si>
    <t>przychody w III kw</t>
  </si>
  <si>
    <t>przychody w IV kw</t>
  </si>
  <si>
    <t>na podst. art. 89 u.1 pkt 4</t>
  </si>
  <si>
    <t>Wyszczególnienie</t>
  </si>
  <si>
    <t>Zadłużenie ogółem</t>
  </si>
  <si>
    <t xml:space="preserve">                wnioskowane</t>
  </si>
  <si>
    <t>Kredyty, pożyczki, obligacje z uwzgl. umorzeń</t>
  </si>
  <si>
    <t>Umorzenie zadłużenia krajowego</t>
  </si>
  <si>
    <t>Umorzenie zadłużenia na projekty UE</t>
  </si>
  <si>
    <t>Zobowiązania wymagalne</t>
  </si>
  <si>
    <t>ogółem</t>
  </si>
  <si>
    <t>po uwzgl. wyłączeń</t>
  </si>
  <si>
    <t>Zadłużenie ogółem po wyłączeniach</t>
  </si>
  <si>
    <t>Kredyty, pożyczki, obligacje, odsetki ogółem</t>
  </si>
  <si>
    <t>Kredyty, pożyczki, obligacje, odsetki ogółem po uwzgl. wyłączeń</t>
  </si>
  <si>
    <t>Dochody ogółem</t>
  </si>
  <si>
    <t>Pozostałe zobowiązania (np. przejęte wierzytelności)</t>
  </si>
  <si>
    <t>(Db+Sm-Wb) / D</t>
  </si>
  <si>
    <t>Max. dopuszczalny wskaźnik spłaty długu ( w %)</t>
  </si>
  <si>
    <t>Planowany wskaźnik spłaty długu (w %)</t>
  </si>
  <si>
    <t>Wskaźnik zadłużenia (w %)</t>
  </si>
  <si>
    <t>po wyłączeniach</t>
  </si>
  <si>
    <t>x</t>
  </si>
  <si>
    <t>Limit spłat rat, odsetek i poręczeń</t>
  </si>
  <si>
    <t>Planowane spłaty rat, odsetek i poręczeń</t>
  </si>
  <si>
    <t>na podst. art. 89 u.1 pkt 1</t>
  </si>
  <si>
    <t>Kredyty, pożyczki, obligacje z uwzgl. umorzeń i wyłączeń</t>
  </si>
  <si>
    <t>Wyłączenia wynikające z art. 243 ust. 3a (na wkład krajowy)</t>
  </si>
  <si>
    <t xml:space="preserve">Nazwa jst </t>
  </si>
  <si>
    <t>2018 plan III kw.</t>
  </si>
  <si>
    <t>Informacja o pożyczce i zadłużeniu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</si>
</sst>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4" fillId="0" borderId="0" xfId="0" applyFont="1"/>
    <xf numFmtId="3" fontId="1" fillId="0" borderId="2" xfId="0" applyNumberFormat="1" applyFont="1" applyBorder="1" applyAlignment="1">
      <alignment horizontal="center" vertical="center"/>
    </xf>
    <xf numFmtId="0" fontId="0" fillId="0" borderId="0" xfId="0" applyProtection="1">
      <protection locked="0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3" fontId="0" fillId="2" borderId="0" xfId="0" applyNumberFormat="1" applyFill="1" applyProtection="1">
      <protection locked="0"/>
    </xf>
    <xf numFmtId="4" fontId="0" fillId="2" borderId="0" xfId="0" applyNumberFormat="1" applyFill="1"/>
    <xf numFmtId="3" fontId="4" fillId="2" borderId="0" xfId="0" applyNumberFormat="1" applyFont="1" applyFill="1" applyProtection="1">
      <protection locked="0"/>
    </xf>
    <xf numFmtId="4" fontId="4" fillId="2" borderId="0" xfId="0" applyNumberFormat="1" applyFont="1" applyFill="1"/>
    <xf numFmtId="3" fontId="0" fillId="2" borderId="0" xfId="0" applyNumberFormat="1" applyFill="1"/>
    <xf numFmtId="3" fontId="4" fillId="2" borderId="0" xfId="0" applyNumberFormat="1" applyFont="1" applyFill="1"/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/>
    <xf numFmtId="0" fontId="5" fillId="0" borderId="20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3" fontId="9" fillId="2" borderId="0" xfId="0" applyNumberFormat="1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7" fillId="0" borderId="34" xfId="0" applyFont="1" applyBorder="1" applyAlignment="1">
      <alignment horizontal="center" vertical="center"/>
    </xf>
    <xf numFmtId="0" fontId="8" fillId="0" borderId="9" xfId="0" applyFont="1" applyBorder="1"/>
    <xf numFmtId="4" fontId="1" fillId="0" borderId="35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3" fontId="5" fillId="0" borderId="0" xfId="0" applyNumberFormat="1" applyFont="1"/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0" fillId="0" borderId="0" xfId="0" applyNumberFormat="1" applyProtection="1">
      <protection locked="0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0" fontId="5" fillId="0" borderId="0" xfId="0" applyFont="1"/>
    <xf numFmtId="3" fontId="1" fillId="0" borderId="33" xfId="0" applyNumberFormat="1" applyFont="1" applyBorder="1" applyAlignment="1" applyProtection="1">
      <alignment horizontal="right"/>
      <protection locked="0"/>
    </xf>
    <xf numFmtId="3" fontId="1" fillId="0" borderId="2" xfId="0" applyNumberFormat="1" applyFont="1" applyBorder="1" applyAlignment="1" applyProtection="1">
      <alignment horizontal="right"/>
      <protection locked="0"/>
    </xf>
    <xf numFmtId="3" fontId="1" fillId="0" borderId="41" xfId="0" applyNumberFormat="1" applyFont="1" applyBorder="1" applyAlignment="1" applyProtection="1">
      <alignment horizontal="right" vertical="center"/>
      <protection locked="0"/>
    </xf>
    <xf numFmtId="3" fontId="1" fillId="0" borderId="42" xfId="0" applyNumberFormat="1" applyFont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 applyProtection="1">
      <alignment horizontal="right" vertical="center"/>
      <protection locked="0"/>
    </xf>
    <xf numFmtId="3" fontId="1" fillId="0" borderId="31" xfId="0" applyNumberFormat="1" applyFont="1" applyBorder="1" applyAlignment="1" applyProtection="1">
      <alignment horizontal="right"/>
      <protection locked="0"/>
    </xf>
    <xf numFmtId="3" fontId="1" fillId="0" borderId="45" xfId="0" applyNumberFormat="1" applyFont="1" applyBorder="1" applyProtection="1">
      <protection locked="0"/>
    </xf>
    <xf numFmtId="3" fontId="1" fillId="0" borderId="3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41" xfId="0" applyNumberFormat="1" applyFont="1" applyBorder="1" applyProtection="1">
      <protection locked="0"/>
    </xf>
    <xf numFmtId="3" fontId="1" fillId="0" borderId="38" xfId="0" applyNumberFormat="1" applyFont="1" applyBorder="1" applyProtection="1">
      <protection locked="0"/>
    </xf>
    <xf numFmtId="3" fontId="1" fillId="0" borderId="6" xfId="0" applyNumberFormat="1" applyFont="1" applyBorder="1" applyProtection="1">
      <protection locked="0"/>
    </xf>
    <xf numFmtId="3" fontId="1" fillId="0" borderId="29" xfId="0" applyNumberFormat="1" applyFont="1" applyBorder="1" applyProtection="1">
      <protection locked="0"/>
    </xf>
    <xf numFmtId="3" fontId="1" fillId="0" borderId="30" xfId="0" applyNumberFormat="1" applyFont="1" applyBorder="1" applyAlignment="1" applyProtection="1">
      <alignment horizontal="right"/>
      <protection locked="0"/>
    </xf>
    <xf numFmtId="3" fontId="1" fillId="0" borderId="26" xfId="0" applyNumberFormat="1" applyFont="1" applyBorder="1" applyProtection="1">
      <protection locked="0"/>
    </xf>
    <xf numFmtId="3" fontId="1" fillId="0" borderId="30" xfId="0" applyNumberFormat="1" applyFont="1" applyBorder="1" applyProtection="1">
      <protection locked="0"/>
    </xf>
    <xf numFmtId="3" fontId="1" fillId="0" borderId="47" xfId="0" applyNumberFormat="1" applyFont="1" applyBorder="1" applyProtection="1">
      <protection locked="0"/>
    </xf>
    <xf numFmtId="3" fontId="1" fillId="0" borderId="38" xfId="0" applyNumberFormat="1" applyFont="1" applyBorder="1" applyAlignment="1" applyProtection="1">
      <alignment horizontal="right"/>
      <protection locked="0"/>
    </xf>
    <xf numFmtId="3" fontId="1" fillId="0" borderId="36" xfId="0" applyNumberFormat="1" applyFont="1" applyBorder="1" applyProtection="1">
      <protection locked="0"/>
    </xf>
    <xf numFmtId="3" fontId="1" fillId="0" borderId="34" xfId="0" applyNumberFormat="1" applyFont="1" applyBorder="1" applyProtection="1">
      <protection locked="0"/>
    </xf>
    <xf numFmtId="3" fontId="1" fillId="0" borderId="48" xfId="0" applyNumberFormat="1" applyFont="1" applyBorder="1" applyProtection="1">
      <protection locked="0"/>
    </xf>
    <xf numFmtId="3" fontId="1" fillId="0" borderId="49" xfId="0" applyNumberFormat="1" applyFont="1" applyBorder="1" applyProtection="1">
      <protection locked="0"/>
    </xf>
    <xf numFmtId="3" fontId="1" fillId="0" borderId="50" xfId="0" applyNumberFormat="1" applyFont="1" applyBorder="1" applyProtection="1">
      <protection locked="0"/>
    </xf>
    <xf numFmtId="3" fontId="1" fillId="0" borderId="51" xfId="0" applyNumberFormat="1" applyFont="1" applyBorder="1" applyProtection="1">
      <protection locked="0"/>
    </xf>
    <xf numFmtId="3" fontId="1" fillId="0" borderId="53" xfId="0" applyNumberFormat="1" applyFont="1" applyBorder="1" applyAlignment="1" applyProtection="1">
      <alignment horizontal="right"/>
      <protection locked="0"/>
    </xf>
    <xf numFmtId="3" fontId="1" fillId="0" borderId="54" xfId="0" applyNumberFormat="1" applyFont="1" applyBorder="1" applyProtection="1">
      <protection locked="0"/>
    </xf>
    <xf numFmtId="3" fontId="1" fillId="0" borderId="53" xfId="0" applyNumberFormat="1" applyFont="1" applyBorder="1" applyProtection="1">
      <protection locked="0"/>
    </xf>
    <xf numFmtId="3" fontId="1" fillId="0" borderId="55" xfId="0" applyNumberFormat="1" applyFont="1" applyBorder="1" applyProtection="1">
      <protection locked="0"/>
    </xf>
    <xf numFmtId="3" fontId="1" fillId="0" borderId="9" xfId="0" applyNumberFormat="1" applyFont="1" applyBorder="1" applyProtection="1">
      <protection locked="0"/>
    </xf>
    <xf numFmtId="3" fontId="1" fillId="0" borderId="56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3" fontId="1" fillId="0" borderId="58" xfId="0" applyNumberFormat="1" applyFont="1" applyBorder="1" applyProtection="1">
      <protection locked="0"/>
    </xf>
    <xf numFmtId="3" fontId="1" fillId="0" borderId="26" xfId="0" applyNumberFormat="1" applyFont="1" applyBorder="1" applyAlignment="1" applyProtection="1">
      <alignment horizontal="right"/>
      <protection locked="0"/>
    </xf>
    <xf numFmtId="3" fontId="5" fillId="0" borderId="60" xfId="0" applyNumberFormat="1" applyFont="1" applyBorder="1" applyAlignment="1" applyProtection="1">
      <alignment horizontal="right"/>
      <protection locked="0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1" fillId="0" borderId="35" xfId="0" applyNumberFormat="1" applyFont="1" applyBorder="1" applyAlignment="1" applyProtection="1">
      <alignment horizontal="right"/>
      <protection locked="0"/>
    </xf>
    <xf numFmtId="3" fontId="1" fillId="0" borderId="37" xfId="0" applyNumberFormat="1" applyFont="1" applyBorder="1" applyAlignment="1" applyProtection="1">
      <alignment horizontal="right" vertical="center"/>
      <protection locked="0"/>
    </xf>
    <xf numFmtId="3" fontId="9" fillId="0" borderId="37" xfId="0" applyNumberFormat="1" applyFont="1" applyBorder="1" applyProtection="1">
      <protection locked="0"/>
    </xf>
    <xf numFmtId="3" fontId="9" fillId="0" borderId="0" xfId="0" applyNumberFormat="1" applyFont="1" applyProtection="1">
      <protection locked="0"/>
    </xf>
    <xf numFmtId="3" fontId="1" fillId="0" borderId="61" xfId="0" applyNumberFormat="1" applyFont="1" applyBorder="1" applyAlignment="1" applyProtection="1">
      <alignment horizontal="right" vertical="center"/>
      <protection locked="0"/>
    </xf>
    <xf numFmtId="3" fontId="1" fillId="0" borderId="21" xfId="0" applyNumberFormat="1" applyFont="1" applyBorder="1" applyAlignment="1" applyProtection="1">
      <alignment horizontal="right" vertical="center"/>
      <protection locked="0"/>
    </xf>
    <xf numFmtId="3" fontId="1" fillId="0" borderId="15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62" xfId="0" applyNumberFormat="1" applyFont="1" applyBorder="1" applyAlignment="1" applyProtection="1">
      <alignment horizontal="right"/>
      <protection locked="0"/>
    </xf>
    <xf numFmtId="3" fontId="1" fillId="0" borderId="63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/>
    </xf>
    <xf numFmtId="3" fontId="5" fillId="0" borderId="64" xfId="0" applyNumberFormat="1" applyFont="1" applyBorder="1" applyProtection="1">
      <protection locked="0"/>
    </xf>
    <xf numFmtId="3" fontId="1" fillId="0" borderId="65" xfId="0" applyNumberFormat="1" applyFont="1" applyBorder="1" applyAlignment="1">
      <alignment horizontal="center"/>
    </xf>
    <xf numFmtId="3" fontId="1" fillId="0" borderId="66" xfId="0" applyNumberFormat="1" applyFont="1" applyBorder="1" applyAlignment="1">
      <alignment horizontal="center"/>
    </xf>
    <xf numFmtId="3" fontId="5" fillId="0" borderId="67" xfId="0" applyNumberFormat="1" applyFont="1" applyBorder="1"/>
    <xf numFmtId="3" fontId="5" fillId="0" borderId="9" xfId="0" applyNumberFormat="1" applyFont="1" applyBorder="1"/>
    <xf numFmtId="3" fontId="5" fillId="0" borderId="69" xfId="0" applyNumberFormat="1" applyFont="1" applyBorder="1"/>
    <xf numFmtId="3" fontId="5" fillId="0" borderId="12" xfId="0" applyNumberFormat="1" applyFont="1" applyBorder="1"/>
    <xf numFmtId="3" fontId="5" fillId="0" borderId="56" xfId="0" applyNumberFormat="1" applyFont="1" applyBorder="1"/>
    <xf numFmtId="3" fontId="5" fillId="0" borderId="70" xfId="0" applyNumberFormat="1" applyFont="1" applyBorder="1"/>
    <xf numFmtId="3" fontId="5" fillId="0" borderId="71" xfId="0" applyNumberFormat="1" applyFont="1" applyBorder="1"/>
    <xf numFmtId="3" fontId="5" fillId="0" borderId="72" xfId="0" applyNumberFormat="1" applyFont="1" applyBorder="1"/>
    <xf numFmtId="3" fontId="5" fillId="0" borderId="62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73" xfId="0" applyNumberFormat="1" applyFont="1" applyBorder="1"/>
    <xf numFmtId="3" fontId="5" fillId="0" borderId="62" xfId="0" applyNumberFormat="1" applyFont="1" applyBorder="1"/>
    <xf numFmtId="3" fontId="5" fillId="0" borderId="27" xfId="0" applyNumberFormat="1" applyFont="1" applyBorder="1"/>
    <xf numFmtId="3" fontId="5" fillId="0" borderId="31" xfId="0" applyNumberFormat="1" applyFont="1" applyBorder="1"/>
    <xf numFmtId="3" fontId="5" fillId="0" borderId="74" xfId="0" applyNumberFormat="1" applyFont="1" applyBorder="1"/>
    <xf numFmtId="3" fontId="5" fillId="0" borderId="64" xfId="0" applyNumberFormat="1" applyFont="1" applyBorder="1"/>
    <xf numFmtId="3" fontId="5" fillId="0" borderId="75" xfId="0" applyNumberFormat="1" applyFont="1" applyBorder="1"/>
    <xf numFmtId="3" fontId="1" fillId="0" borderId="3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164" fontId="1" fillId="0" borderId="37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 vertical="center"/>
    </xf>
    <xf numFmtId="4" fontId="1" fillId="0" borderId="37" xfId="0" applyNumberFormat="1" applyFont="1" applyBorder="1" applyAlignment="1">
      <alignment horizontal="right" vertical="center"/>
    </xf>
    <xf numFmtId="4" fontId="1" fillId="0" borderId="6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/>
    </xf>
    <xf numFmtId="3" fontId="1" fillId="0" borderId="61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4" fontId="1" fillId="3" borderId="35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/>
    </xf>
    <xf numFmtId="3" fontId="1" fillId="3" borderId="36" xfId="0" applyNumberFormat="1" applyFont="1" applyFill="1" applyBorder="1" applyAlignment="1">
      <alignment horizontal="right"/>
    </xf>
    <xf numFmtId="4" fontId="1" fillId="3" borderId="37" xfId="0" applyNumberFormat="1" applyFont="1" applyFill="1" applyBorder="1" applyAlignment="1">
      <alignment horizontal="right" vertical="center"/>
    </xf>
    <xf numFmtId="3" fontId="1" fillId="3" borderId="29" xfId="0" applyNumberFormat="1" applyFont="1" applyFill="1" applyBorder="1" applyAlignment="1">
      <alignment horizontal="right"/>
    </xf>
    <xf numFmtId="3" fontId="1" fillId="3" borderId="38" xfId="0" applyNumberFormat="1" applyFont="1" applyFill="1" applyBorder="1" applyAlignment="1">
      <alignment horizontal="right"/>
    </xf>
    <xf numFmtId="4" fontId="1" fillId="3" borderId="61" xfId="0" applyNumberFormat="1" applyFont="1" applyFill="1" applyBorder="1" applyAlignment="1">
      <alignment horizontal="right" vertical="center"/>
    </xf>
    <xf numFmtId="3" fontId="1" fillId="3" borderId="77" xfId="0" applyNumberFormat="1" applyFont="1" applyFill="1" applyBorder="1" applyAlignment="1">
      <alignment horizontal="right"/>
    </xf>
    <xf numFmtId="3" fontId="1" fillId="3" borderId="78" xfId="0" applyNumberFormat="1" applyFont="1" applyFill="1" applyBorder="1" applyAlignment="1">
      <alignment horizontal="right"/>
    </xf>
    <xf numFmtId="4" fontId="1" fillId="3" borderId="21" xfId="0" applyNumberFormat="1" applyFont="1" applyFill="1" applyBorder="1" applyAlignment="1">
      <alignment horizontal="right" vertical="center"/>
    </xf>
    <xf numFmtId="3" fontId="1" fillId="3" borderId="25" xfId="0" applyNumberFormat="1" applyFont="1" applyFill="1" applyBorder="1" applyAlignment="1">
      <alignment horizontal="right"/>
    </xf>
    <xf numFmtId="3" fontId="1" fillId="3" borderId="7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4" xfId="0" applyNumberFormat="1" applyFont="1" applyBorder="1" applyAlignment="1" applyProtection="1">
      <alignment horizontal="right" vertical="center"/>
      <protection locked="0"/>
    </xf>
    <xf numFmtId="3" fontId="9" fillId="0" borderId="3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 applyProtection="1">
      <alignment horizontal="right" vertical="center"/>
      <protection locked="0"/>
    </xf>
    <xf numFmtId="3" fontId="9" fillId="0" borderId="42" xfId="0" applyNumberFormat="1" applyFont="1" applyBorder="1" applyAlignment="1" applyProtection="1">
      <alignment horizontal="right" vertical="center"/>
      <protection locked="0"/>
    </xf>
    <xf numFmtId="3" fontId="9" fillId="0" borderId="38" xfId="0" applyNumberFormat="1" applyFont="1" applyBorder="1" applyProtection="1">
      <protection locked="0"/>
    </xf>
    <xf numFmtId="3" fontId="9" fillId="0" borderId="6" xfId="0" applyNumberFormat="1" applyFont="1" applyBorder="1" applyProtection="1">
      <protection locked="0"/>
    </xf>
    <xf numFmtId="3" fontId="8" fillId="0" borderId="12" xfId="0" applyNumberFormat="1" applyFont="1" applyBorder="1"/>
    <xf numFmtId="3" fontId="8" fillId="0" borderId="67" xfId="0" applyNumberFormat="1" applyFont="1" applyBorder="1"/>
    <xf numFmtId="3" fontId="9" fillId="0" borderId="36" xfId="0" applyNumberFormat="1" applyFont="1" applyBorder="1" applyProtection="1">
      <protection locked="0"/>
    </xf>
    <xf numFmtId="3" fontId="9" fillId="0" borderId="50" xfId="0" applyNumberFormat="1" applyFont="1" applyBorder="1" applyProtection="1">
      <protection locked="0"/>
    </xf>
    <xf numFmtId="3" fontId="9" fillId="0" borderId="49" xfId="0" applyNumberFormat="1" applyFont="1" applyBorder="1" applyProtection="1">
      <protection locked="0"/>
    </xf>
    <xf numFmtId="3" fontId="9" fillId="0" borderId="56" xfId="0" applyNumberFormat="1" applyFont="1" applyBorder="1" applyProtection="1">
      <protection locked="0"/>
    </xf>
    <xf numFmtId="3" fontId="9" fillId="0" borderId="9" xfId="0" applyNumberFormat="1" applyFont="1" applyBorder="1" applyProtection="1">
      <protection locked="0"/>
    </xf>
    <xf numFmtId="3" fontId="8" fillId="0" borderId="56" xfId="0" applyNumberFormat="1" applyFont="1" applyBorder="1"/>
    <xf numFmtId="3" fontId="8" fillId="0" borderId="9" xfId="0" applyNumberFormat="1" applyFont="1" applyBorder="1"/>
    <xf numFmtId="3" fontId="8" fillId="0" borderId="70" xfId="0" applyNumberFormat="1" applyFont="1" applyBorder="1"/>
    <xf numFmtId="3" fontId="8" fillId="0" borderId="69" xfId="0" applyNumberFormat="1" applyFont="1" applyBorder="1"/>
    <xf numFmtId="14" fontId="0" fillId="0" borderId="0" xfId="0" applyNumberFormat="1" applyProtection="1">
      <protection locked="0"/>
    </xf>
    <xf numFmtId="0" fontId="10" fillId="0" borderId="9" xfId="0" applyFont="1" applyBorder="1" applyAlignment="1">
      <alignment horizontal="center" wrapText="1"/>
    </xf>
    <xf numFmtId="3" fontId="9" fillId="0" borderId="40" xfId="0" applyNumberFormat="1" applyFont="1" applyBorder="1" applyProtection="1">
      <protection locked="0"/>
    </xf>
    <xf numFmtId="3" fontId="9" fillId="0" borderId="9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1" fillId="0" borderId="2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4" xfId="0" applyNumberFormat="1" applyFont="1" applyBorder="1" applyAlignment="1" applyProtection="1">
      <alignment horizontal="right"/>
      <protection locked="0"/>
    </xf>
    <xf numFmtId="4" fontId="1" fillId="0" borderId="37" xfId="0" applyNumberFormat="1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>
      <alignment horizontal="right"/>
    </xf>
    <xf numFmtId="4" fontId="1" fillId="0" borderId="52" xfId="0" applyNumberFormat="1" applyFont="1" applyBorder="1" applyAlignment="1" applyProtection="1">
      <alignment horizontal="right"/>
      <protection locked="0"/>
    </xf>
    <xf numFmtId="4" fontId="1" fillId="0" borderId="57" xfId="0" applyNumberFormat="1" applyFont="1" applyBorder="1" applyAlignment="1" applyProtection="1">
      <alignment horizontal="right"/>
      <protection locked="0"/>
    </xf>
    <xf numFmtId="4" fontId="5" fillId="0" borderId="57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alignment horizontal="right"/>
      <protection locked="0"/>
    </xf>
    <xf numFmtId="4" fontId="5" fillId="0" borderId="60" xfId="0" applyNumberFormat="1" applyFont="1" applyBorder="1" applyAlignment="1">
      <alignment horizontal="right"/>
    </xf>
    <xf numFmtId="4" fontId="5" fillId="0" borderId="6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9" fillId="0" borderId="46" xfId="0" applyNumberFormat="1" applyFont="1" applyBorder="1" applyProtection="1">
      <protection locked="0"/>
    </xf>
    <xf numFmtId="4" fontId="8" fillId="0" borderId="67" xfId="0" applyNumberFormat="1" applyFont="1" applyBorder="1"/>
    <xf numFmtId="4" fontId="9" fillId="0" borderId="7" xfId="0" applyNumberFormat="1" applyFont="1" applyBorder="1" applyProtection="1">
      <protection locked="0"/>
    </xf>
    <xf numFmtId="4" fontId="9" fillId="0" borderId="6" xfId="0" applyNumberFormat="1" applyFont="1" applyBorder="1" applyProtection="1">
      <protection locked="0"/>
    </xf>
    <xf numFmtId="4" fontId="8" fillId="0" borderId="60" xfId="0" applyNumberFormat="1" applyFont="1" applyBorder="1"/>
    <xf numFmtId="4" fontId="9" fillId="0" borderId="49" xfId="0" applyNumberFormat="1" applyFont="1" applyBorder="1" applyProtection="1">
      <protection locked="0"/>
    </xf>
    <xf numFmtId="4" fontId="9" fillId="0" borderId="9" xfId="0" applyNumberFormat="1" applyFont="1" applyBorder="1" applyProtection="1">
      <protection locked="0"/>
    </xf>
    <xf numFmtId="4" fontId="8" fillId="0" borderId="9" xfId="0" applyNumberFormat="1" applyFont="1" applyBorder="1"/>
    <xf numFmtId="4" fontId="9" fillId="0" borderId="59" xfId="0" applyNumberFormat="1" applyFont="1" applyBorder="1" applyProtection="1">
      <protection locked="0"/>
    </xf>
    <xf numFmtId="4" fontId="8" fillId="0" borderId="68" xfId="0" applyNumberFormat="1" applyFont="1" applyBorder="1"/>
    <xf numFmtId="4" fontId="8" fillId="0" borderId="69" xfId="0" applyNumberFormat="1" applyFont="1" applyBorder="1"/>
    <xf numFmtId="0" fontId="1" fillId="0" borderId="4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82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72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72" xfId="0" applyNumberForma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2" xfId="0" applyFont="1" applyBorder="1"/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C291"/>
  <sheetViews>
    <sheetView tabSelected="1" zoomScaleNormal="100" workbookViewId="0">
      <pane xSplit="3" ySplit="8" topLeftCell="D9" activePane="bottomRight" state="frozen"/>
      <selection pane="topRight" activeCell="C1" sqref="C1"/>
      <selection pane="bottomLeft" activeCell="A6" sqref="A6"/>
      <selection pane="bottomRight" activeCell="J79" sqref="J79"/>
    </sheetView>
  </sheetViews>
  <sheetFormatPr defaultRowHeight="12.75" x14ac:dyDescent="0.2"/>
  <cols>
    <col min="1" max="1" width="6.7109375" customWidth="1"/>
    <col min="2" max="2" width="3.85546875" bestFit="1" customWidth="1"/>
    <col min="3" max="3" width="17.7109375" customWidth="1"/>
    <col min="4" max="4" width="11.28515625" customWidth="1"/>
    <col min="5" max="5" width="11.7109375" customWidth="1"/>
    <col min="6" max="6" width="12" customWidth="1"/>
    <col min="7" max="7" width="12.140625" customWidth="1"/>
    <col min="8" max="8" width="12.7109375" customWidth="1"/>
    <col min="9" max="9" width="12" style="86" customWidth="1"/>
    <col min="10" max="10" width="13.42578125" customWidth="1"/>
    <col min="11" max="16" width="12" hidden="1" customWidth="1"/>
    <col min="17" max="18" width="15.85546875" style="86" customWidth="1"/>
    <col min="19" max="19" width="15.7109375" style="86" customWidth="1"/>
    <col min="20" max="21" width="13.42578125" hidden="1" customWidth="1"/>
    <col min="22" max="22" width="15.42578125" hidden="1" customWidth="1"/>
    <col min="23" max="23" width="15.7109375" hidden="1" customWidth="1"/>
    <col min="24" max="24" width="13" hidden="1" customWidth="1"/>
    <col min="25" max="25" width="12.5703125" hidden="1" customWidth="1"/>
    <col min="26" max="26" width="13.140625" hidden="1" customWidth="1"/>
    <col min="27" max="27" width="13" hidden="1" customWidth="1"/>
    <col min="28" max="28" width="14.85546875" hidden="1" customWidth="1"/>
    <col min="29" max="29" width="15.28515625" hidden="1" customWidth="1"/>
    <col min="30" max="30" width="1.28515625" hidden="1" customWidth="1"/>
    <col min="31" max="31" width="0.5703125" hidden="1" customWidth="1"/>
    <col min="32" max="32" width="0.7109375" hidden="1" customWidth="1"/>
    <col min="33" max="33" width="0.85546875" hidden="1" customWidth="1"/>
    <col min="34" max="34" width="13.28515625" hidden="1" customWidth="1"/>
    <col min="35" max="38" width="14.85546875" hidden="1" customWidth="1"/>
    <col min="39" max="39" width="14.7109375" hidden="1" customWidth="1"/>
    <col min="40" max="42" width="13" hidden="1" customWidth="1"/>
    <col min="43" max="43" width="13.7109375" hidden="1" customWidth="1"/>
    <col min="44" max="45" width="13" hidden="1" customWidth="1"/>
    <col min="46" max="47" width="13.7109375" hidden="1" customWidth="1"/>
    <col min="48" max="49" width="11.140625" hidden="1" customWidth="1"/>
    <col min="50" max="50" width="9.5703125" hidden="1" customWidth="1"/>
    <col min="51" max="51" width="11.42578125" hidden="1" customWidth="1"/>
    <col min="52" max="52" width="15" customWidth="1"/>
    <col min="53" max="53" width="13.42578125" customWidth="1"/>
  </cols>
  <sheetData>
    <row r="1" spans="1:55" x14ac:dyDescent="0.2">
      <c r="A1" s="3"/>
      <c r="B1" s="3"/>
      <c r="C1" s="63" t="s">
        <v>52</v>
      </c>
      <c r="D1" s="3"/>
      <c r="E1" s="3"/>
      <c r="F1" s="3"/>
      <c r="G1" s="3"/>
      <c r="H1" s="3"/>
      <c r="I1" s="232"/>
      <c r="J1" s="3"/>
      <c r="K1" s="3"/>
      <c r="L1" s="3"/>
      <c r="M1" s="3"/>
      <c r="N1" s="3"/>
      <c r="O1" s="3"/>
      <c r="P1" s="3"/>
      <c r="Q1" s="232"/>
      <c r="R1" s="232"/>
      <c r="S1" s="23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M1" s="53"/>
      <c r="AN1" s="53"/>
      <c r="AV1" s="6"/>
      <c r="AW1" s="6"/>
      <c r="AX1" s="6"/>
      <c r="AY1" s="6"/>
      <c r="AZ1" s="6"/>
      <c r="BA1" s="6"/>
      <c r="BB1" s="6"/>
      <c r="BC1" s="6"/>
    </row>
    <row r="2" spans="1:55" x14ac:dyDescent="0.2">
      <c r="A2" s="3"/>
      <c r="B2" s="3"/>
      <c r="C2" s="63" t="s">
        <v>50</v>
      </c>
      <c r="F2" s="3"/>
      <c r="G2" s="3"/>
      <c r="H2" s="3"/>
      <c r="I2" s="232"/>
      <c r="J2" s="3"/>
      <c r="K2" s="3"/>
      <c r="L2" s="3"/>
      <c r="M2" s="3"/>
      <c r="N2" s="3"/>
      <c r="P2" s="3"/>
      <c r="Q2" s="232"/>
      <c r="R2" s="232"/>
      <c r="S2" s="23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M2" s="53"/>
      <c r="AN2" s="53"/>
      <c r="AV2" s="6"/>
      <c r="AW2" s="6"/>
      <c r="AX2" s="6"/>
      <c r="AY2" s="6"/>
      <c r="AZ2" s="6"/>
      <c r="BA2" s="6"/>
      <c r="BB2" s="6"/>
      <c r="BC2" s="6"/>
    </row>
    <row r="3" spans="1:55" ht="13.5" thickBot="1" x14ac:dyDescent="0.25">
      <c r="A3" s="3"/>
      <c r="B3" s="3"/>
      <c r="C3" s="63" t="s">
        <v>12</v>
      </c>
      <c r="D3" s="227">
        <v>45460</v>
      </c>
      <c r="E3" s="3"/>
      <c r="F3" s="3"/>
      <c r="G3" s="3"/>
      <c r="H3" s="3"/>
      <c r="I3" s="232"/>
      <c r="J3" s="3"/>
      <c r="K3" s="3"/>
      <c r="L3" s="3"/>
      <c r="M3" s="3"/>
      <c r="N3" s="3"/>
      <c r="O3" s="3"/>
      <c r="P3" s="3"/>
      <c r="Q3" s="232"/>
      <c r="R3" s="232"/>
      <c r="S3" s="23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M3" s="53"/>
      <c r="AN3" s="53"/>
      <c r="AO3" s="53"/>
      <c r="AP3" s="53"/>
      <c r="AQ3" s="53"/>
      <c r="AV3" s="6"/>
      <c r="AW3" s="6"/>
      <c r="AX3" s="6"/>
      <c r="AY3" s="6"/>
      <c r="AZ3" s="6"/>
      <c r="BA3" s="6"/>
      <c r="BB3" s="6"/>
      <c r="BC3" s="6"/>
    </row>
    <row r="4" spans="1:55" ht="13.5" customHeight="1" thickTop="1" x14ac:dyDescent="0.2">
      <c r="A4" s="312" t="s">
        <v>0</v>
      </c>
      <c r="B4" s="303" t="s">
        <v>18</v>
      </c>
      <c r="C4" s="300" t="s">
        <v>25</v>
      </c>
      <c r="D4" s="271" t="s">
        <v>1</v>
      </c>
      <c r="E4" s="272"/>
      <c r="F4" s="272"/>
      <c r="G4" s="272"/>
      <c r="H4" s="272"/>
      <c r="I4" s="272"/>
      <c r="J4" s="273"/>
      <c r="K4" s="271" t="s">
        <v>2</v>
      </c>
      <c r="L4" s="272"/>
      <c r="M4" s="272"/>
      <c r="N4" s="272"/>
      <c r="O4" s="272"/>
      <c r="P4" s="273"/>
      <c r="Q4" s="319" t="s">
        <v>35</v>
      </c>
      <c r="R4" s="322" t="s">
        <v>49</v>
      </c>
      <c r="S4" s="322" t="s">
        <v>36</v>
      </c>
      <c r="T4" s="313" t="s">
        <v>29</v>
      </c>
      <c r="U4" s="313" t="s">
        <v>30</v>
      </c>
      <c r="V4" s="327" t="s">
        <v>28</v>
      </c>
      <c r="W4" s="327" t="s">
        <v>48</v>
      </c>
      <c r="X4" s="316" t="s">
        <v>11</v>
      </c>
      <c r="Y4" s="280"/>
      <c r="Z4" s="313" t="s">
        <v>31</v>
      </c>
      <c r="AA4" s="313" t="s">
        <v>38</v>
      </c>
      <c r="AB4" s="288" t="s">
        <v>26</v>
      </c>
      <c r="AC4" s="294" t="s">
        <v>34</v>
      </c>
      <c r="AD4" s="88"/>
      <c r="AE4" s="88"/>
      <c r="AF4" s="88"/>
      <c r="AG4" s="88"/>
      <c r="AH4" s="291" t="s">
        <v>0</v>
      </c>
      <c r="AI4" s="268" t="s">
        <v>37</v>
      </c>
      <c r="AJ4" s="268" t="s">
        <v>8</v>
      </c>
      <c r="AK4" s="268" t="s">
        <v>9</v>
      </c>
      <c r="AL4" s="268" t="s">
        <v>10</v>
      </c>
      <c r="AM4" s="268" t="s">
        <v>39</v>
      </c>
      <c r="AN4" s="279" t="s">
        <v>42</v>
      </c>
      <c r="AO4" s="286"/>
      <c r="AP4" s="268" t="s">
        <v>40</v>
      </c>
      <c r="AQ4" s="268" t="s">
        <v>45</v>
      </c>
      <c r="AR4" s="279" t="s">
        <v>41</v>
      </c>
      <c r="AS4" s="286"/>
      <c r="AT4" s="279" t="s">
        <v>46</v>
      </c>
      <c r="AU4" s="280"/>
      <c r="AV4" s="205"/>
      <c r="AW4" s="205"/>
      <c r="AX4" s="205"/>
      <c r="AY4" s="87"/>
      <c r="AZ4" s="205"/>
      <c r="BA4" s="205"/>
    </row>
    <row r="5" spans="1:55" ht="13.5" customHeight="1" thickBot="1" x14ac:dyDescent="0.25">
      <c r="A5" s="310"/>
      <c r="B5" s="304"/>
      <c r="C5" s="301"/>
      <c r="D5" s="306"/>
      <c r="E5" s="307"/>
      <c r="F5" s="307"/>
      <c r="G5" s="307"/>
      <c r="H5" s="307"/>
      <c r="I5" s="307"/>
      <c r="J5" s="308"/>
      <c r="K5" s="274"/>
      <c r="L5" s="275"/>
      <c r="M5" s="275"/>
      <c r="N5" s="275"/>
      <c r="O5" s="275"/>
      <c r="P5" s="276"/>
      <c r="Q5" s="320"/>
      <c r="R5" s="325"/>
      <c r="S5" s="323"/>
      <c r="T5" s="314"/>
      <c r="U5" s="314"/>
      <c r="V5" s="314"/>
      <c r="W5" s="314"/>
      <c r="X5" s="317"/>
      <c r="Y5" s="318"/>
      <c r="Z5" s="314"/>
      <c r="AA5" s="314"/>
      <c r="AB5" s="289"/>
      <c r="AC5" s="295"/>
      <c r="AD5" s="88"/>
      <c r="AE5" s="88"/>
      <c r="AF5" s="88"/>
      <c r="AG5" s="88"/>
      <c r="AH5" s="292"/>
      <c r="AI5" s="269"/>
      <c r="AJ5" s="269"/>
      <c r="AK5" s="269"/>
      <c r="AL5" s="269"/>
      <c r="AM5" s="269"/>
      <c r="AN5" s="281"/>
      <c r="AO5" s="287"/>
      <c r="AP5" s="269"/>
      <c r="AQ5" s="269"/>
      <c r="AR5" s="281"/>
      <c r="AS5" s="287"/>
      <c r="AT5" s="281"/>
      <c r="AU5" s="282"/>
      <c r="AV5" s="205"/>
      <c r="AW5" s="205"/>
      <c r="AX5" s="205"/>
      <c r="AY5" s="87"/>
      <c r="AZ5" s="205"/>
      <c r="BA5" s="205"/>
    </row>
    <row r="6" spans="1:55" ht="12.75" customHeight="1" x14ac:dyDescent="0.2">
      <c r="A6" s="310"/>
      <c r="B6" s="304"/>
      <c r="C6" s="301"/>
      <c r="D6" s="330" t="s">
        <v>19</v>
      </c>
      <c r="E6" s="331"/>
      <c r="F6" s="328" t="s">
        <v>13</v>
      </c>
      <c r="G6" s="329"/>
      <c r="H6" s="42"/>
      <c r="I6" s="233" t="s">
        <v>27</v>
      </c>
      <c r="J6" s="43"/>
      <c r="K6" s="277" t="s">
        <v>6</v>
      </c>
      <c r="L6" s="278"/>
      <c r="M6" s="332" t="s">
        <v>13</v>
      </c>
      <c r="N6" s="333"/>
      <c r="O6" s="54" t="s">
        <v>27</v>
      </c>
      <c r="P6" s="55"/>
      <c r="Q6" s="320"/>
      <c r="R6" s="325"/>
      <c r="S6" s="323"/>
      <c r="T6" s="314"/>
      <c r="U6" s="314"/>
      <c r="V6" s="314"/>
      <c r="W6" s="314"/>
      <c r="X6" s="327" t="s">
        <v>32</v>
      </c>
      <c r="Y6" s="327" t="s">
        <v>33</v>
      </c>
      <c r="Z6" s="314"/>
      <c r="AA6" s="314"/>
      <c r="AB6" s="289"/>
      <c r="AC6" s="295"/>
      <c r="AD6" s="88"/>
      <c r="AE6" s="88"/>
      <c r="AF6" s="88"/>
      <c r="AG6" s="88"/>
      <c r="AH6" s="292"/>
      <c r="AI6" s="269"/>
      <c r="AJ6" s="269"/>
      <c r="AK6" s="269"/>
      <c r="AL6" s="269"/>
      <c r="AM6" s="269"/>
      <c r="AN6" s="283" t="s">
        <v>32</v>
      </c>
      <c r="AO6" s="283" t="s">
        <v>43</v>
      </c>
      <c r="AP6" s="269"/>
      <c r="AQ6" s="269"/>
      <c r="AR6" s="283" t="s">
        <v>32</v>
      </c>
      <c r="AS6" s="283" t="s">
        <v>43</v>
      </c>
      <c r="AT6" s="283" t="s">
        <v>32</v>
      </c>
      <c r="AU6" s="284" t="s">
        <v>43</v>
      </c>
      <c r="AV6" s="205"/>
      <c r="AW6" s="205"/>
      <c r="AX6" s="205"/>
      <c r="AY6" s="87"/>
      <c r="AZ6" s="231"/>
      <c r="BA6" s="205"/>
    </row>
    <row r="7" spans="1:55" ht="25.5" customHeight="1" thickBot="1" x14ac:dyDescent="0.25">
      <c r="A7" s="311"/>
      <c r="B7" s="305"/>
      <c r="C7" s="302"/>
      <c r="D7" s="228" t="s">
        <v>14</v>
      </c>
      <c r="E7" s="206" t="s">
        <v>24</v>
      </c>
      <c r="F7" s="207" t="s">
        <v>14</v>
      </c>
      <c r="G7" s="20" t="s">
        <v>24</v>
      </c>
      <c r="H7" s="21" t="s">
        <v>47</v>
      </c>
      <c r="I7" s="234" t="s">
        <v>14</v>
      </c>
      <c r="J7" s="22" t="s">
        <v>24</v>
      </c>
      <c r="K7" s="19" t="s">
        <v>14</v>
      </c>
      <c r="L7" s="20" t="s">
        <v>24</v>
      </c>
      <c r="M7" s="56" t="s">
        <v>14</v>
      </c>
      <c r="N7" s="20" t="s">
        <v>24</v>
      </c>
      <c r="O7" s="21" t="s">
        <v>14</v>
      </c>
      <c r="P7" s="57" t="s">
        <v>24</v>
      </c>
      <c r="Q7" s="321"/>
      <c r="R7" s="326"/>
      <c r="S7" s="324"/>
      <c r="T7" s="315"/>
      <c r="U7" s="315"/>
      <c r="V7" s="315"/>
      <c r="W7" s="315"/>
      <c r="X7" s="315"/>
      <c r="Y7" s="315"/>
      <c r="Z7" s="315"/>
      <c r="AA7" s="315"/>
      <c r="AB7" s="290"/>
      <c r="AC7" s="296"/>
      <c r="AD7" s="88"/>
      <c r="AE7" s="88"/>
      <c r="AF7" s="88"/>
      <c r="AG7" s="88"/>
      <c r="AH7" s="293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85"/>
      <c r="AV7" s="205"/>
      <c r="AW7" s="205"/>
      <c r="AX7" s="205"/>
      <c r="AY7" s="87"/>
      <c r="AZ7" s="205"/>
      <c r="BA7" s="205"/>
    </row>
    <row r="8" spans="1:55" s="53" customFormat="1" ht="12" thickBot="1" x14ac:dyDescent="0.25">
      <c r="A8" s="58">
        <v>1</v>
      </c>
      <c r="B8" s="27">
        <v>2</v>
      </c>
      <c r="C8" s="59">
        <v>3</v>
      </c>
      <c r="D8" s="209">
        <v>4</v>
      </c>
      <c r="E8" s="208">
        <v>5</v>
      </c>
      <c r="F8" s="209">
        <v>6</v>
      </c>
      <c r="G8" s="24">
        <v>7</v>
      </c>
      <c r="H8" s="25">
        <v>8</v>
      </c>
      <c r="I8" s="235">
        <v>9</v>
      </c>
      <c r="J8" s="27">
        <v>10</v>
      </c>
      <c r="K8" s="23">
        <v>11</v>
      </c>
      <c r="L8" s="24">
        <v>12</v>
      </c>
      <c r="M8" s="60">
        <v>13</v>
      </c>
      <c r="N8" s="24">
        <v>14</v>
      </c>
      <c r="O8" s="23">
        <v>15</v>
      </c>
      <c r="P8" s="24">
        <v>16</v>
      </c>
      <c r="Q8" s="244">
        <v>17</v>
      </c>
      <c r="R8" s="244">
        <v>18</v>
      </c>
      <c r="S8" s="245">
        <v>19</v>
      </c>
      <c r="T8" s="23">
        <v>20</v>
      </c>
      <c r="U8" s="23">
        <v>21</v>
      </c>
      <c r="V8" s="23">
        <v>22</v>
      </c>
      <c r="W8" s="59">
        <v>23</v>
      </c>
      <c r="X8" s="59">
        <v>24</v>
      </c>
      <c r="Y8" s="59">
        <v>25</v>
      </c>
      <c r="Z8" s="60">
        <v>26</v>
      </c>
      <c r="AA8" s="59">
        <v>27</v>
      </c>
      <c r="AB8" s="23">
        <v>28</v>
      </c>
      <c r="AC8" s="61">
        <v>29</v>
      </c>
      <c r="AD8" s="90"/>
      <c r="AE8" s="90"/>
      <c r="AF8" s="90"/>
      <c r="AG8" s="90"/>
      <c r="AH8" s="62">
        <v>1</v>
      </c>
      <c r="AI8" s="26">
        <v>2</v>
      </c>
      <c r="AJ8" s="26">
        <v>3</v>
      </c>
      <c r="AK8" s="26">
        <v>4</v>
      </c>
      <c r="AL8" s="26">
        <v>5</v>
      </c>
      <c r="AM8" s="26">
        <v>6</v>
      </c>
      <c r="AN8" s="26">
        <v>7</v>
      </c>
      <c r="AO8" s="26">
        <v>8</v>
      </c>
      <c r="AP8" s="26">
        <v>13</v>
      </c>
      <c r="AQ8" s="26">
        <v>14</v>
      </c>
      <c r="AR8" s="26">
        <v>15</v>
      </c>
      <c r="AS8" s="26">
        <v>16</v>
      </c>
      <c r="AT8" s="25">
        <v>17</v>
      </c>
      <c r="AU8" s="24">
        <v>18</v>
      </c>
      <c r="AZ8" s="89"/>
    </row>
    <row r="9" spans="1:55" ht="13.5" thickBot="1" x14ac:dyDescent="0.25">
      <c r="A9" s="34">
        <v>2023</v>
      </c>
      <c r="B9" s="33"/>
      <c r="C9" s="35" t="s">
        <v>3</v>
      </c>
      <c r="D9" s="229">
        <v>18086801</v>
      </c>
      <c r="E9" s="210"/>
      <c r="F9" s="211" t="s">
        <v>44</v>
      </c>
      <c r="G9" s="14" t="s">
        <v>44</v>
      </c>
      <c r="H9" s="18" t="s">
        <v>44</v>
      </c>
      <c r="I9" s="236" t="s">
        <v>44</v>
      </c>
      <c r="J9" s="2" t="s">
        <v>44</v>
      </c>
      <c r="K9" s="97"/>
      <c r="L9" s="98"/>
      <c r="M9" s="15" t="s">
        <v>44</v>
      </c>
      <c r="N9" s="14" t="s">
        <v>44</v>
      </c>
      <c r="O9" s="15" t="s">
        <v>44</v>
      </c>
      <c r="P9" s="14" t="s">
        <v>44</v>
      </c>
      <c r="Q9" s="246">
        <f>D9+E9+K9+L9</f>
        <v>18086801</v>
      </c>
      <c r="R9" s="244" t="s">
        <v>44</v>
      </c>
      <c r="S9" s="247">
        <f>D9+K9</f>
        <v>18086801</v>
      </c>
      <c r="T9" s="91" t="s">
        <v>44</v>
      </c>
      <c r="U9" s="91" t="s">
        <v>44</v>
      </c>
      <c r="V9" s="174">
        <f>Q9</f>
        <v>18086801</v>
      </c>
      <c r="W9" s="176">
        <f>S9</f>
        <v>18086801</v>
      </c>
      <c r="X9" s="45" t="s">
        <v>44</v>
      </c>
      <c r="Y9" s="46" t="s">
        <v>44</v>
      </c>
      <c r="Z9" s="131"/>
      <c r="AA9" s="132"/>
      <c r="AB9" s="174">
        <f>V9+Z9+AA9</f>
        <v>18086801</v>
      </c>
      <c r="AC9" s="178">
        <f>W9+Z9+AA9</f>
        <v>18086801</v>
      </c>
      <c r="AD9" s="32"/>
      <c r="AE9" s="32"/>
      <c r="AF9" s="32"/>
      <c r="AG9" s="32"/>
      <c r="AH9" s="64">
        <v>2016</v>
      </c>
      <c r="AI9" s="133"/>
      <c r="AJ9" s="133"/>
      <c r="AK9" s="133"/>
      <c r="AL9" s="133"/>
      <c r="AM9" s="180">
        <f t="shared" ref="AM9:AM32" si="0">IF(AI9="",0,(AJ9+AK9-AL9)/AI9)</f>
        <v>0</v>
      </c>
      <c r="AN9" s="66" t="s">
        <v>44</v>
      </c>
      <c r="AO9" s="66" t="s">
        <v>44</v>
      </c>
      <c r="AP9" s="66" t="s">
        <v>44</v>
      </c>
      <c r="AQ9" s="67" t="s">
        <v>44</v>
      </c>
      <c r="AR9" s="66" t="s">
        <v>44</v>
      </c>
      <c r="AS9" s="66" t="s">
        <v>44</v>
      </c>
      <c r="AT9" s="68" t="s">
        <v>44</v>
      </c>
      <c r="AU9" s="69" t="s">
        <v>44</v>
      </c>
      <c r="AV9" s="85"/>
      <c r="AW9" s="87"/>
      <c r="AX9" s="87"/>
      <c r="AY9" s="87"/>
    </row>
    <row r="10" spans="1:55" x14ac:dyDescent="0.2">
      <c r="A10" s="309">
        <v>2024</v>
      </c>
      <c r="B10" s="297">
        <v>1</v>
      </c>
      <c r="C10" s="36" t="s">
        <v>20</v>
      </c>
      <c r="D10" s="230"/>
      <c r="E10" s="212"/>
      <c r="F10" s="213"/>
      <c r="G10" s="99"/>
      <c r="H10" s="101"/>
      <c r="I10" s="237"/>
      <c r="J10" s="102"/>
      <c r="K10" s="103"/>
      <c r="L10" s="104"/>
      <c r="M10" s="105"/>
      <c r="N10" s="106"/>
      <c r="O10" s="100"/>
      <c r="P10" s="99"/>
      <c r="Q10" s="248">
        <f>D10+E10+F10+G10+I10+J10+K10+L10+M10+N10+O10+P10</f>
        <v>0</v>
      </c>
      <c r="R10" s="249" t="s">
        <v>44</v>
      </c>
      <c r="S10" s="250">
        <f>D10+F10+I10+K10+M10+O10</f>
        <v>0</v>
      </c>
      <c r="T10" s="17" t="s">
        <v>44</v>
      </c>
      <c r="U10" s="17" t="s">
        <v>44</v>
      </c>
      <c r="V10" s="140" t="s">
        <v>44</v>
      </c>
      <c r="W10" s="139" t="s">
        <v>44</v>
      </c>
      <c r="X10" s="139" t="s">
        <v>44</v>
      </c>
      <c r="Y10" s="144" t="s">
        <v>44</v>
      </c>
      <c r="Z10" s="149" t="s">
        <v>44</v>
      </c>
      <c r="AA10" s="150" t="s">
        <v>44</v>
      </c>
      <c r="AB10" s="17" t="s">
        <v>44</v>
      </c>
      <c r="AC10" s="154" t="s">
        <v>44</v>
      </c>
      <c r="AD10" s="89"/>
      <c r="AE10" s="89"/>
      <c r="AF10" s="89"/>
      <c r="AG10" s="89"/>
      <c r="AH10" s="47">
        <v>2017</v>
      </c>
      <c r="AI10" s="134"/>
      <c r="AJ10" s="134"/>
      <c r="AK10" s="134"/>
      <c r="AL10" s="134"/>
      <c r="AM10" s="181">
        <f t="shared" si="0"/>
        <v>0</v>
      </c>
      <c r="AN10" s="70" t="s">
        <v>44</v>
      </c>
      <c r="AO10" s="71" t="s">
        <v>44</v>
      </c>
      <c r="AP10" s="71" t="s">
        <v>44</v>
      </c>
      <c r="AQ10" s="67" t="s">
        <v>44</v>
      </c>
      <c r="AR10" s="71" t="s">
        <v>44</v>
      </c>
      <c r="AS10" s="71" t="s">
        <v>44</v>
      </c>
      <c r="AT10" s="72" t="s">
        <v>44</v>
      </c>
      <c r="AU10" s="73" t="s">
        <v>44</v>
      </c>
      <c r="AV10" s="8"/>
      <c r="AW10" s="5"/>
      <c r="AX10" s="5"/>
      <c r="AY10" s="5"/>
      <c r="AZ10" s="6"/>
      <c r="BA10" s="6"/>
      <c r="BB10" s="6"/>
      <c r="BC10" s="6"/>
    </row>
    <row r="11" spans="1:55" x14ac:dyDescent="0.2">
      <c r="A11" s="334"/>
      <c r="B11" s="298"/>
      <c r="C11" s="37" t="s">
        <v>4</v>
      </c>
      <c r="D11" s="257">
        <v>455578.86</v>
      </c>
      <c r="E11" s="214"/>
      <c r="F11" s="215">
        <v>0</v>
      </c>
      <c r="G11" s="107"/>
      <c r="H11" s="109"/>
      <c r="I11" s="238">
        <v>0</v>
      </c>
      <c r="J11" s="110"/>
      <c r="K11" s="111"/>
      <c r="L11" s="112"/>
      <c r="M11" s="113"/>
      <c r="N11" s="107"/>
      <c r="O11" s="108"/>
      <c r="P11" s="107"/>
      <c r="Q11" s="251">
        <f>D11+E11+F11+G11+I11+J11+K11+L11+M11+N11+O11+P11</f>
        <v>455578.86</v>
      </c>
      <c r="R11" s="252"/>
      <c r="S11" s="251">
        <f t="shared" ref="S11:S28" si="1">D11+F11+I11+K11+M11+O11-R11</f>
        <v>455578.86</v>
      </c>
      <c r="T11" s="16" t="s">
        <v>44</v>
      </c>
      <c r="U11" s="16" t="s">
        <v>44</v>
      </c>
      <c r="V11" s="16" t="s">
        <v>44</v>
      </c>
      <c r="W11" s="141" t="s">
        <v>44</v>
      </c>
      <c r="X11" s="141" t="s">
        <v>44</v>
      </c>
      <c r="Y11" s="145" t="s">
        <v>44</v>
      </c>
      <c r="Z11" s="151" t="s">
        <v>44</v>
      </c>
      <c r="AA11" s="141" t="s">
        <v>44</v>
      </c>
      <c r="AB11" s="16" t="s">
        <v>44</v>
      </c>
      <c r="AC11" s="155" t="s">
        <v>44</v>
      </c>
      <c r="AD11" s="89"/>
      <c r="AE11" s="89"/>
      <c r="AF11" s="89"/>
      <c r="AG11" s="89"/>
      <c r="AH11" s="65" t="s">
        <v>51</v>
      </c>
      <c r="AI11" s="135"/>
      <c r="AJ11" s="136"/>
      <c r="AK11" s="135"/>
      <c r="AL11" s="136"/>
      <c r="AM11" s="182">
        <f t="shared" si="0"/>
        <v>0</v>
      </c>
      <c r="AN11" s="74" t="s">
        <v>44</v>
      </c>
      <c r="AO11" s="75" t="s">
        <v>44</v>
      </c>
      <c r="AP11" s="76" t="s">
        <v>44</v>
      </c>
      <c r="AQ11" s="77" t="s">
        <v>44</v>
      </c>
      <c r="AR11" s="76" t="s">
        <v>44</v>
      </c>
      <c r="AS11" s="77" t="s">
        <v>44</v>
      </c>
      <c r="AT11" s="76" t="s">
        <v>44</v>
      </c>
      <c r="AU11" s="78" t="s">
        <v>44</v>
      </c>
      <c r="AV11" s="48"/>
      <c r="AW11" s="49"/>
      <c r="AX11" s="49"/>
      <c r="AY11" s="5"/>
      <c r="AZ11" s="6"/>
      <c r="BA11" s="6"/>
      <c r="BB11" s="6"/>
      <c r="BC11" s="6"/>
    </row>
    <row r="12" spans="1:55" ht="13.5" thickBot="1" x14ac:dyDescent="0.25">
      <c r="A12" s="334"/>
      <c r="B12" s="298"/>
      <c r="C12" s="37" t="s">
        <v>5</v>
      </c>
      <c r="D12" s="257">
        <v>257214.42</v>
      </c>
      <c r="E12" s="214"/>
      <c r="F12" s="215">
        <v>0</v>
      </c>
      <c r="G12" s="107"/>
      <c r="H12" s="109"/>
      <c r="I12" s="238">
        <v>0</v>
      </c>
      <c r="J12" s="114"/>
      <c r="K12" s="108"/>
      <c r="L12" s="107"/>
      <c r="M12" s="108"/>
      <c r="N12" s="107"/>
      <c r="O12" s="108"/>
      <c r="P12" s="107"/>
      <c r="Q12" s="250">
        <f>D12+E12+F12+G12+I12+J12+K12+L12+M12+N12+O12+P12+H12</f>
        <v>257214.42</v>
      </c>
      <c r="R12" s="253"/>
      <c r="S12" s="251">
        <f t="shared" si="1"/>
        <v>257214.42</v>
      </c>
      <c r="T12" s="16" t="s">
        <v>44</v>
      </c>
      <c r="U12" s="16" t="s">
        <v>44</v>
      </c>
      <c r="V12" s="142" t="s">
        <v>44</v>
      </c>
      <c r="W12" s="143" t="s">
        <v>44</v>
      </c>
      <c r="X12" s="143" t="s">
        <v>44</v>
      </c>
      <c r="Y12" s="146" t="s">
        <v>44</v>
      </c>
      <c r="Z12" s="152" t="s">
        <v>44</v>
      </c>
      <c r="AA12" s="141" t="s">
        <v>44</v>
      </c>
      <c r="AB12" s="16" t="s">
        <v>44</v>
      </c>
      <c r="AC12" s="155" t="s">
        <v>44</v>
      </c>
      <c r="AD12" s="32"/>
      <c r="AE12" s="32"/>
      <c r="AF12" s="32"/>
      <c r="AG12" s="32"/>
      <c r="AH12" s="47">
        <v>2018</v>
      </c>
      <c r="AI12" s="134"/>
      <c r="AJ12" s="134"/>
      <c r="AK12" s="134"/>
      <c r="AL12" s="134"/>
      <c r="AM12" s="181">
        <f t="shared" si="0"/>
        <v>0</v>
      </c>
      <c r="AN12" s="80" t="s">
        <v>44</v>
      </c>
      <c r="AO12" s="81" t="s">
        <v>44</v>
      </c>
      <c r="AP12" s="81" t="s">
        <v>44</v>
      </c>
      <c r="AQ12" s="82" t="s">
        <v>44</v>
      </c>
      <c r="AR12" s="81" t="s">
        <v>44</v>
      </c>
      <c r="AS12" s="81" t="s">
        <v>44</v>
      </c>
      <c r="AT12" s="83" t="s">
        <v>44</v>
      </c>
      <c r="AU12" s="84" t="s">
        <v>44</v>
      </c>
      <c r="AV12" s="85"/>
      <c r="AW12" s="86"/>
      <c r="AX12" s="86"/>
      <c r="AY12" s="87"/>
      <c r="AZ12" s="86"/>
    </row>
    <row r="13" spans="1:55" s="1" customFormat="1" ht="13.5" thickBot="1" x14ac:dyDescent="0.25">
      <c r="A13" s="334"/>
      <c r="B13" s="299"/>
      <c r="C13" s="38" t="s">
        <v>15</v>
      </c>
      <c r="D13" s="258">
        <f>D9+D10-D11-T13</f>
        <v>17631222.140000001</v>
      </c>
      <c r="E13" s="216">
        <f>E9+E10-E11-U13</f>
        <v>0</v>
      </c>
      <c r="F13" s="217">
        <f>F10-F11</f>
        <v>0</v>
      </c>
      <c r="G13" s="162">
        <f>G10-G11</f>
        <v>0</v>
      </c>
      <c r="H13" s="44" t="s">
        <v>44</v>
      </c>
      <c r="I13" s="239">
        <f>I10-I11</f>
        <v>0</v>
      </c>
      <c r="J13" s="164">
        <f>J10-J11</f>
        <v>0</v>
      </c>
      <c r="K13" s="167">
        <f>K9+K10-K11</f>
        <v>0</v>
      </c>
      <c r="L13" s="168">
        <f>L9+L10-L11</f>
        <v>0</v>
      </c>
      <c r="M13" s="172">
        <f>M10-M11</f>
        <v>0</v>
      </c>
      <c r="N13" s="159">
        <f>N10-N11</f>
        <v>0</v>
      </c>
      <c r="O13" s="156">
        <f>O10-O11</f>
        <v>0</v>
      </c>
      <c r="P13" s="162">
        <f>P10-P11</f>
        <v>0</v>
      </c>
      <c r="Q13" s="254">
        <f>D13+E13+F13+G13+I13+J13+K13+L13+M13+N13+O13+P13</f>
        <v>17631222.140000001</v>
      </c>
      <c r="R13" s="255" t="s">
        <v>44</v>
      </c>
      <c r="S13" s="256">
        <f>D13+F13+I13+K13+M13+O13</f>
        <v>17631222.140000001</v>
      </c>
      <c r="T13" s="130"/>
      <c r="U13" s="130"/>
      <c r="V13" s="175">
        <f>Q13</f>
        <v>17631222.140000001</v>
      </c>
      <c r="W13" s="177">
        <f>S13</f>
        <v>17631222.140000001</v>
      </c>
      <c r="X13" s="147"/>
      <c r="Y13" s="148"/>
      <c r="Z13" s="153"/>
      <c r="AA13" s="147"/>
      <c r="AB13" s="175">
        <f>V13+Z13+AA13</f>
        <v>17631222.140000001</v>
      </c>
      <c r="AC13" s="179">
        <f>W13+Z13+AA13</f>
        <v>17631222.140000001</v>
      </c>
      <c r="AD13" s="92"/>
      <c r="AE13" s="92"/>
      <c r="AF13" s="92"/>
      <c r="AG13" s="92"/>
      <c r="AH13" s="47">
        <v>2019</v>
      </c>
      <c r="AI13" s="134"/>
      <c r="AJ13" s="134"/>
      <c r="AK13" s="134"/>
      <c r="AL13" s="134"/>
      <c r="AM13" s="181">
        <f t="shared" si="0"/>
        <v>0</v>
      </c>
      <c r="AN13" s="185">
        <f>IF(AI13="",0,AB25/AI13*100)</f>
        <v>0</v>
      </c>
      <c r="AO13" s="185">
        <f>IF(AI13="",0,AC25/AI13*100)</f>
        <v>0</v>
      </c>
      <c r="AP13" s="185">
        <f>(AM9+AM10+AM11)/3*100</f>
        <v>0</v>
      </c>
      <c r="AQ13" s="189">
        <f t="shared" ref="AQ13:AQ33" si="2">AI13*AP13/100</f>
        <v>0</v>
      </c>
      <c r="AR13" s="193">
        <f>IF(AI13="",0,(Q11+Q12+Q15+Q16+Q19+Q20+Q23+Q24+X13+X17+X21+X25)/AI13)*100</f>
        <v>0</v>
      </c>
      <c r="AS13" s="193">
        <f>IF(AI13="",0,(S11+S12+S15+S16+S19+S20+S23+S24+Y13+Y17+Y21+Y25)/AI13)*100</f>
        <v>0</v>
      </c>
      <c r="AT13" s="194">
        <f t="shared" ref="AT13:AT33" si="3">AR13*AI13/100</f>
        <v>0</v>
      </c>
      <c r="AU13" s="195">
        <f t="shared" ref="AU13:AU33" si="4">AS13*AI13/100</f>
        <v>0</v>
      </c>
      <c r="AV13" s="10"/>
      <c r="AW13" s="11"/>
      <c r="AX13" s="11"/>
      <c r="AY13" s="4"/>
      <c r="AZ13" s="11"/>
      <c r="BA13" s="7"/>
      <c r="BB13" s="7"/>
      <c r="BC13" s="7"/>
    </row>
    <row r="14" spans="1:55" x14ac:dyDescent="0.2">
      <c r="A14" s="334"/>
      <c r="B14" s="297">
        <v>2</v>
      </c>
      <c r="C14" s="36" t="s">
        <v>21</v>
      </c>
      <c r="D14" s="259"/>
      <c r="E14" s="218"/>
      <c r="F14" s="213"/>
      <c r="G14" s="99"/>
      <c r="H14" s="101"/>
      <c r="I14" s="237"/>
      <c r="J14" s="102"/>
      <c r="K14" s="116"/>
      <c r="L14" s="115"/>
      <c r="M14" s="105"/>
      <c r="N14" s="106"/>
      <c r="O14" s="100"/>
      <c r="P14" s="99"/>
      <c r="Q14" s="248">
        <f>D14+E14+F14+G14+I14+J14+K14+L14+M14+N14+O14+P14</f>
        <v>0</v>
      </c>
      <c r="R14" s="249" t="s">
        <v>44</v>
      </c>
      <c r="S14" s="250">
        <f>D14+F14+I14+K14+M14+O14</f>
        <v>0</v>
      </c>
      <c r="T14" s="17" t="s">
        <v>44</v>
      </c>
      <c r="U14" s="17" t="s">
        <v>44</v>
      </c>
      <c r="V14" s="140" t="s">
        <v>44</v>
      </c>
      <c r="W14" s="139" t="s">
        <v>44</v>
      </c>
      <c r="X14" s="139" t="s">
        <v>44</v>
      </c>
      <c r="Y14" s="144" t="s">
        <v>44</v>
      </c>
      <c r="Z14" s="149" t="s">
        <v>44</v>
      </c>
      <c r="AA14" s="150" t="s">
        <v>44</v>
      </c>
      <c r="AB14" s="17" t="s">
        <v>44</v>
      </c>
      <c r="AC14" s="154" t="s">
        <v>44</v>
      </c>
      <c r="AD14" s="32"/>
      <c r="AE14" s="32"/>
      <c r="AF14" s="32"/>
      <c r="AG14" s="32"/>
      <c r="AH14" s="47">
        <v>2020</v>
      </c>
      <c r="AI14" s="134">
        <v>33864588.460000001</v>
      </c>
      <c r="AJ14" s="134">
        <v>28597863.48</v>
      </c>
      <c r="AK14" s="134">
        <v>700000</v>
      </c>
      <c r="AL14" s="134">
        <v>28587361.300000001</v>
      </c>
      <c r="AM14" s="181">
        <f t="shared" si="0"/>
        <v>2.0980682545108351E-2</v>
      </c>
      <c r="AN14" s="186">
        <f>IF(AI14="",0,AB29/AI14*100)</f>
        <v>54.585231832461481</v>
      </c>
      <c r="AO14" s="186">
        <f>IF(AI14="",0,AC29/AI14*100)</f>
        <v>54.585231832461481</v>
      </c>
      <c r="AP14" s="186">
        <f>(AM10+AM12+AM13)/3*100</f>
        <v>0</v>
      </c>
      <c r="AQ14" s="189">
        <f t="shared" si="2"/>
        <v>0</v>
      </c>
      <c r="AR14" s="196">
        <f>IF(AI14="",0,(Q27+Q28+X29)/AI14)*100</f>
        <v>8.4118020904483188</v>
      </c>
      <c r="AS14" s="196">
        <f>IF(AI14="",0,(S27+S28+Y29)/AI14)*100</f>
        <v>8.4118020904483188</v>
      </c>
      <c r="AT14" s="197">
        <f t="shared" si="3"/>
        <v>2848622.16</v>
      </c>
      <c r="AU14" s="198">
        <f t="shared" si="4"/>
        <v>2848622.16</v>
      </c>
      <c r="AV14" s="8"/>
      <c r="AW14" s="9"/>
      <c r="AX14" s="9"/>
      <c r="AY14" s="5"/>
      <c r="AZ14" s="6"/>
      <c r="BA14" s="6"/>
      <c r="BB14" s="6"/>
      <c r="BC14" s="6"/>
    </row>
    <row r="15" spans="1:55" x14ac:dyDescent="0.2">
      <c r="A15" s="334"/>
      <c r="B15" s="298"/>
      <c r="C15" s="37" t="s">
        <v>4</v>
      </c>
      <c r="D15" s="260">
        <v>436578.17</v>
      </c>
      <c r="E15" s="214"/>
      <c r="F15" s="215">
        <v>0</v>
      </c>
      <c r="G15" s="107"/>
      <c r="H15" s="109"/>
      <c r="I15" s="238">
        <v>0</v>
      </c>
      <c r="J15" s="114"/>
      <c r="K15" s="111"/>
      <c r="L15" s="107"/>
      <c r="M15" s="117"/>
      <c r="N15" s="107"/>
      <c r="O15" s="108"/>
      <c r="P15" s="107"/>
      <c r="Q15" s="251">
        <f>D15+E15+F15+G15+I15+J15+K15+L15+M15+N15+O15+P15</f>
        <v>436578.17</v>
      </c>
      <c r="R15" s="252"/>
      <c r="S15" s="251">
        <f t="shared" si="1"/>
        <v>436578.17</v>
      </c>
      <c r="T15" s="16" t="s">
        <v>44</v>
      </c>
      <c r="U15" s="16" t="s">
        <v>44</v>
      </c>
      <c r="V15" s="16" t="s">
        <v>44</v>
      </c>
      <c r="W15" s="141" t="s">
        <v>44</v>
      </c>
      <c r="X15" s="141" t="s">
        <v>44</v>
      </c>
      <c r="Y15" s="145" t="s">
        <v>44</v>
      </c>
      <c r="Z15" s="151" t="s">
        <v>44</v>
      </c>
      <c r="AA15" s="141" t="s">
        <v>44</v>
      </c>
      <c r="AB15" s="16" t="s">
        <v>44</v>
      </c>
      <c r="AC15" s="155" t="s">
        <v>44</v>
      </c>
      <c r="AD15" s="32"/>
      <c r="AE15" s="32"/>
      <c r="AF15" s="32"/>
      <c r="AG15" s="32"/>
      <c r="AH15" s="47">
        <v>2021</v>
      </c>
      <c r="AI15" s="134">
        <v>25050000</v>
      </c>
      <c r="AJ15" s="134">
        <v>25000000</v>
      </c>
      <c r="AK15" s="134">
        <v>50000</v>
      </c>
      <c r="AL15" s="134">
        <v>22770000</v>
      </c>
      <c r="AM15" s="181">
        <f t="shared" si="0"/>
        <v>9.1017964071856292E-2</v>
      </c>
      <c r="AN15" s="186">
        <f>IF( AI15="", 0,AB33/AI15*100)</f>
        <v>65.722829580838322</v>
      </c>
      <c r="AO15" s="186">
        <f>IF(AI15="",0,AC33/AI15*100)</f>
        <v>65.722829580838322</v>
      </c>
      <c r="AP15" s="186">
        <f>(AM12+AM13+AM14)/3*100</f>
        <v>0.699356084836945</v>
      </c>
      <c r="AQ15" s="189">
        <f t="shared" si="2"/>
        <v>175188.6992516547</v>
      </c>
      <c r="AR15" s="196">
        <f>IF(AI15="",0,(Q31+Q32+X33)/AI15)*100</f>
        <v>10.016987265469062</v>
      </c>
      <c r="AS15" s="196">
        <f>IF(AI15="",0,(S31+S32+Y33)/AI15)*100</f>
        <v>10.016987265469062</v>
      </c>
      <c r="AT15" s="197">
        <f t="shared" si="3"/>
        <v>2509255.31</v>
      </c>
      <c r="AU15" s="198">
        <f t="shared" si="4"/>
        <v>2509255.31</v>
      </c>
      <c r="AV15" s="8"/>
      <c r="AW15" s="9"/>
      <c r="AX15" s="9"/>
      <c r="AY15" s="6"/>
      <c r="AZ15" s="12"/>
      <c r="BA15" s="12"/>
      <c r="BB15" s="6"/>
      <c r="BC15" s="6"/>
    </row>
    <row r="16" spans="1:55" x14ac:dyDescent="0.2">
      <c r="A16" s="334"/>
      <c r="B16" s="298"/>
      <c r="C16" s="37" t="s">
        <v>5</v>
      </c>
      <c r="D16" s="260">
        <f>190000-0.42</f>
        <v>189999.58</v>
      </c>
      <c r="E16" s="214"/>
      <c r="F16" s="215">
        <v>0</v>
      </c>
      <c r="G16" s="107"/>
      <c r="H16" s="109"/>
      <c r="I16" s="238">
        <v>0</v>
      </c>
      <c r="J16" s="114"/>
      <c r="K16" s="111"/>
      <c r="L16" s="107"/>
      <c r="M16" s="117"/>
      <c r="N16" s="107"/>
      <c r="O16" s="108"/>
      <c r="P16" s="107"/>
      <c r="Q16" s="250">
        <f>D16+E16+F16+G16+I16+J16+K16+L16+M16+N16+O16+P16+H16</f>
        <v>189999.58</v>
      </c>
      <c r="R16" s="253"/>
      <c r="S16" s="251">
        <f t="shared" si="1"/>
        <v>189999.58</v>
      </c>
      <c r="T16" s="16" t="s">
        <v>44</v>
      </c>
      <c r="U16" s="16" t="s">
        <v>44</v>
      </c>
      <c r="V16" s="142" t="s">
        <v>44</v>
      </c>
      <c r="W16" s="143" t="s">
        <v>44</v>
      </c>
      <c r="X16" s="143" t="s">
        <v>44</v>
      </c>
      <c r="Y16" s="146" t="s">
        <v>44</v>
      </c>
      <c r="Z16" s="152" t="s">
        <v>44</v>
      </c>
      <c r="AA16" s="141" t="s">
        <v>44</v>
      </c>
      <c r="AB16" s="16" t="s">
        <v>44</v>
      </c>
      <c r="AC16" s="155" t="s">
        <v>44</v>
      </c>
      <c r="AD16" s="32"/>
      <c r="AE16" s="32"/>
      <c r="AF16" s="32"/>
      <c r="AG16" s="32"/>
      <c r="AH16" s="47">
        <v>2022</v>
      </c>
      <c r="AI16" s="134">
        <v>26900000</v>
      </c>
      <c r="AJ16" s="134">
        <v>26900000</v>
      </c>
      <c r="AK16" s="134">
        <v>0</v>
      </c>
      <c r="AL16" s="134">
        <v>24620000</v>
      </c>
      <c r="AM16" s="181">
        <f t="shared" si="0"/>
        <v>8.4758364312267659E-2</v>
      </c>
      <c r="AN16" s="186">
        <f>IF(AI16="",0,AB37/AI16*100)</f>
        <v>52.943386468401478</v>
      </c>
      <c r="AO16" s="186">
        <f>IF(AI16="",0,AC37/AI16*100)</f>
        <v>52.943386468401478</v>
      </c>
      <c r="AP16" s="186">
        <f t="shared" ref="AP16:AP31" si="5">(AM13+AM14+AM15)/3*100</f>
        <v>3.733288220565488</v>
      </c>
      <c r="AQ16" s="189">
        <f t="shared" si="2"/>
        <v>1004254.5313321162</v>
      </c>
      <c r="AR16" s="196">
        <f>IF(AI16="",0,(Q35+Q36+X37)/AI16)*100</f>
        <v>9.74865371747212</v>
      </c>
      <c r="AS16" s="196">
        <f>IF(AI16="",0,(S35+S36+Y37)/AI16)*100</f>
        <v>9.74865371747212</v>
      </c>
      <c r="AT16" s="197">
        <f t="shared" si="3"/>
        <v>2622387.85</v>
      </c>
      <c r="AU16" s="198">
        <f t="shared" si="4"/>
        <v>2622387.85</v>
      </c>
      <c r="AV16" s="8"/>
      <c r="AW16" s="9"/>
      <c r="AX16" s="9"/>
      <c r="AY16" s="6"/>
      <c r="AZ16" s="12"/>
      <c r="BA16" s="12"/>
      <c r="BB16" s="6"/>
      <c r="BC16" s="6"/>
    </row>
    <row r="17" spans="1:55" s="1" customFormat="1" ht="13.5" thickBot="1" x14ac:dyDescent="0.25">
      <c r="A17" s="334"/>
      <c r="B17" s="299"/>
      <c r="C17" s="38" t="s">
        <v>16</v>
      </c>
      <c r="D17" s="261">
        <f>D13+D14-D15-T17</f>
        <v>17194643.969999999</v>
      </c>
      <c r="E17" s="216">
        <f>E13+E14-E15-U17</f>
        <v>0</v>
      </c>
      <c r="F17" s="217">
        <f>F13+F14-F15</f>
        <v>0</v>
      </c>
      <c r="G17" s="162">
        <f>G13+G14-G15</f>
        <v>0</v>
      </c>
      <c r="H17" s="44" t="s">
        <v>44</v>
      </c>
      <c r="I17" s="239">
        <f>I13+I14-I15</f>
        <v>0</v>
      </c>
      <c r="J17" s="164">
        <f>J13+J14-J15</f>
        <v>0</v>
      </c>
      <c r="K17" s="167">
        <f t="shared" ref="K17:P17" si="6">K13+K14-K15</f>
        <v>0</v>
      </c>
      <c r="L17" s="168">
        <f t="shared" si="6"/>
        <v>0</v>
      </c>
      <c r="M17" s="172">
        <f t="shared" si="6"/>
        <v>0</v>
      </c>
      <c r="N17" s="159">
        <f t="shared" si="6"/>
        <v>0</v>
      </c>
      <c r="O17" s="156">
        <f t="shared" si="6"/>
        <v>0</v>
      </c>
      <c r="P17" s="162">
        <f t="shared" si="6"/>
        <v>0</v>
      </c>
      <c r="Q17" s="254">
        <f>D17+E17+F17+G17+I17+J17+K17+L17+M17+N17+O17+P17</f>
        <v>17194643.969999999</v>
      </c>
      <c r="R17" s="255" t="s">
        <v>44</v>
      </c>
      <c r="S17" s="256">
        <f>D17+F17+I17+K17+M17+O17</f>
        <v>17194643.969999999</v>
      </c>
      <c r="T17" s="130"/>
      <c r="U17" s="130"/>
      <c r="V17" s="175">
        <f>Q17</f>
        <v>17194643.969999999</v>
      </c>
      <c r="W17" s="177">
        <f>S17</f>
        <v>17194643.969999999</v>
      </c>
      <c r="X17" s="147"/>
      <c r="Y17" s="148"/>
      <c r="Z17" s="153"/>
      <c r="AA17" s="147"/>
      <c r="AB17" s="175">
        <f>V17+Z17+AA17</f>
        <v>17194643.969999999</v>
      </c>
      <c r="AC17" s="179">
        <f>W17+Z17+AA17</f>
        <v>17194643.969999999</v>
      </c>
      <c r="AD17" s="92"/>
      <c r="AE17" s="92"/>
      <c r="AF17" s="92"/>
      <c r="AG17" s="92"/>
      <c r="AH17" s="47">
        <v>2023</v>
      </c>
      <c r="AI17" s="134">
        <v>26950000</v>
      </c>
      <c r="AJ17" s="134">
        <v>26950000</v>
      </c>
      <c r="AK17" s="134">
        <v>0</v>
      </c>
      <c r="AL17" s="134">
        <v>25050000</v>
      </c>
      <c r="AM17" s="181">
        <f t="shared" si="0"/>
        <v>7.050092764378478E-2</v>
      </c>
      <c r="AN17" s="186">
        <f>IF(AI17="",0,AB41/AI17*100)</f>
        <v>44.7546657142857</v>
      </c>
      <c r="AO17" s="186">
        <f>IF(AI17="",0,AC41/AI17*100)</f>
        <v>44.7546657142857</v>
      </c>
      <c r="AP17" s="186">
        <f t="shared" si="5"/>
        <v>6.5585670309744106</v>
      </c>
      <c r="AQ17" s="189">
        <f t="shared" si="2"/>
        <v>1767533.8148476037</v>
      </c>
      <c r="AR17" s="196">
        <f>IF(AI17="",0,(Q39+Q40+X41)/AI17)*100</f>
        <v>9.3534306122448978</v>
      </c>
      <c r="AS17" s="196">
        <f>IF(AI17="",0,(S39+S40+Y41)/AI17)*100</f>
        <v>9.3534306122448978</v>
      </c>
      <c r="AT17" s="197">
        <f t="shared" si="3"/>
        <v>2520749.5499999998</v>
      </c>
      <c r="AU17" s="198">
        <f t="shared" si="4"/>
        <v>2520749.5499999998</v>
      </c>
      <c r="AV17" s="10"/>
      <c r="AW17" s="11"/>
      <c r="AX17" s="11"/>
      <c r="AY17" s="7"/>
      <c r="AZ17" s="13"/>
      <c r="BA17" s="13"/>
      <c r="BB17" s="7"/>
      <c r="BC17" s="7"/>
    </row>
    <row r="18" spans="1:55" x14ac:dyDescent="0.2">
      <c r="A18" s="334"/>
      <c r="B18" s="297">
        <v>3</v>
      </c>
      <c r="C18" s="36" t="s">
        <v>22</v>
      </c>
      <c r="D18" s="259"/>
      <c r="E18" s="218"/>
      <c r="F18" s="213"/>
      <c r="G18" s="99"/>
      <c r="H18" s="101"/>
      <c r="I18" s="237"/>
      <c r="J18" s="102"/>
      <c r="K18" s="116"/>
      <c r="L18" s="115"/>
      <c r="M18" s="105"/>
      <c r="N18" s="106"/>
      <c r="O18" s="100"/>
      <c r="P18" s="99"/>
      <c r="Q18" s="248">
        <f>D18+E18+F18+G18+I18+J18+K18+L18+M18+N18+O18+P18</f>
        <v>0</v>
      </c>
      <c r="R18" s="249" t="s">
        <v>44</v>
      </c>
      <c r="S18" s="250">
        <f>D18+F18+I18+K18+M18+O18</f>
        <v>0</v>
      </c>
      <c r="T18" s="17" t="s">
        <v>44</v>
      </c>
      <c r="U18" s="17" t="s">
        <v>44</v>
      </c>
      <c r="V18" s="140" t="s">
        <v>44</v>
      </c>
      <c r="W18" s="139" t="s">
        <v>44</v>
      </c>
      <c r="X18" s="139" t="s">
        <v>44</v>
      </c>
      <c r="Y18" s="144" t="s">
        <v>44</v>
      </c>
      <c r="Z18" s="149" t="s">
        <v>44</v>
      </c>
      <c r="AA18" s="150" t="s">
        <v>44</v>
      </c>
      <c r="AB18" s="17" t="s">
        <v>44</v>
      </c>
      <c r="AC18" s="154" t="s">
        <v>44</v>
      </c>
      <c r="AD18" s="32"/>
      <c r="AE18" s="32"/>
      <c r="AF18" s="32"/>
      <c r="AG18" s="32"/>
      <c r="AH18" s="47">
        <v>2024</v>
      </c>
      <c r="AI18" s="134">
        <v>26900000</v>
      </c>
      <c r="AJ18" s="134">
        <v>26900000</v>
      </c>
      <c r="AK18" s="134">
        <v>0</v>
      </c>
      <c r="AL18" s="134">
        <v>24904500</v>
      </c>
      <c r="AM18" s="181">
        <f t="shared" si="0"/>
        <v>7.4182156133829003E-2</v>
      </c>
      <c r="AN18" s="186">
        <f>IF(AI18="",0,AB45/AI18*100)</f>
        <v>36.185615576208171</v>
      </c>
      <c r="AO18" s="186">
        <f>IF(AI18="",0,AC45/AI18*100)</f>
        <v>36.185615576208171</v>
      </c>
      <c r="AP18" s="186">
        <f t="shared" si="5"/>
        <v>8.2092418675969565</v>
      </c>
      <c r="AQ18" s="189">
        <f t="shared" si="2"/>
        <v>2208286.0623835814</v>
      </c>
      <c r="AR18" s="196">
        <f>IF(AI18="",0,(Q43+Q44+X45)/AI18)*100</f>
        <v>9.688315315985129</v>
      </c>
      <c r="AS18" s="196">
        <f>IF(AI18="",0,(S43+S44+Y45)/AI18)*100</f>
        <v>9.688315315985129</v>
      </c>
      <c r="AT18" s="197">
        <f t="shared" si="3"/>
        <v>2606156.8199999998</v>
      </c>
      <c r="AU18" s="198">
        <f t="shared" si="4"/>
        <v>2606156.8199999998</v>
      </c>
      <c r="AV18" s="8"/>
      <c r="AW18" s="9"/>
      <c r="AX18" s="9"/>
      <c r="AY18" s="6"/>
      <c r="AZ18" s="12"/>
      <c r="BA18" s="12"/>
      <c r="BB18" s="6"/>
      <c r="BC18" s="6"/>
    </row>
    <row r="19" spans="1:55" x14ac:dyDescent="0.2">
      <c r="A19" s="334"/>
      <c r="B19" s="298"/>
      <c r="C19" s="37" t="s">
        <v>4</v>
      </c>
      <c r="D19" s="260">
        <v>398597.35</v>
      </c>
      <c r="E19" s="214"/>
      <c r="F19" s="215">
        <v>0</v>
      </c>
      <c r="G19" s="107"/>
      <c r="H19" s="109"/>
      <c r="I19" s="238">
        <v>0</v>
      </c>
      <c r="J19" s="114"/>
      <c r="K19" s="111"/>
      <c r="L19" s="107"/>
      <c r="M19" s="117"/>
      <c r="N19" s="107"/>
      <c r="O19" s="108"/>
      <c r="P19" s="107"/>
      <c r="Q19" s="251">
        <f>D19+E19+F19+G19+I19+J19+K19+L19+M19+N19+O19+P19</f>
        <v>398597.35</v>
      </c>
      <c r="R19" s="252"/>
      <c r="S19" s="251">
        <f t="shared" si="1"/>
        <v>398597.35</v>
      </c>
      <c r="T19" s="16" t="s">
        <v>44</v>
      </c>
      <c r="U19" s="16" t="s">
        <v>44</v>
      </c>
      <c r="V19" s="16" t="s">
        <v>44</v>
      </c>
      <c r="W19" s="141" t="s">
        <v>44</v>
      </c>
      <c r="X19" s="141" t="s">
        <v>44</v>
      </c>
      <c r="Y19" s="145" t="s">
        <v>44</v>
      </c>
      <c r="Z19" s="151" t="s">
        <v>44</v>
      </c>
      <c r="AA19" s="141" t="s">
        <v>44</v>
      </c>
      <c r="AB19" s="16" t="s">
        <v>44</v>
      </c>
      <c r="AC19" s="155" t="s">
        <v>44</v>
      </c>
      <c r="AD19" s="32"/>
      <c r="AE19" s="32"/>
      <c r="AF19" s="32"/>
      <c r="AG19" s="32"/>
      <c r="AH19" s="47">
        <v>2025</v>
      </c>
      <c r="AI19" s="134">
        <v>24597200</v>
      </c>
      <c r="AJ19" s="134">
        <v>24597200</v>
      </c>
      <c r="AK19" s="134">
        <v>0</v>
      </c>
      <c r="AL19" s="134">
        <v>22500000</v>
      </c>
      <c r="AM19" s="181">
        <f t="shared" si="0"/>
        <v>8.5261737108288743E-2</v>
      </c>
      <c r="AN19" s="186">
        <f>IF(AI19="",0,AB49/AI19*100)</f>
        <v>30.130354511895657</v>
      </c>
      <c r="AO19" s="186">
        <f>IF(AI19="",0,AC49/AI19*100)</f>
        <v>30.130354511895657</v>
      </c>
      <c r="AP19" s="186">
        <f t="shared" si="5"/>
        <v>7.6480482696627146</v>
      </c>
      <c r="AQ19" s="189">
        <f t="shared" si="2"/>
        <v>1881205.728985477</v>
      </c>
      <c r="AR19" s="196">
        <f>IF(AI19="",0,(Q47+Q48+X49)/AI19)*100</f>
        <v>10.31757691932415</v>
      </c>
      <c r="AS19" s="196">
        <f>IF(AI19="",0,(S47+S48+Y49)/AI19)*100</f>
        <v>10.31757691932415</v>
      </c>
      <c r="AT19" s="197">
        <f t="shared" si="3"/>
        <v>2537835.0299999998</v>
      </c>
      <c r="AU19" s="198">
        <f t="shared" si="4"/>
        <v>2537835.0299999998</v>
      </c>
      <c r="AV19" s="8"/>
      <c r="AW19" s="9"/>
      <c r="AX19" s="9"/>
      <c r="AY19" s="6"/>
      <c r="AZ19" s="12"/>
      <c r="BA19" s="12"/>
      <c r="BB19" s="6"/>
      <c r="BC19" s="6"/>
    </row>
    <row r="20" spans="1:55" x14ac:dyDescent="0.2">
      <c r="A20" s="334"/>
      <c r="B20" s="298"/>
      <c r="C20" s="37" t="s">
        <v>5</v>
      </c>
      <c r="D20" s="260">
        <v>220000</v>
      </c>
      <c r="E20" s="214"/>
      <c r="F20" s="215">
        <v>0</v>
      </c>
      <c r="G20" s="107"/>
      <c r="H20" s="109"/>
      <c r="I20" s="238">
        <v>0</v>
      </c>
      <c r="J20" s="114"/>
      <c r="K20" s="111"/>
      <c r="L20" s="107"/>
      <c r="M20" s="117"/>
      <c r="N20" s="107"/>
      <c r="O20" s="108"/>
      <c r="P20" s="107"/>
      <c r="Q20" s="250">
        <f>D20+E20+F20+G20+I20+J20+K20+L20+M20+N20+O20+P20+H20</f>
        <v>220000</v>
      </c>
      <c r="R20" s="253"/>
      <c r="S20" s="251">
        <f t="shared" si="1"/>
        <v>220000</v>
      </c>
      <c r="T20" s="16" t="s">
        <v>44</v>
      </c>
      <c r="U20" s="16" t="s">
        <v>44</v>
      </c>
      <c r="V20" s="142" t="s">
        <v>44</v>
      </c>
      <c r="W20" s="143" t="s">
        <v>44</v>
      </c>
      <c r="X20" s="143" t="s">
        <v>44</v>
      </c>
      <c r="Y20" s="146" t="s">
        <v>44</v>
      </c>
      <c r="Z20" s="152" t="s">
        <v>44</v>
      </c>
      <c r="AA20" s="141" t="s">
        <v>44</v>
      </c>
      <c r="AB20" s="16" t="s">
        <v>44</v>
      </c>
      <c r="AC20" s="155" t="s">
        <v>44</v>
      </c>
      <c r="AD20" s="32"/>
      <c r="AE20" s="32"/>
      <c r="AF20" s="32"/>
      <c r="AG20" s="32"/>
      <c r="AH20" s="47">
        <v>2026</v>
      </c>
      <c r="AI20" s="134">
        <v>24735879</v>
      </c>
      <c r="AJ20" s="134">
        <v>24735879</v>
      </c>
      <c r="AK20" s="134">
        <v>0</v>
      </c>
      <c r="AL20" s="134">
        <v>22600000</v>
      </c>
      <c r="AM20" s="181">
        <f t="shared" si="0"/>
        <v>8.6347406534451429E-2</v>
      </c>
      <c r="AN20" s="186">
        <f>IF(AI20="",0,AB53/AI20*100)</f>
        <v>22.196163475734977</v>
      </c>
      <c r="AO20" s="186">
        <f>IF(AI20="",0,AC53/AI20*100)</f>
        <v>22.196163475734977</v>
      </c>
      <c r="AP20" s="186">
        <f t="shared" si="5"/>
        <v>7.6648273628634174</v>
      </c>
      <c r="AQ20" s="189">
        <f t="shared" si="2"/>
        <v>1895962.4220367859</v>
      </c>
      <c r="AR20" s="196">
        <f>IF(AI20="",0,(Q51+Q52+X53)/AI20)*100</f>
        <v>8.3985186861562511</v>
      </c>
      <c r="AS20" s="196">
        <f>IF(AI20="",0,(S51+S52+Y53)/AI20)*100</f>
        <v>8.3985186861562511</v>
      </c>
      <c r="AT20" s="197">
        <f t="shared" si="3"/>
        <v>2077447.42</v>
      </c>
      <c r="AU20" s="198">
        <f t="shared" si="4"/>
        <v>2077447.42</v>
      </c>
      <c r="AV20" s="8"/>
      <c r="AW20" s="9"/>
      <c r="AX20" s="9"/>
      <c r="AY20" s="6"/>
      <c r="AZ20" s="12"/>
      <c r="BA20" s="12"/>
      <c r="BB20" s="6"/>
      <c r="BC20" s="6"/>
    </row>
    <row r="21" spans="1:55" s="1" customFormat="1" ht="13.5" thickBot="1" x14ac:dyDescent="0.25">
      <c r="A21" s="334"/>
      <c r="B21" s="299"/>
      <c r="C21" s="38" t="s">
        <v>17</v>
      </c>
      <c r="D21" s="261">
        <f>D17+D18-D19-T21</f>
        <v>16796046.619999997</v>
      </c>
      <c r="E21" s="216">
        <f>E17+E18-E19-U21</f>
        <v>0</v>
      </c>
      <c r="F21" s="217">
        <f>F17+F18-F19</f>
        <v>0</v>
      </c>
      <c r="G21" s="162">
        <f>G17+G18-G19</f>
        <v>0</v>
      </c>
      <c r="H21" s="44" t="s">
        <v>44</v>
      </c>
      <c r="I21" s="239">
        <f>I17+I18-I19</f>
        <v>0</v>
      </c>
      <c r="J21" s="164">
        <f>J17+J18-J19</f>
        <v>0</v>
      </c>
      <c r="K21" s="167">
        <f t="shared" ref="K21:P21" si="7">K17+K18-K19</f>
        <v>0</v>
      </c>
      <c r="L21" s="168">
        <f t="shared" si="7"/>
        <v>0</v>
      </c>
      <c r="M21" s="172">
        <f t="shared" si="7"/>
        <v>0</v>
      </c>
      <c r="N21" s="159">
        <f t="shared" si="7"/>
        <v>0</v>
      </c>
      <c r="O21" s="156">
        <f t="shared" si="7"/>
        <v>0</v>
      </c>
      <c r="P21" s="162">
        <f t="shared" si="7"/>
        <v>0</v>
      </c>
      <c r="Q21" s="254">
        <f>D21+E21+F21+G21+I21+J21+K21+L21+M21+N21+O21+P21</f>
        <v>16796046.619999997</v>
      </c>
      <c r="R21" s="255" t="s">
        <v>44</v>
      </c>
      <c r="S21" s="256">
        <f>D21+F21+I21+K21+M21+O21</f>
        <v>16796046.619999997</v>
      </c>
      <c r="T21" s="130"/>
      <c r="U21" s="130"/>
      <c r="V21" s="175">
        <f>Q21</f>
        <v>16796046.619999997</v>
      </c>
      <c r="W21" s="177">
        <f>S21</f>
        <v>16796046.619999997</v>
      </c>
      <c r="X21" s="147"/>
      <c r="Y21" s="148"/>
      <c r="Z21" s="153"/>
      <c r="AA21" s="147"/>
      <c r="AB21" s="175">
        <f>V21+Z21+AA21</f>
        <v>16796046.619999997</v>
      </c>
      <c r="AC21" s="179">
        <f>W21+Z21+AA21</f>
        <v>16796046.619999997</v>
      </c>
      <c r="AD21" s="92"/>
      <c r="AE21" s="92"/>
      <c r="AF21" s="92"/>
      <c r="AG21" s="92"/>
      <c r="AH21" s="47">
        <v>2027</v>
      </c>
      <c r="AI21" s="134">
        <v>24500000</v>
      </c>
      <c r="AJ21" s="134">
        <v>24500000</v>
      </c>
      <c r="AK21" s="134">
        <v>0</v>
      </c>
      <c r="AL21" s="134">
        <v>22400000</v>
      </c>
      <c r="AM21" s="181">
        <f t="shared" si="0"/>
        <v>8.5714285714285715E-2</v>
      </c>
      <c r="AN21" s="186">
        <f>IF(AI21="",0,AB57/AI21*100)</f>
        <v>17.824859510204075</v>
      </c>
      <c r="AO21" s="186">
        <f>IF(AI21="",0,AC57/AI21*100)</f>
        <v>17.824859510204075</v>
      </c>
      <c r="AP21" s="186">
        <f t="shared" si="5"/>
        <v>8.1930433258856397</v>
      </c>
      <c r="AQ21" s="189">
        <f t="shared" si="2"/>
        <v>2007295.6148419818</v>
      </c>
      <c r="AR21" s="196">
        <f>IF(AI21="",0,(Q55+Q56+X57)/AI21)*100</f>
        <v>5.0492635102040824</v>
      </c>
      <c r="AS21" s="196">
        <f>IF(AI21="",0,(S55+S56+Y57)/AI21)*100</f>
        <v>5.0492635102040824</v>
      </c>
      <c r="AT21" s="197">
        <f t="shared" si="3"/>
        <v>1237069.56</v>
      </c>
      <c r="AU21" s="198">
        <f t="shared" si="4"/>
        <v>1237069.56</v>
      </c>
      <c r="AV21" s="10"/>
      <c r="AW21" s="11"/>
      <c r="AX21" s="11"/>
      <c r="AY21" s="7"/>
      <c r="AZ21" s="13"/>
      <c r="BA21" s="13"/>
      <c r="BB21" s="7"/>
      <c r="BC21" s="7"/>
    </row>
    <row r="22" spans="1:55" x14ac:dyDescent="0.2">
      <c r="A22" s="334"/>
      <c r="B22" s="298">
        <v>4</v>
      </c>
      <c r="C22" s="36" t="s">
        <v>23</v>
      </c>
      <c r="D22" s="259"/>
      <c r="E22" s="218"/>
      <c r="F22" s="213">
        <v>0</v>
      </c>
      <c r="G22" s="99"/>
      <c r="H22" s="101"/>
      <c r="I22" s="237">
        <v>4216000</v>
      </c>
      <c r="J22" s="102"/>
      <c r="K22" s="116"/>
      <c r="L22" s="115"/>
      <c r="M22" s="105"/>
      <c r="N22" s="106"/>
      <c r="O22" s="100"/>
      <c r="P22" s="99"/>
      <c r="Q22" s="248">
        <f>D22+E22+F22+G22+I22+J22+K22+L22+M22+N22+O22+P22</f>
        <v>4216000</v>
      </c>
      <c r="R22" s="249" t="s">
        <v>44</v>
      </c>
      <c r="S22" s="250">
        <f>D22+F22+I22+K22+M22+O22</f>
        <v>4216000</v>
      </c>
      <c r="T22" s="17" t="s">
        <v>44</v>
      </c>
      <c r="U22" s="17" t="s">
        <v>44</v>
      </c>
      <c r="V22" s="140" t="s">
        <v>44</v>
      </c>
      <c r="W22" s="139" t="s">
        <v>44</v>
      </c>
      <c r="X22" s="139" t="s">
        <v>44</v>
      </c>
      <c r="Y22" s="144" t="s">
        <v>44</v>
      </c>
      <c r="Z22" s="149" t="s">
        <v>44</v>
      </c>
      <c r="AA22" s="150" t="s">
        <v>44</v>
      </c>
      <c r="AB22" s="17" t="s">
        <v>44</v>
      </c>
      <c r="AC22" s="154" t="s">
        <v>44</v>
      </c>
      <c r="AD22" s="32"/>
      <c r="AE22" s="32"/>
      <c r="AF22" s="32"/>
      <c r="AG22" s="32"/>
      <c r="AH22" s="47">
        <v>2028</v>
      </c>
      <c r="AI22" s="134">
        <v>24505000</v>
      </c>
      <c r="AJ22" s="134">
        <v>24505000</v>
      </c>
      <c r="AK22" s="134">
        <v>0</v>
      </c>
      <c r="AL22" s="134">
        <v>22400000</v>
      </c>
      <c r="AM22" s="181">
        <f t="shared" si="0"/>
        <v>8.5900836563966534E-2</v>
      </c>
      <c r="AN22" s="186">
        <f>IF(AI22="",0,AB61/AI22*100)</f>
        <v>13.031871209957144</v>
      </c>
      <c r="AO22" s="186">
        <f>IF(AI22="",0,AC61/AI22*100)</f>
        <v>13.031871209957144</v>
      </c>
      <c r="AP22" s="186">
        <f t="shared" si="5"/>
        <v>8.5774476452341979</v>
      </c>
      <c r="AQ22" s="189">
        <f t="shared" si="2"/>
        <v>2101903.5454646405</v>
      </c>
      <c r="AR22" s="196">
        <f>IF(AI22="",0,(Q59+Q60+X61)/AI22)*100</f>
        <v>5.1188146908794128</v>
      </c>
      <c r="AS22" s="196">
        <f>IF(AI22="",0,(S59+S60+Y61)/AI22)*100</f>
        <v>5.1188146908794128</v>
      </c>
      <c r="AT22" s="197">
        <f t="shared" si="3"/>
        <v>1254365.54</v>
      </c>
      <c r="AU22" s="198">
        <f t="shared" si="4"/>
        <v>1254365.54</v>
      </c>
      <c r="AV22" s="8"/>
      <c r="AW22" s="9"/>
      <c r="AX22" s="9"/>
      <c r="AY22" s="6"/>
      <c r="AZ22" s="12"/>
      <c r="BA22" s="12"/>
      <c r="BB22" s="6"/>
      <c r="BC22" s="6"/>
    </row>
    <row r="23" spans="1:55" x14ac:dyDescent="0.2">
      <c r="A23" s="334"/>
      <c r="B23" s="298"/>
      <c r="C23" s="37" t="s">
        <v>4</v>
      </c>
      <c r="D23" s="260">
        <v>408616.34</v>
      </c>
      <c r="E23" s="214"/>
      <c r="F23" s="215">
        <v>0</v>
      </c>
      <c r="G23" s="107"/>
      <c r="H23" s="109"/>
      <c r="I23" s="238">
        <v>0</v>
      </c>
      <c r="J23" s="114"/>
      <c r="K23" s="111"/>
      <c r="L23" s="107"/>
      <c r="M23" s="117"/>
      <c r="N23" s="107"/>
      <c r="O23" s="108"/>
      <c r="P23" s="107"/>
      <c r="Q23" s="251">
        <f>D23+E23+F23+G23+I23+J23+K23+L23+M23+N23+O23+P23</f>
        <v>408616.34</v>
      </c>
      <c r="R23" s="252"/>
      <c r="S23" s="251">
        <f t="shared" si="1"/>
        <v>408616.34</v>
      </c>
      <c r="T23" s="16" t="s">
        <v>44</v>
      </c>
      <c r="U23" s="16" t="s">
        <v>44</v>
      </c>
      <c r="V23" s="16" t="s">
        <v>44</v>
      </c>
      <c r="W23" s="141" t="s">
        <v>44</v>
      </c>
      <c r="X23" s="141" t="s">
        <v>44</v>
      </c>
      <c r="Y23" s="145" t="s">
        <v>44</v>
      </c>
      <c r="Z23" s="151" t="s">
        <v>44</v>
      </c>
      <c r="AA23" s="141" t="s">
        <v>44</v>
      </c>
      <c r="AB23" s="16" t="s">
        <v>44</v>
      </c>
      <c r="AC23" s="155" t="s">
        <v>44</v>
      </c>
      <c r="AD23" s="32"/>
      <c r="AE23" s="32"/>
      <c r="AF23" s="32"/>
      <c r="AG23" s="32"/>
      <c r="AH23" s="47">
        <v>2029</v>
      </c>
      <c r="AI23" s="134">
        <v>24625051</v>
      </c>
      <c r="AJ23" s="134">
        <v>24625051</v>
      </c>
      <c r="AK23" s="134">
        <v>0</v>
      </c>
      <c r="AL23" s="134">
        <v>22400000</v>
      </c>
      <c r="AM23" s="181">
        <f t="shared" si="0"/>
        <v>9.0357213879475817E-2</v>
      </c>
      <c r="AN23" s="186" t="e">
        <f>IF(AI23="",0,#REF!/AI23*100)</f>
        <v>#REF!</v>
      </c>
      <c r="AO23" s="186" t="e">
        <f>IF(AI23="",0,#REF!/AI23*100)</f>
        <v>#REF!</v>
      </c>
      <c r="AP23" s="186">
        <f t="shared" si="5"/>
        <v>8.5987509604234553</v>
      </c>
      <c r="AQ23" s="189">
        <f t="shared" si="2"/>
        <v>2117446.8093672656</v>
      </c>
      <c r="AR23" s="196" t="e">
        <f>IF(AI23="",0,(#REF!+#REF!+#REF!)/AI23)*100</f>
        <v>#REF!</v>
      </c>
      <c r="AS23" s="196" t="e">
        <f>IF(AI23="",0,(#REF!+#REF!+#REF!)/AI23)*100</f>
        <v>#REF!</v>
      </c>
      <c r="AT23" s="197" t="e">
        <f t="shared" si="3"/>
        <v>#REF!</v>
      </c>
      <c r="AU23" s="198" t="e">
        <f t="shared" si="4"/>
        <v>#REF!</v>
      </c>
      <c r="AV23" s="8"/>
      <c r="AW23" s="9"/>
      <c r="AX23" s="9"/>
      <c r="AY23" s="6"/>
      <c r="AZ23" s="12"/>
      <c r="BA23" s="12"/>
      <c r="BB23" s="6"/>
      <c r="BC23" s="6"/>
    </row>
    <row r="24" spans="1:55" x14ac:dyDescent="0.2">
      <c r="A24" s="334"/>
      <c r="B24" s="298"/>
      <c r="C24" s="37" t="s">
        <v>5</v>
      </c>
      <c r="D24" s="260">
        <v>200000</v>
      </c>
      <c r="E24" s="214"/>
      <c r="F24" s="215">
        <v>0</v>
      </c>
      <c r="G24" s="107"/>
      <c r="H24" s="109"/>
      <c r="I24" s="238">
        <v>32786</v>
      </c>
      <c r="J24" s="114"/>
      <c r="K24" s="111"/>
      <c r="L24" s="107"/>
      <c r="M24" s="117"/>
      <c r="N24" s="107"/>
      <c r="O24" s="108"/>
      <c r="P24" s="107"/>
      <c r="Q24" s="250">
        <f>D24+E24+F24+G24+I24+J24+K24+L24+M24+N24+O24+P24+H24</f>
        <v>232786</v>
      </c>
      <c r="R24" s="253"/>
      <c r="S24" s="251">
        <f t="shared" si="1"/>
        <v>232786</v>
      </c>
      <c r="T24" s="16" t="s">
        <v>44</v>
      </c>
      <c r="U24" s="16" t="s">
        <v>44</v>
      </c>
      <c r="V24" s="142" t="s">
        <v>44</v>
      </c>
      <c r="W24" s="143" t="s">
        <v>44</v>
      </c>
      <c r="X24" s="143" t="s">
        <v>44</v>
      </c>
      <c r="Y24" s="146" t="s">
        <v>44</v>
      </c>
      <c r="Z24" s="152" t="s">
        <v>44</v>
      </c>
      <c r="AA24" s="141" t="s">
        <v>44</v>
      </c>
      <c r="AB24" s="16" t="s">
        <v>44</v>
      </c>
      <c r="AC24" s="155" t="s">
        <v>44</v>
      </c>
      <c r="AD24" s="32"/>
      <c r="AE24" s="32"/>
      <c r="AF24" s="32"/>
      <c r="AG24" s="32"/>
      <c r="AH24" s="47">
        <v>2030</v>
      </c>
      <c r="AI24" s="134">
        <v>24900000</v>
      </c>
      <c r="AJ24" s="134">
        <v>24900000</v>
      </c>
      <c r="AK24" s="134">
        <v>0</v>
      </c>
      <c r="AL24" s="134">
        <v>22700000</v>
      </c>
      <c r="AM24" s="181">
        <f t="shared" si="0"/>
        <v>8.8353413654618476E-2</v>
      </c>
      <c r="AN24" s="186" t="e">
        <f>IF(AI24="",0,#REF!/AI24*100)</f>
        <v>#REF!</v>
      </c>
      <c r="AO24" s="186" t="e">
        <f>IF(AI24="",0,#REF!/AI24*100)</f>
        <v>#REF!</v>
      </c>
      <c r="AP24" s="186">
        <f t="shared" si="5"/>
        <v>8.7324112052576019</v>
      </c>
      <c r="AQ24" s="189">
        <f t="shared" si="2"/>
        <v>2174370.3901091428</v>
      </c>
      <c r="AR24" s="196" t="e">
        <f>IF(AI24="",0,(#REF!+#REF!+#REF!)/AI24)*100</f>
        <v>#REF!</v>
      </c>
      <c r="AS24" s="196" t="e">
        <f>IF(AI24="",0,(#REF!+#REF!+#REF!)/AI24)*100</f>
        <v>#REF!</v>
      </c>
      <c r="AT24" s="197" t="e">
        <f t="shared" si="3"/>
        <v>#REF!</v>
      </c>
      <c r="AU24" s="198" t="e">
        <f t="shared" si="4"/>
        <v>#REF!</v>
      </c>
      <c r="AV24" s="12"/>
      <c r="AW24" s="9"/>
      <c r="AX24" s="9"/>
      <c r="AY24" s="6"/>
      <c r="AZ24" s="12"/>
      <c r="BA24" s="12"/>
      <c r="BB24" s="6"/>
      <c r="BC24" s="6"/>
    </row>
    <row r="25" spans="1:55" s="1" customFormat="1" ht="13.5" thickBot="1" x14ac:dyDescent="0.25">
      <c r="A25" s="335"/>
      <c r="B25" s="299"/>
      <c r="C25" s="38" t="s">
        <v>3</v>
      </c>
      <c r="D25" s="261">
        <f>D21+D22-D23-T25</f>
        <v>16387430.279999997</v>
      </c>
      <c r="E25" s="216">
        <f>E21+E22-E23-U25</f>
        <v>0</v>
      </c>
      <c r="F25" s="217">
        <f>F21+F22-F23</f>
        <v>0</v>
      </c>
      <c r="G25" s="162">
        <f>G21+G22-G23</f>
        <v>0</v>
      </c>
      <c r="H25" s="44" t="s">
        <v>44</v>
      </c>
      <c r="I25" s="239">
        <f>I21+I22-I23</f>
        <v>4216000</v>
      </c>
      <c r="J25" s="164">
        <f>J21+J22-J23</f>
        <v>0</v>
      </c>
      <c r="K25" s="167">
        <f t="shared" ref="K25:P25" si="8">K21+K22-K23</f>
        <v>0</v>
      </c>
      <c r="L25" s="168">
        <f t="shared" si="8"/>
        <v>0</v>
      </c>
      <c r="M25" s="172">
        <f t="shared" si="8"/>
        <v>0</v>
      </c>
      <c r="N25" s="159">
        <f t="shared" si="8"/>
        <v>0</v>
      </c>
      <c r="O25" s="156">
        <f t="shared" si="8"/>
        <v>0</v>
      </c>
      <c r="P25" s="162">
        <f t="shared" si="8"/>
        <v>0</v>
      </c>
      <c r="Q25" s="254">
        <f>D25+E25+F25+G25+I25+J25+K25+L25+M25+N25+O25+P25</f>
        <v>20603430.279999997</v>
      </c>
      <c r="R25" s="255" t="s">
        <v>44</v>
      </c>
      <c r="S25" s="256">
        <f>D25+F25+I25+K25+M25+O25</f>
        <v>20603430.279999997</v>
      </c>
      <c r="T25" s="130"/>
      <c r="U25" s="130"/>
      <c r="V25" s="175">
        <f>Q25</f>
        <v>20603430.279999997</v>
      </c>
      <c r="W25" s="177">
        <f>S25</f>
        <v>20603430.279999997</v>
      </c>
      <c r="X25" s="147"/>
      <c r="Y25" s="148"/>
      <c r="Z25" s="153"/>
      <c r="AA25" s="147"/>
      <c r="AB25" s="175">
        <f>V25+Z25+AA25</f>
        <v>20603430.279999997</v>
      </c>
      <c r="AC25" s="179">
        <f>W25+Z25+AA25</f>
        <v>20603430.279999997</v>
      </c>
      <c r="AD25" s="92"/>
      <c r="AE25" s="92"/>
      <c r="AF25" s="92"/>
      <c r="AG25" s="92"/>
      <c r="AH25" s="47">
        <v>2031</v>
      </c>
      <c r="AI25" s="134">
        <v>24577800</v>
      </c>
      <c r="AJ25" s="134">
        <v>24577800</v>
      </c>
      <c r="AK25" s="134">
        <v>0</v>
      </c>
      <c r="AL25" s="134">
        <v>22500000</v>
      </c>
      <c r="AM25" s="181">
        <f t="shared" si="0"/>
        <v>8.4539706564460609E-2</v>
      </c>
      <c r="AN25" s="186" t="e">
        <f>IF(AI25="",0,#REF!/AI25*100)</f>
        <v>#REF!</v>
      </c>
      <c r="AO25" s="186" t="e">
        <f>IF(AI25="",0,#REF!/AI25*100)</f>
        <v>#REF!</v>
      </c>
      <c r="AP25" s="186">
        <f t="shared" si="5"/>
        <v>8.8203821366020279</v>
      </c>
      <c r="AQ25" s="189">
        <f t="shared" si="2"/>
        <v>2167855.8807697729</v>
      </c>
      <c r="AR25" s="196" t="e">
        <f>IF(AI25="",0,(#REF!+#REF!+#REF!)/AI25)*100</f>
        <v>#REF!</v>
      </c>
      <c r="AS25" s="196" t="e">
        <f>IF(AI25="",0,(#REF!+#REF!+#REF!)/AI25)*100</f>
        <v>#REF!</v>
      </c>
      <c r="AT25" s="197" t="e">
        <f t="shared" si="3"/>
        <v>#REF!</v>
      </c>
      <c r="AU25" s="198" t="e">
        <f t="shared" si="4"/>
        <v>#REF!</v>
      </c>
      <c r="AV25" s="13"/>
      <c r="AW25" s="11"/>
      <c r="AX25" s="11"/>
      <c r="AY25" s="7"/>
      <c r="AZ25" s="13"/>
      <c r="BA25" s="13"/>
      <c r="BB25" s="7"/>
      <c r="BC25" s="7"/>
    </row>
    <row r="26" spans="1:55" x14ac:dyDescent="0.2">
      <c r="A26" s="309">
        <v>2025</v>
      </c>
      <c r="B26" s="297"/>
      <c r="C26" s="39" t="s">
        <v>7</v>
      </c>
      <c r="D26" s="262"/>
      <c r="E26" s="219"/>
      <c r="F26" s="220">
        <v>0</v>
      </c>
      <c r="G26" s="119"/>
      <c r="H26" s="120"/>
      <c r="I26" s="240"/>
      <c r="J26" s="121"/>
      <c r="K26" s="122"/>
      <c r="L26" s="123"/>
      <c r="M26" s="124"/>
      <c r="N26" s="119"/>
      <c r="O26" s="118"/>
      <c r="P26" s="119"/>
      <c r="Q26" s="248">
        <f>D26+E26+F26+G26+I26+J26+K26+L26+M26+N26+O26+P26</f>
        <v>0</v>
      </c>
      <c r="R26" s="249" t="s">
        <v>44</v>
      </c>
      <c r="S26" s="250">
        <f>D26+F26+I26+K26+M26+O26</f>
        <v>0</v>
      </c>
      <c r="T26" s="17" t="s">
        <v>44</v>
      </c>
      <c r="U26" s="17" t="s">
        <v>44</v>
      </c>
      <c r="V26" s="140" t="s">
        <v>44</v>
      </c>
      <c r="W26" s="139" t="s">
        <v>44</v>
      </c>
      <c r="X26" s="139" t="s">
        <v>44</v>
      </c>
      <c r="Y26" s="144" t="s">
        <v>44</v>
      </c>
      <c r="Z26" s="149" t="s">
        <v>44</v>
      </c>
      <c r="AA26" s="150" t="s">
        <v>44</v>
      </c>
      <c r="AB26" s="17" t="s">
        <v>44</v>
      </c>
      <c r="AC26" s="154" t="s">
        <v>44</v>
      </c>
      <c r="AD26" s="32"/>
      <c r="AE26" s="32"/>
      <c r="AF26" s="32"/>
      <c r="AG26" s="32"/>
      <c r="AH26" s="47">
        <v>2032</v>
      </c>
      <c r="AI26" s="134"/>
      <c r="AJ26" s="134"/>
      <c r="AK26" s="134"/>
      <c r="AL26" s="134"/>
      <c r="AM26" s="181">
        <f t="shared" si="0"/>
        <v>0</v>
      </c>
      <c r="AN26" s="186">
        <f>IF(AI26="",0,#REF!/AI26*100)</f>
        <v>0</v>
      </c>
      <c r="AO26" s="186">
        <f>IF(AI26="",0,#REF!/AI26*100)</f>
        <v>0</v>
      </c>
      <c r="AP26" s="186">
        <f t="shared" si="5"/>
        <v>8.7750111366184971</v>
      </c>
      <c r="AQ26" s="189">
        <f t="shared" si="2"/>
        <v>0</v>
      </c>
      <c r="AR26" s="196">
        <f>IF(AI26="",0,(#REF!+#REF!+#REF!)/AI26)*100</f>
        <v>0</v>
      </c>
      <c r="AS26" s="196">
        <f>IF(AI26="",0,(#REF!+#REF!+#REF!)/AI26)*100</f>
        <v>0</v>
      </c>
      <c r="AT26" s="197">
        <f t="shared" si="3"/>
        <v>0</v>
      </c>
      <c r="AU26" s="198">
        <f t="shared" si="4"/>
        <v>0</v>
      </c>
      <c r="AV26" s="12"/>
      <c r="AW26" s="9"/>
      <c r="AX26" s="9"/>
      <c r="AY26" s="6"/>
      <c r="AZ26" s="12"/>
      <c r="BA26" s="12"/>
      <c r="BB26" s="6"/>
      <c r="BC26" s="6"/>
    </row>
    <row r="27" spans="1:55" x14ac:dyDescent="0.2">
      <c r="A27" s="334"/>
      <c r="B27" s="298"/>
      <c r="C27" s="40" t="s">
        <v>4</v>
      </c>
      <c r="D27" s="263">
        <v>2068366.16</v>
      </c>
      <c r="E27" s="221"/>
      <c r="F27" s="222">
        <v>0</v>
      </c>
      <c r="G27" s="126"/>
      <c r="H27" s="127"/>
      <c r="I27" s="241">
        <v>50000</v>
      </c>
      <c r="J27" s="102"/>
      <c r="K27" s="128"/>
      <c r="L27" s="104"/>
      <c r="M27" s="105"/>
      <c r="N27" s="126"/>
      <c r="O27" s="125"/>
      <c r="P27" s="126"/>
      <c r="Q27" s="251">
        <f>D27+E27+F27+G27+I27+J27+K27+L27+M27+N27+O27+P27</f>
        <v>2118366.16</v>
      </c>
      <c r="R27" s="252"/>
      <c r="S27" s="251">
        <f t="shared" si="1"/>
        <v>2118366.16</v>
      </c>
      <c r="T27" s="16" t="s">
        <v>44</v>
      </c>
      <c r="U27" s="16" t="s">
        <v>44</v>
      </c>
      <c r="V27" s="16" t="s">
        <v>44</v>
      </c>
      <c r="W27" s="141" t="s">
        <v>44</v>
      </c>
      <c r="X27" s="141" t="s">
        <v>44</v>
      </c>
      <c r="Y27" s="145" t="s">
        <v>44</v>
      </c>
      <c r="Z27" s="151" t="s">
        <v>44</v>
      </c>
      <c r="AA27" s="141" t="s">
        <v>44</v>
      </c>
      <c r="AB27" s="16" t="s">
        <v>44</v>
      </c>
      <c r="AC27" s="155" t="s">
        <v>44</v>
      </c>
      <c r="AD27" s="32"/>
      <c r="AE27" s="32"/>
      <c r="AF27" s="32"/>
      <c r="AG27" s="32"/>
      <c r="AH27" s="47">
        <v>2033</v>
      </c>
      <c r="AI27" s="134"/>
      <c r="AJ27" s="134"/>
      <c r="AK27" s="134"/>
      <c r="AL27" s="134"/>
      <c r="AM27" s="181">
        <f t="shared" si="0"/>
        <v>0</v>
      </c>
      <c r="AN27" s="186">
        <f>IF(AI27="",0,#REF!/AI27*100)</f>
        <v>0</v>
      </c>
      <c r="AO27" s="186">
        <f>IF(AI27="",0,#REF!/AI27*100)</f>
        <v>0</v>
      </c>
      <c r="AP27" s="186">
        <f t="shared" si="5"/>
        <v>5.7631040073026361</v>
      </c>
      <c r="AQ27" s="189">
        <f t="shared" si="2"/>
        <v>0</v>
      </c>
      <c r="AR27" s="196">
        <f>IF(AI27="",0,(#REF!+#REF!+#REF!)/AI27)*100</f>
        <v>0</v>
      </c>
      <c r="AS27" s="196">
        <f>IF(AI27="",0,(#REF!+#REF!+#REF!)/AI27)*100</f>
        <v>0</v>
      </c>
      <c r="AT27" s="197">
        <f t="shared" si="3"/>
        <v>0</v>
      </c>
      <c r="AU27" s="198">
        <f t="shared" si="4"/>
        <v>0</v>
      </c>
      <c r="AV27" s="12"/>
      <c r="AW27" s="9"/>
      <c r="AX27" s="9"/>
      <c r="AY27" s="6"/>
      <c r="AZ27" s="12"/>
      <c r="BA27" s="12"/>
      <c r="BB27" s="6"/>
      <c r="BC27" s="6"/>
    </row>
    <row r="28" spans="1:55" x14ac:dyDescent="0.2">
      <c r="A28" s="334"/>
      <c r="B28" s="298"/>
      <c r="C28" s="37" t="s">
        <v>5</v>
      </c>
      <c r="D28" s="257">
        <f>395896+4104</f>
        <v>400000</v>
      </c>
      <c r="E28" s="214"/>
      <c r="F28" s="215">
        <v>0</v>
      </c>
      <c r="G28" s="107"/>
      <c r="H28" s="109"/>
      <c r="I28" s="238">
        <v>330256</v>
      </c>
      <c r="J28" s="110"/>
      <c r="K28" s="129"/>
      <c r="L28" s="110"/>
      <c r="M28" s="113"/>
      <c r="N28" s="107"/>
      <c r="O28" s="108"/>
      <c r="P28" s="107"/>
      <c r="Q28" s="250">
        <f>D28+E28+F28+G28+I28+J28+K28+L28+M28+N28+O28+P28+H28</f>
        <v>730256</v>
      </c>
      <c r="R28" s="253"/>
      <c r="S28" s="251">
        <f t="shared" si="1"/>
        <v>730256</v>
      </c>
      <c r="T28" s="16" t="s">
        <v>44</v>
      </c>
      <c r="U28" s="16" t="s">
        <v>44</v>
      </c>
      <c r="V28" s="142" t="s">
        <v>44</v>
      </c>
      <c r="W28" s="143" t="s">
        <v>44</v>
      </c>
      <c r="X28" s="143" t="s">
        <v>44</v>
      </c>
      <c r="Y28" s="146" t="s">
        <v>44</v>
      </c>
      <c r="Z28" s="152" t="s">
        <v>44</v>
      </c>
      <c r="AA28" s="141" t="s">
        <v>44</v>
      </c>
      <c r="AB28" s="16" t="s">
        <v>44</v>
      </c>
      <c r="AC28" s="155" t="s">
        <v>44</v>
      </c>
      <c r="AD28" s="93"/>
      <c r="AE28" s="93"/>
      <c r="AF28" s="93"/>
      <c r="AG28" s="93"/>
      <c r="AH28" s="47">
        <v>2034</v>
      </c>
      <c r="AI28" s="134"/>
      <c r="AJ28" s="134"/>
      <c r="AK28" s="134"/>
      <c r="AL28" s="134"/>
      <c r="AM28" s="181">
        <f t="shared" si="0"/>
        <v>0</v>
      </c>
      <c r="AN28" s="186">
        <f>IF(AI28="",0,#REF!/AI28*100)</f>
        <v>0</v>
      </c>
      <c r="AO28" s="186">
        <f>IF(AI28="",0,#REF!/AI28*100)</f>
        <v>0</v>
      </c>
      <c r="AP28" s="186">
        <f t="shared" si="5"/>
        <v>2.8179902188153538</v>
      </c>
      <c r="AQ28" s="189">
        <f t="shared" si="2"/>
        <v>0</v>
      </c>
      <c r="AR28" s="196">
        <f>IF(AI28="",0,(#REF!+#REF!+#REF!)/AI28)*100</f>
        <v>0</v>
      </c>
      <c r="AS28" s="196">
        <f>IF(AI28="",0,(#REF!+#REF!+#REF!)/AI28)*100</f>
        <v>0</v>
      </c>
      <c r="AT28" s="197">
        <f t="shared" si="3"/>
        <v>0</v>
      </c>
      <c r="AU28" s="198">
        <f t="shared" si="4"/>
        <v>0</v>
      </c>
      <c r="AV28" s="12"/>
      <c r="AW28" s="9"/>
      <c r="AX28" s="9"/>
      <c r="AY28" s="6"/>
      <c r="AZ28" s="12"/>
      <c r="BA28" s="12"/>
      <c r="BB28" s="6"/>
      <c r="BC28" s="6"/>
    </row>
    <row r="29" spans="1:55" s="1" customFormat="1" ht="13.5" thickBot="1" x14ac:dyDescent="0.25">
      <c r="A29" s="335"/>
      <c r="B29" s="299"/>
      <c r="C29" s="41" t="s">
        <v>3</v>
      </c>
      <c r="D29" s="264">
        <f>D25+D26-D27-T29</f>
        <v>14319064.119999997</v>
      </c>
      <c r="E29" s="223">
        <f>E25+E26-E27-U29</f>
        <v>0</v>
      </c>
      <c r="F29" s="224">
        <f>F25+F26-F27</f>
        <v>0</v>
      </c>
      <c r="G29" s="160">
        <f>G25+G26-G27</f>
        <v>0</v>
      </c>
      <c r="H29" s="44" t="s">
        <v>44</v>
      </c>
      <c r="I29" s="242">
        <f>I25+I26-I27</f>
        <v>4166000</v>
      </c>
      <c r="J29" s="165">
        <f>J25+J26-J27</f>
        <v>0</v>
      </c>
      <c r="K29" s="169">
        <f t="shared" ref="K29:P29" si="9">K25+K26-K27</f>
        <v>0</v>
      </c>
      <c r="L29" s="170">
        <f t="shared" si="9"/>
        <v>0</v>
      </c>
      <c r="M29" s="79">
        <f t="shared" si="9"/>
        <v>0</v>
      </c>
      <c r="N29" s="160">
        <f t="shared" si="9"/>
        <v>0</v>
      </c>
      <c r="O29" s="157">
        <f t="shared" si="9"/>
        <v>0</v>
      </c>
      <c r="P29" s="160">
        <f t="shared" si="9"/>
        <v>0</v>
      </c>
      <c r="Q29" s="254">
        <f>D29+E29+F29+G29+I29+J29+K29+L29+M29+N29+O29+P29</f>
        <v>18485064.119999997</v>
      </c>
      <c r="R29" s="255" t="s">
        <v>44</v>
      </c>
      <c r="S29" s="256">
        <f>D29+F29+I29+K29+M29+O29</f>
        <v>18485064.119999997</v>
      </c>
      <c r="T29" s="130"/>
      <c r="U29" s="130"/>
      <c r="V29" s="175">
        <f>Q29</f>
        <v>18485064.119999997</v>
      </c>
      <c r="W29" s="177">
        <f>S29</f>
        <v>18485064.119999997</v>
      </c>
      <c r="X29" s="147"/>
      <c r="Y29" s="148"/>
      <c r="Z29" s="153"/>
      <c r="AA29" s="147"/>
      <c r="AB29" s="175">
        <f>V29+Z29+AA29</f>
        <v>18485064.119999997</v>
      </c>
      <c r="AC29" s="179">
        <f>W29+Z29+AA29</f>
        <v>18485064.119999997</v>
      </c>
      <c r="AD29" s="94"/>
      <c r="AE29" s="94"/>
      <c r="AF29" s="94"/>
      <c r="AG29" s="94"/>
      <c r="AH29" s="47">
        <v>2035</v>
      </c>
      <c r="AI29" s="134"/>
      <c r="AJ29" s="134"/>
      <c r="AK29" s="134"/>
      <c r="AL29" s="134"/>
      <c r="AM29" s="181">
        <f t="shared" si="0"/>
        <v>0</v>
      </c>
      <c r="AN29" s="186">
        <f>IF(AI29="",0,#REF!/AI29*100)</f>
        <v>0</v>
      </c>
      <c r="AO29" s="186">
        <f>IF(AI29="",0,#REF!/AI29*100)</f>
        <v>0</v>
      </c>
      <c r="AP29" s="186">
        <f t="shared" si="5"/>
        <v>0</v>
      </c>
      <c r="AQ29" s="189">
        <f t="shared" si="2"/>
        <v>0</v>
      </c>
      <c r="AR29" s="196">
        <f>IF(AI29="",0,(#REF!+#REF!+#REF!)/AI29)*100</f>
        <v>0</v>
      </c>
      <c r="AS29" s="196">
        <f>IF(AI29="",0,(#REF!+#REF!+#REF!)/AI29)*100</f>
        <v>0</v>
      </c>
      <c r="AT29" s="197">
        <f t="shared" si="3"/>
        <v>0</v>
      </c>
      <c r="AU29" s="198">
        <f t="shared" si="4"/>
        <v>0</v>
      </c>
      <c r="AV29" s="13"/>
      <c r="AW29" s="11"/>
      <c r="AX29" s="11"/>
      <c r="AY29" s="7"/>
      <c r="AZ29" s="13"/>
      <c r="BA29" s="13"/>
      <c r="BB29" s="7"/>
      <c r="BC29" s="7"/>
    </row>
    <row r="30" spans="1:55" x14ac:dyDescent="0.2">
      <c r="A30" s="309">
        <v>2026</v>
      </c>
      <c r="B30" s="297"/>
      <c r="C30" s="39" t="s">
        <v>7</v>
      </c>
      <c r="D30" s="265"/>
      <c r="E30" s="219"/>
      <c r="F30" s="220">
        <v>0</v>
      </c>
      <c r="G30" s="119"/>
      <c r="H30" s="120"/>
      <c r="I30" s="240"/>
      <c r="J30" s="121"/>
      <c r="K30" s="122"/>
      <c r="L30" s="123"/>
      <c r="M30" s="124"/>
      <c r="N30" s="119"/>
      <c r="O30" s="118"/>
      <c r="P30" s="119"/>
      <c r="Q30" s="248">
        <f>D30+E30+F30+G30+I30+J30+K30+L30+M30+N30+O30+P30</f>
        <v>0</v>
      </c>
      <c r="R30" s="249" t="s">
        <v>44</v>
      </c>
      <c r="S30" s="250">
        <f>D30+F30+I30+K30+M30+O30</f>
        <v>0</v>
      </c>
      <c r="T30" s="17" t="s">
        <v>44</v>
      </c>
      <c r="U30" s="17" t="s">
        <v>44</v>
      </c>
      <c r="V30" s="140" t="s">
        <v>44</v>
      </c>
      <c r="W30" s="139" t="s">
        <v>44</v>
      </c>
      <c r="X30" s="139" t="s">
        <v>44</v>
      </c>
      <c r="Y30" s="144" t="s">
        <v>44</v>
      </c>
      <c r="Z30" s="149" t="s">
        <v>44</v>
      </c>
      <c r="AA30" s="150" t="s">
        <v>44</v>
      </c>
      <c r="AB30" s="17" t="s">
        <v>44</v>
      </c>
      <c r="AC30" s="154" t="s">
        <v>44</v>
      </c>
      <c r="AD30" s="93"/>
      <c r="AE30" s="93"/>
      <c r="AF30" s="93"/>
      <c r="AG30" s="93"/>
      <c r="AH30" s="47">
        <v>2036</v>
      </c>
      <c r="AI30" s="134"/>
      <c r="AJ30" s="134"/>
      <c r="AK30" s="134"/>
      <c r="AL30" s="134"/>
      <c r="AM30" s="181">
        <f t="shared" si="0"/>
        <v>0</v>
      </c>
      <c r="AN30" s="186">
        <f>IF(AI30="",0,#REF!/AI30*100)</f>
        <v>0</v>
      </c>
      <c r="AO30" s="186">
        <f>IF(AI30="",0,#REF!/AI30*100)</f>
        <v>0</v>
      </c>
      <c r="AP30" s="186">
        <f t="shared" si="5"/>
        <v>0</v>
      </c>
      <c r="AQ30" s="189">
        <f t="shared" si="2"/>
        <v>0</v>
      </c>
      <c r="AR30" s="196">
        <f>IF(AI30="",0,(#REF!+#REF!+#REF!)/AI30)*100</f>
        <v>0</v>
      </c>
      <c r="AS30" s="196">
        <f>IF(AI30="",0,(#REF!+#REF!+#REF!)/AI30)*100</f>
        <v>0</v>
      </c>
      <c r="AT30" s="197">
        <f t="shared" si="3"/>
        <v>0</v>
      </c>
      <c r="AU30" s="198">
        <f t="shared" si="4"/>
        <v>0</v>
      </c>
      <c r="AV30" s="12"/>
      <c r="AW30" s="9"/>
      <c r="AX30" s="9"/>
      <c r="AY30" s="6"/>
      <c r="AZ30" s="12"/>
      <c r="BA30" s="12"/>
      <c r="BB30" s="6"/>
      <c r="BC30" s="6"/>
    </row>
    <row r="31" spans="1:55" x14ac:dyDescent="0.2">
      <c r="A31" s="310"/>
      <c r="B31" s="298"/>
      <c r="C31" s="40" t="s">
        <v>4</v>
      </c>
      <c r="D31" s="263">
        <v>1921495.31</v>
      </c>
      <c r="E31" s="221"/>
      <c r="F31" s="222">
        <v>0</v>
      </c>
      <c r="G31" s="126"/>
      <c r="H31" s="127"/>
      <c r="I31" s="241">
        <v>100000</v>
      </c>
      <c r="J31" s="102"/>
      <c r="K31" s="128"/>
      <c r="L31" s="104"/>
      <c r="M31" s="105"/>
      <c r="N31" s="126"/>
      <c r="O31" s="125"/>
      <c r="P31" s="126"/>
      <c r="Q31" s="251">
        <f>D31+E31+F31+G31+I31+J31+K31+L31+M31+N31+O31+P31</f>
        <v>2021495.31</v>
      </c>
      <c r="R31" s="252"/>
      <c r="S31" s="251">
        <f t="shared" ref="S31:S60" si="10">D31+F31+I31+K31+M31+O31-R31</f>
        <v>2021495.31</v>
      </c>
      <c r="T31" s="16" t="s">
        <v>44</v>
      </c>
      <c r="U31" s="16" t="s">
        <v>44</v>
      </c>
      <c r="V31" s="16" t="s">
        <v>44</v>
      </c>
      <c r="W31" s="141" t="s">
        <v>44</v>
      </c>
      <c r="X31" s="141" t="s">
        <v>44</v>
      </c>
      <c r="Y31" s="145" t="s">
        <v>44</v>
      </c>
      <c r="Z31" s="151" t="s">
        <v>44</v>
      </c>
      <c r="AA31" s="141" t="s">
        <v>44</v>
      </c>
      <c r="AB31" s="16" t="s">
        <v>44</v>
      </c>
      <c r="AC31" s="155" t="s">
        <v>44</v>
      </c>
      <c r="AD31" s="93"/>
      <c r="AE31" s="93"/>
      <c r="AF31" s="93"/>
      <c r="AG31" s="93"/>
      <c r="AH31" s="50">
        <v>2037</v>
      </c>
      <c r="AI31" s="137"/>
      <c r="AJ31" s="137"/>
      <c r="AK31" s="137"/>
      <c r="AL31" s="137"/>
      <c r="AM31" s="183">
        <f t="shared" si="0"/>
        <v>0</v>
      </c>
      <c r="AN31" s="187">
        <f>IF(AI31="",0,#REF!/AI31*100)</f>
        <v>0</v>
      </c>
      <c r="AO31" s="187">
        <f>IF(AI31="",0,#REF!/AI31*100)</f>
        <v>0</v>
      </c>
      <c r="AP31" s="187">
        <f t="shared" si="5"/>
        <v>0</v>
      </c>
      <c r="AQ31" s="190">
        <f t="shared" si="2"/>
        <v>0</v>
      </c>
      <c r="AR31" s="199">
        <f>IF(AI31="",0,(#REF!+#REF!+#REF!)/AI31)*100</f>
        <v>0</v>
      </c>
      <c r="AS31" s="199">
        <f>IF(AI31="",0,(#REF!+#REF!+#REF!)/AI31)*100</f>
        <v>0</v>
      </c>
      <c r="AT31" s="200">
        <f t="shared" si="3"/>
        <v>0</v>
      </c>
      <c r="AU31" s="201">
        <f t="shared" si="4"/>
        <v>0</v>
      </c>
    </row>
    <row r="32" spans="1:55" x14ac:dyDescent="0.2">
      <c r="A32" s="310"/>
      <c r="B32" s="298"/>
      <c r="C32" s="37" t="s">
        <v>5</v>
      </c>
      <c r="D32" s="257">
        <v>320000</v>
      </c>
      <c r="E32" s="214"/>
      <c r="F32" s="215">
        <v>0</v>
      </c>
      <c r="G32" s="107"/>
      <c r="H32" s="109"/>
      <c r="I32" s="238">
        <v>167760</v>
      </c>
      <c r="J32" s="110"/>
      <c r="K32" s="129"/>
      <c r="L32" s="110"/>
      <c r="M32" s="113"/>
      <c r="N32" s="107"/>
      <c r="O32" s="108"/>
      <c r="P32" s="107"/>
      <c r="Q32" s="250">
        <f>D32+E32+F32+G32+I32+J32+K32+L32+M32+N32+O32+P32+H32</f>
        <v>487760</v>
      </c>
      <c r="R32" s="253"/>
      <c r="S32" s="251">
        <f t="shared" si="10"/>
        <v>487760</v>
      </c>
      <c r="T32" s="16" t="s">
        <v>44</v>
      </c>
      <c r="U32" s="16" t="s">
        <v>44</v>
      </c>
      <c r="V32" s="142" t="s">
        <v>44</v>
      </c>
      <c r="W32" s="143" t="s">
        <v>44</v>
      </c>
      <c r="X32" s="143" t="s">
        <v>44</v>
      </c>
      <c r="Y32" s="146" t="s">
        <v>44</v>
      </c>
      <c r="Z32" s="152" t="s">
        <v>44</v>
      </c>
      <c r="AA32" s="141" t="s">
        <v>44</v>
      </c>
      <c r="AB32" s="16" t="s">
        <v>44</v>
      </c>
      <c r="AC32" s="155" t="s">
        <v>44</v>
      </c>
      <c r="AD32" s="93"/>
      <c r="AE32" s="93"/>
      <c r="AF32" s="93"/>
      <c r="AG32" s="93"/>
      <c r="AH32" s="47">
        <v>2038</v>
      </c>
      <c r="AI32" s="134"/>
      <c r="AJ32" s="134"/>
      <c r="AK32" s="134"/>
      <c r="AL32" s="134"/>
      <c r="AM32" s="181">
        <f t="shared" si="0"/>
        <v>0</v>
      </c>
      <c r="AN32" s="186">
        <f>IF(AI32="",0,#REF!/AI32*100)</f>
        <v>0</v>
      </c>
      <c r="AO32" s="186">
        <f>IF(AI32="",0,#REF!/AI32*100)</f>
        <v>0</v>
      </c>
      <c r="AP32" s="186">
        <f>(AM29+AM30+AM31)/3*100</f>
        <v>0</v>
      </c>
      <c r="AQ32" s="191">
        <f t="shared" si="2"/>
        <v>0</v>
      </c>
      <c r="AR32" s="196">
        <f>IF(AI32="",0,(#REF!+#REF!+#REF!)/AI32)*100</f>
        <v>0</v>
      </c>
      <c r="AS32" s="196">
        <f>IF(AI32="",0,(#REF!+#REF!+#REF!)/AI32)*100</f>
        <v>0</v>
      </c>
      <c r="AT32" s="197">
        <f t="shared" si="3"/>
        <v>0</v>
      </c>
      <c r="AU32" s="198">
        <f t="shared" si="4"/>
        <v>0</v>
      </c>
    </row>
    <row r="33" spans="1:47" s="1" customFormat="1" ht="13.5" thickBot="1" x14ac:dyDescent="0.25">
      <c r="A33" s="311"/>
      <c r="B33" s="299"/>
      <c r="C33" s="38" t="s">
        <v>3</v>
      </c>
      <c r="D33" s="266">
        <f>D29+D30-D31-T33</f>
        <v>12397568.809999997</v>
      </c>
      <c r="E33" s="225">
        <f>E29+E30-E31-U33</f>
        <v>0</v>
      </c>
      <c r="F33" s="224">
        <f>F29+F30-F31</f>
        <v>0</v>
      </c>
      <c r="G33" s="160">
        <f>G29+G30-G31</f>
        <v>0</v>
      </c>
      <c r="H33" s="44" t="s">
        <v>44</v>
      </c>
      <c r="I33" s="242">
        <f>I29+I30-I31</f>
        <v>4066000</v>
      </c>
      <c r="J33" s="165">
        <f>J29+J30-J31</f>
        <v>0</v>
      </c>
      <c r="K33" s="167">
        <f t="shared" ref="K33:P33" si="11">K29+K30-K31</f>
        <v>0</v>
      </c>
      <c r="L33" s="171">
        <f t="shared" si="11"/>
        <v>0</v>
      </c>
      <c r="M33" s="79">
        <f t="shared" si="11"/>
        <v>0</v>
      </c>
      <c r="N33" s="160">
        <f t="shared" si="11"/>
        <v>0</v>
      </c>
      <c r="O33" s="157">
        <f t="shared" si="11"/>
        <v>0</v>
      </c>
      <c r="P33" s="160">
        <f t="shared" si="11"/>
        <v>0</v>
      </c>
      <c r="Q33" s="254">
        <f>D33+E33+F33+G33+I33+J33+K33+L33+M33+N33+O33+P33</f>
        <v>16463568.809999997</v>
      </c>
      <c r="R33" s="255" t="s">
        <v>44</v>
      </c>
      <c r="S33" s="256">
        <f>D33+F33+I33+K33+M33+O33</f>
        <v>16463568.809999997</v>
      </c>
      <c r="T33" s="130"/>
      <c r="U33" s="130"/>
      <c r="V33" s="175">
        <f>Q33</f>
        <v>16463568.809999997</v>
      </c>
      <c r="W33" s="177">
        <f>S33</f>
        <v>16463568.809999997</v>
      </c>
      <c r="X33" s="147"/>
      <c r="Y33" s="148"/>
      <c r="Z33" s="153"/>
      <c r="AA33" s="147"/>
      <c r="AB33" s="175">
        <f>V33+Z33+AA33</f>
        <v>16463568.809999997</v>
      </c>
      <c r="AC33" s="179">
        <f>W33+Z33+AA33</f>
        <v>16463568.809999997</v>
      </c>
      <c r="AD33" s="79"/>
      <c r="AE33" s="79"/>
      <c r="AF33" s="79"/>
      <c r="AG33" s="79"/>
      <c r="AH33" s="51">
        <v>2039</v>
      </c>
      <c r="AI33" s="138"/>
      <c r="AJ33" s="138"/>
      <c r="AK33" s="138"/>
      <c r="AL33" s="138"/>
      <c r="AM33" s="184">
        <f>IF(AI33="",0,(AJ33+AK33-AL33)/AI33)</f>
        <v>0</v>
      </c>
      <c r="AN33" s="188">
        <f>IF(AI33="",0,#REF!/AI33*100)</f>
        <v>0</v>
      </c>
      <c r="AO33" s="188">
        <f>IF(AI33="",0,#REF!/AI33*100)</f>
        <v>0</v>
      </c>
      <c r="AP33" s="188">
        <f>(AM30+AM31+AM32)/3*100</f>
        <v>0</v>
      </c>
      <c r="AQ33" s="192">
        <f t="shared" si="2"/>
        <v>0</v>
      </c>
      <c r="AR33" s="202">
        <f>IF(AI33="",0,(#REF!+#REF!+#REF!)/AI33)*100</f>
        <v>0</v>
      </c>
      <c r="AS33" s="202">
        <f>IF(AI33="",0,(#REF!+#REF!+#REF!)/AI33)*100</f>
        <v>0</v>
      </c>
      <c r="AT33" s="203">
        <f t="shared" si="3"/>
        <v>0</v>
      </c>
      <c r="AU33" s="204">
        <f t="shared" si="4"/>
        <v>0</v>
      </c>
    </row>
    <row r="34" spans="1:47" x14ac:dyDescent="0.2">
      <c r="A34" s="309">
        <v>2027</v>
      </c>
      <c r="B34" s="297"/>
      <c r="C34" s="39" t="s">
        <v>7</v>
      </c>
      <c r="D34" s="265"/>
      <c r="E34" s="219"/>
      <c r="F34" s="220">
        <v>0</v>
      </c>
      <c r="G34" s="119"/>
      <c r="H34" s="120"/>
      <c r="I34" s="240"/>
      <c r="J34" s="121"/>
      <c r="K34" s="122"/>
      <c r="L34" s="123"/>
      <c r="M34" s="124"/>
      <c r="N34" s="119"/>
      <c r="O34" s="118"/>
      <c r="P34" s="119"/>
      <c r="Q34" s="248">
        <f>D34+E34+F34+G34+I34+J34+K34+L34+M34+N34+O34+P34</f>
        <v>0</v>
      </c>
      <c r="R34" s="249" t="s">
        <v>44</v>
      </c>
      <c r="S34" s="250">
        <f>D34+F34+I34+K34+M34+O34</f>
        <v>0</v>
      </c>
      <c r="T34" s="17" t="s">
        <v>44</v>
      </c>
      <c r="U34" s="17" t="s">
        <v>44</v>
      </c>
      <c r="V34" s="140" t="s">
        <v>44</v>
      </c>
      <c r="W34" s="139" t="s">
        <v>44</v>
      </c>
      <c r="X34" s="139" t="s">
        <v>44</v>
      </c>
      <c r="Y34" s="144" t="s">
        <v>44</v>
      </c>
      <c r="Z34" s="149" t="s">
        <v>44</v>
      </c>
      <c r="AA34" s="150" t="s">
        <v>44</v>
      </c>
      <c r="AB34" s="17" t="s">
        <v>44</v>
      </c>
      <c r="AC34" s="154" t="s">
        <v>44</v>
      </c>
      <c r="AD34" s="89"/>
      <c r="AE34" s="89"/>
      <c r="AF34" s="89"/>
      <c r="AG34" s="89"/>
      <c r="AN34" s="53"/>
      <c r="AO34" s="53"/>
      <c r="AP34" s="53"/>
      <c r="AQ34" s="53"/>
    </row>
    <row r="35" spans="1:47" x14ac:dyDescent="0.2">
      <c r="A35" s="310"/>
      <c r="B35" s="298"/>
      <c r="C35" s="40" t="s">
        <v>4</v>
      </c>
      <c r="D35" s="263">
        <v>2121797.85</v>
      </c>
      <c r="E35" s="221"/>
      <c r="F35" s="222">
        <v>0</v>
      </c>
      <c r="G35" s="126"/>
      <c r="H35" s="127"/>
      <c r="I35" s="241">
        <v>100000</v>
      </c>
      <c r="J35" s="102"/>
      <c r="K35" s="128"/>
      <c r="L35" s="104"/>
      <c r="M35" s="105"/>
      <c r="N35" s="126"/>
      <c r="O35" s="125"/>
      <c r="P35" s="126"/>
      <c r="Q35" s="251">
        <f>D35+E35+F35+G35+I35+J35+K35+L35+M35+N35+O35+P35</f>
        <v>2221797.85</v>
      </c>
      <c r="R35" s="252"/>
      <c r="S35" s="251">
        <f t="shared" si="10"/>
        <v>2221797.85</v>
      </c>
      <c r="T35" s="16" t="s">
        <v>44</v>
      </c>
      <c r="U35" s="16" t="s">
        <v>44</v>
      </c>
      <c r="V35" s="16" t="s">
        <v>44</v>
      </c>
      <c r="W35" s="141" t="s">
        <v>44</v>
      </c>
      <c r="X35" s="141" t="s">
        <v>44</v>
      </c>
      <c r="Y35" s="145" t="s">
        <v>44</v>
      </c>
      <c r="Z35" s="151" t="s">
        <v>44</v>
      </c>
      <c r="AA35" s="141" t="s">
        <v>44</v>
      </c>
      <c r="AB35" s="16" t="s">
        <v>44</v>
      </c>
      <c r="AC35" s="155" t="s">
        <v>44</v>
      </c>
      <c r="AD35" s="32"/>
      <c r="AE35" s="32"/>
      <c r="AF35" s="32"/>
      <c r="AG35" s="32"/>
      <c r="AJ35" s="1"/>
      <c r="AN35" s="53"/>
      <c r="AO35" s="53"/>
      <c r="AP35" s="53"/>
      <c r="AQ35" s="53"/>
    </row>
    <row r="36" spans="1:47" x14ac:dyDescent="0.2">
      <c r="A36" s="310"/>
      <c r="B36" s="298"/>
      <c r="C36" s="37" t="s">
        <v>5</v>
      </c>
      <c r="D36" s="257">
        <v>200590</v>
      </c>
      <c r="E36" s="214"/>
      <c r="F36" s="215">
        <v>0</v>
      </c>
      <c r="G36" s="107"/>
      <c r="H36" s="109"/>
      <c r="I36" s="238">
        <v>200000</v>
      </c>
      <c r="J36" s="110"/>
      <c r="K36" s="129"/>
      <c r="L36" s="110"/>
      <c r="M36" s="113"/>
      <c r="N36" s="107"/>
      <c r="O36" s="108"/>
      <c r="P36" s="107"/>
      <c r="Q36" s="250">
        <f>D36+E36+F36+G36+I36+J36+K36+L36+M36+N36+O36+P36+H36</f>
        <v>400590</v>
      </c>
      <c r="R36" s="253"/>
      <c r="S36" s="251">
        <f t="shared" si="10"/>
        <v>400590</v>
      </c>
      <c r="T36" s="16" t="s">
        <v>44</v>
      </c>
      <c r="U36" s="16" t="s">
        <v>44</v>
      </c>
      <c r="V36" s="142" t="s">
        <v>44</v>
      </c>
      <c r="W36" s="143" t="s">
        <v>44</v>
      </c>
      <c r="X36" s="143" t="s">
        <v>44</v>
      </c>
      <c r="Y36" s="146" t="s">
        <v>44</v>
      </c>
      <c r="Z36" s="152" t="s">
        <v>44</v>
      </c>
      <c r="AA36" s="141" t="s">
        <v>44</v>
      </c>
      <c r="AB36" s="16" t="s">
        <v>44</v>
      </c>
      <c r="AC36" s="155" t="s">
        <v>44</v>
      </c>
      <c r="AD36" s="93"/>
      <c r="AE36" s="93"/>
      <c r="AF36" s="93"/>
      <c r="AG36" s="93"/>
      <c r="AH36" s="28"/>
      <c r="AI36" s="95"/>
      <c r="AJ36" s="95"/>
      <c r="AK36" s="95"/>
      <c r="AL36" s="95"/>
      <c r="AM36" s="29"/>
      <c r="AN36" s="30"/>
      <c r="AO36" s="30"/>
      <c r="AP36" s="30"/>
      <c r="AQ36" s="32"/>
      <c r="AR36" s="30"/>
      <c r="AS36" s="30"/>
      <c r="AT36" s="32"/>
      <c r="AU36" s="32"/>
    </row>
    <row r="37" spans="1:47" s="1" customFormat="1" ht="13.5" thickBot="1" x14ac:dyDescent="0.25">
      <c r="A37" s="310"/>
      <c r="B37" s="299"/>
      <c r="C37" s="38" t="s">
        <v>3</v>
      </c>
      <c r="D37" s="266">
        <f>D33+D34-D35-T37</f>
        <v>10275770.959999997</v>
      </c>
      <c r="E37" s="225">
        <f>E33+E34-E35-U37</f>
        <v>0</v>
      </c>
      <c r="F37" s="224">
        <f>F33+F34-F35</f>
        <v>0</v>
      </c>
      <c r="G37" s="160">
        <f>G33+G34-G35</f>
        <v>0</v>
      </c>
      <c r="H37" s="44" t="s">
        <v>44</v>
      </c>
      <c r="I37" s="242">
        <f>I33+I34-I35</f>
        <v>3966000</v>
      </c>
      <c r="J37" s="165">
        <f>J33+J34-J35</f>
        <v>0</v>
      </c>
      <c r="K37" s="167">
        <f t="shared" ref="K37:P37" si="12">K33+K34-K35</f>
        <v>0</v>
      </c>
      <c r="L37" s="171">
        <f t="shared" si="12"/>
        <v>0</v>
      </c>
      <c r="M37" s="79">
        <f t="shared" si="12"/>
        <v>0</v>
      </c>
      <c r="N37" s="160">
        <f t="shared" si="12"/>
        <v>0</v>
      </c>
      <c r="O37" s="157">
        <f t="shared" si="12"/>
        <v>0</v>
      </c>
      <c r="P37" s="160">
        <f t="shared" si="12"/>
        <v>0</v>
      </c>
      <c r="Q37" s="254">
        <f>D37+E37+F37+G37+I37+J37+K37+L37+M37+N37+O37+P37</f>
        <v>14241770.959999997</v>
      </c>
      <c r="R37" s="255" t="s">
        <v>44</v>
      </c>
      <c r="S37" s="256">
        <f>D37+F37+I37+K37+M37+O37</f>
        <v>14241770.959999997</v>
      </c>
      <c r="T37" s="130"/>
      <c r="U37" s="130"/>
      <c r="V37" s="175">
        <f>Q37</f>
        <v>14241770.959999997</v>
      </c>
      <c r="W37" s="177">
        <f>S37</f>
        <v>14241770.959999997</v>
      </c>
      <c r="X37" s="147"/>
      <c r="Y37" s="148"/>
      <c r="Z37" s="153"/>
      <c r="AA37" s="147"/>
      <c r="AB37" s="175">
        <f>V37+Z37+AA37</f>
        <v>14241770.959999997</v>
      </c>
      <c r="AC37" s="179">
        <f>W37+Z37+AA37</f>
        <v>14241770.959999997</v>
      </c>
      <c r="AD37" s="79"/>
      <c r="AE37" s="79"/>
      <c r="AF37" s="79"/>
      <c r="AG37" s="79"/>
      <c r="AN37" s="96"/>
      <c r="AO37" s="96"/>
      <c r="AP37" s="96"/>
      <c r="AQ37" s="96"/>
    </row>
    <row r="38" spans="1:47" x14ac:dyDescent="0.2">
      <c r="A38" s="309">
        <v>2028</v>
      </c>
      <c r="B38" s="297"/>
      <c r="C38" s="39" t="s">
        <v>7</v>
      </c>
      <c r="D38" s="265"/>
      <c r="E38" s="219"/>
      <c r="F38" s="220">
        <v>0</v>
      </c>
      <c r="G38" s="119"/>
      <c r="H38" s="120"/>
      <c r="I38" s="240"/>
      <c r="J38" s="121"/>
      <c r="K38" s="122"/>
      <c r="L38" s="123"/>
      <c r="M38" s="124"/>
      <c r="N38" s="119"/>
      <c r="O38" s="118"/>
      <c r="P38" s="119"/>
      <c r="Q38" s="248">
        <f>D38+E38+F38+G38+I38+J38+K38+L38+M38+N38+O38+P38</f>
        <v>0</v>
      </c>
      <c r="R38" s="249" t="s">
        <v>44</v>
      </c>
      <c r="S38" s="250">
        <f>D38+F38+I38+K38+M38+O38</f>
        <v>0</v>
      </c>
      <c r="T38" s="17" t="s">
        <v>44</v>
      </c>
      <c r="U38" s="17" t="s">
        <v>44</v>
      </c>
      <c r="V38" s="140" t="s">
        <v>44</v>
      </c>
      <c r="W38" s="139" t="s">
        <v>44</v>
      </c>
      <c r="X38" s="139" t="s">
        <v>44</v>
      </c>
      <c r="Y38" s="144" t="s">
        <v>44</v>
      </c>
      <c r="Z38" s="149" t="s">
        <v>44</v>
      </c>
      <c r="AA38" s="150" t="s">
        <v>44</v>
      </c>
      <c r="AB38" s="17" t="s">
        <v>44</v>
      </c>
      <c r="AC38" s="154" t="s">
        <v>44</v>
      </c>
      <c r="AD38" s="89"/>
      <c r="AE38" s="89"/>
      <c r="AF38" s="89"/>
      <c r="AG38" s="89"/>
      <c r="AN38" s="53"/>
      <c r="AO38" s="53"/>
      <c r="AP38" s="53"/>
      <c r="AQ38" s="53"/>
    </row>
    <row r="39" spans="1:47" x14ac:dyDescent="0.2">
      <c r="A39" s="310"/>
      <c r="B39" s="298"/>
      <c r="C39" s="40" t="s">
        <v>4</v>
      </c>
      <c r="D39" s="263">
        <v>2080388.55</v>
      </c>
      <c r="E39" s="221"/>
      <c r="F39" s="222">
        <v>0</v>
      </c>
      <c r="G39" s="126"/>
      <c r="H39" s="127"/>
      <c r="I39" s="241">
        <v>100000</v>
      </c>
      <c r="J39" s="102"/>
      <c r="K39" s="128"/>
      <c r="L39" s="104"/>
      <c r="M39" s="105"/>
      <c r="N39" s="126"/>
      <c r="O39" s="125"/>
      <c r="P39" s="126"/>
      <c r="Q39" s="251">
        <f>D39+E39+F39+G39+I39+J39+K39+L39+M39+N39+O39+P39</f>
        <v>2180388.5499999998</v>
      </c>
      <c r="R39" s="252"/>
      <c r="S39" s="251">
        <f t="shared" si="10"/>
        <v>2180388.5499999998</v>
      </c>
      <c r="T39" s="16" t="s">
        <v>44</v>
      </c>
      <c r="U39" s="16" t="s">
        <v>44</v>
      </c>
      <c r="V39" s="16" t="s">
        <v>44</v>
      </c>
      <c r="W39" s="141" t="s">
        <v>44</v>
      </c>
      <c r="X39" s="141" t="s">
        <v>44</v>
      </c>
      <c r="Y39" s="145" t="s">
        <v>44</v>
      </c>
      <c r="Z39" s="151" t="s">
        <v>44</v>
      </c>
      <c r="AA39" s="141" t="s">
        <v>44</v>
      </c>
      <c r="AB39" s="16" t="s">
        <v>44</v>
      </c>
      <c r="AC39" s="155" t="s">
        <v>44</v>
      </c>
      <c r="AD39" s="32"/>
      <c r="AE39" s="32"/>
      <c r="AF39" s="32"/>
      <c r="AG39" s="32"/>
      <c r="AN39" s="53"/>
      <c r="AO39" s="53"/>
      <c r="AP39" s="53"/>
      <c r="AQ39" s="53"/>
    </row>
    <row r="40" spans="1:47" x14ac:dyDescent="0.2">
      <c r="A40" s="310"/>
      <c r="B40" s="298"/>
      <c r="C40" s="37" t="s">
        <v>5</v>
      </c>
      <c r="D40" s="257">
        <f>200000-20000</f>
        <v>180000</v>
      </c>
      <c r="E40" s="214"/>
      <c r="F40" s="215">
        <v>0</v>
      </c>
      <c r="G40" s="107"/>
      <c r="H40" s="109"/>
      <c r="I40" s="238">
        <f>120000+20361+20000</f>
        <v>160361</v>
      </c>
      <c r="J40" s="110"/>
      <c r="K40" s="129"/>
      <c r="L40" s="110"/>
      <c r="M40" s="113"/>
      <c r="N40" s="107"/>
      <c r="O40" s="108"/>
      <c r="P40" s="107"/>
      <c r="Q40" s="250">
        <f>D40+E40+F40+G40+I40+J40+K40+L40+M40+N40+O40+P40+H40</f>
        <v>340361</v>
      </c>
      <c r="R40" s="253"/>
      <c r="S40" s="251">
        <f t="shared" si="10"/>
        <v>340361</v>
      </c>
      <c r="T40" s="16" t="s">
        <v>44</v>
      </c>
      <c r="U40" s="16" t="s">
        <v>44</v>
      </c>
      <c r="V40" s="142" t="s">
        <v>44</v>
      </c>
      <c r="W40" s="143" t="s">
        <v>44</v>
      </c>
      <c r="X40" s="143" t="s">
        <v>44</v>
      </c>
      <c r="Y40" s="146" t="s">
        <v>44</v>
      </c>
      <c r="Z40" s="152" t="s">
        <v>44</v>
      </c>
      <c r="AA40" s="141" t="s">
        <v>44</v>
      </c>
      <c r="AB40" s="16" t="s">
        <v>44</v>
      </c>
      <c r="AC40" s="155" t="s">
        <v>44</v>
      </c>
      <c r="AD40" s="93"/>
      <c r="AE40" s="93"/>
      <c r="AF40" s="93"/>
      <c r="AG40" s="93"/>
      <c r="AN40" s="53"/>
      <c r="AO40" s="53"/>
      <c r="AP40" s="52"/>
      <c r="AQ40" s="30"/>
    </row>
    <row r="41" spans="1:47" s="1" customFormat="1" ht="13.5" thickBot="1" x14ac:dyDescent="0.25">
      <c r="A41" s="311"/>
      <c r="B41" s="299"/>
      <c r="C41" s="38" t="s">
        <v>3</v>
      </c>
      <c r="D41" s="267">
        <f>D37+D38-D39-T41</f>
        <v>8195382.4099999974</v>
      </c>
      <c r="E41" s="225">
        <f>E37+E38-E39-U41</f>
        <v>0</v>
      </c>
      <c r="F41" s="224">
        <f>F37+F38-F39</f>
        <v>0</v>
      </c>
      <c r="G41" s="160">
        <f>G37+G38-G39</f>
        <v>0</v>
      </c>
      <c r="H41" s="44" t="s">
        <v>44</v>
      </c>
      <c r="I41" s="242">
        <f>I37+I38-I39</f>
        <v>3866000</v>
      </c>
      <c r="J41" s="165">
        <f>J37+J38-J39</f>
        <v>0</v>
      </c>
      <c r="K41" s="167">
        <f t="shared" ref="K41:P41" si="13">K37+K38-K39</f>
        <v>0</v>
      </c>
      <c r="L41" s="171">
        <f t="shared" si="13"/>
        <v>0</v>
      </c>
      <c r="M41" s="79">
        <f t="shared" si="13"/>
        <v>0</v>
      </c>
      <c r="N41" s="160">
        <f t="shared" si="13"/>
        <v>0</v>
      </c>
      <c r="O41" s="157">
        <f t="shared" si="13"/>
        <v>0</v>
      </c>
      <c r="P41" s="160">
        <f t="shared" si="13"/>
        <v>0</v>
      </c>
      <c r="Q41" s="254">
        <f>D41+E41+F41+G41+I41+J41+K41+L41+M41+N41+O41+P41</f>
        <v>12061382.409999996</v>
      </c>
      <c r="R41" s="255" t="s">
        <v>44</v>
      </c>
      <c r="S41" s="256">
        <f>D41+F41+I41+K41+M41+O41</f>
        <v>12061382.409999996</v>
      </c>
      <c r="T41" s="130"/>
      <c r="U41" s="130"/>
      <c r="V41" s="175">
        <f>Q41</f>
        <v>12061382.409999996</v>
      </c>
      <c r="W41" s="177">
        <f>S41</f>
        <v>12061382.409999996</v>
      </c>
      <c r="X41" s="147"/>
      <c r="Y41" s="148"/>
      <c r="Z41" s="153"/>
      <c r="AA41" s="147"/>
      <c r="AB41" s="175">
        <f>V41+Z41+AA41</f>
        <v>12061382.409999996</v>
      </c>
      <c r="AC41" s="179">
        <f>W41+Z41+AA41</f>
        <v>12061382.409999996</v>
      </c>
      <c r="AD41" s="79"/>
      <c r="AE41" s="79"/>
      <c r="AF41" s="79"/>
      <c r="AG41" s="79"/>
      <c r="AN41" s="96"/>
      <c r="AO41" s="96"/>
      <c r="AP41" s="96"/>
      <c r="AQ41" s="96"/>
    </row>
    <row r="42" spans="1:47" x14ac:dyDescent="0.2">
      <c r="A42" s="309">
        <v>2029</v>
      </c>
      <c r="B42" s="297"/>
      <c r="C42" s="39" t="s">
        <v>7</v>
      </c>
      <c r="D42" s="262"/>
      <c r="E42" s="219"/>
      <c r="F42" s="220">
        <v>0</v>
      </c>
      <c r="G42" s="119"/>
      <c r="H42" s="120"/>
      <c r="I42" s="240"/>
      <c r="J42" s="121"/>
      <c r="K42" s="122"/>
      <c r="L42" s="123"/>
      <c r="M42" s="124"/>
      <c r="N42" s="119"/>
      <c r="O42" s="118"/>
      <c r="P42" s="119"/>
      <c r="Q42" s="248">
        <f>D42+E42+F42+G42+I42+J42+K42+L42+M42+N42+O42+P42</f>
        <v>0</v>
      </c>
      <c r="R42" s="249" t="s">
        <v>44</v>
      </c>
      <c r="S42" s="250">
        <f>D42+F42+I42+K42+M42+O42</f>
        <v>0</v>
      </c>
      <c r="T42" s="17" t="s">
        <v>44</v>
      </c>
      <c r="U42" s="17" t="s">
        <v>44</v>
      </c>
      <c r="V42" s="140" t="s">
        <v>44</v>
      </c>
      <c r="W42" s="139" t="s">
        <v>44</v>
      </c>
      <c r="X42" s="139" t="s">
        <v>44</v>
      </c>
      <c r="Y42" s="144" t="s">
        <v>44</v>
      </c>
      <c r="Z42" s="149" t="s">
        <v>44</v>
      </c>
      <c r="AA42" s="150" t="s">
        <v>44</v>
      </c>
      <c r="AB42" s="17" t="s">
        <v>44</v>
      </c>
      <c r="AC42" s="154" t="s">
        <v>44</v>
      </c>
      <c r="AD42" s="89"/>
      <c r="AE42" s="89"/>
      <c r="AF42" s="89"/>
      <c r="AG42" s="89"/>
      <c r="AN42" s="53"/>
      <c r="AO42" s="53"/>
      <c r="AP42" s="53"/>
      <c r="AQ42" s="53"/>
    </row>
    <row r="43" spans="1:47" x14ac:dyDescent="0.2">
      <c r="A43" s="310"/>
      <c r="B43" s="298"/>
      <c r="C43" s="40" t="s">
        <v>4</v>
      </c>
      <c r="D43" s="263">
        <v>2227451.8199999998</v>
      </c>
      <c r="E43" s="221"/>
      <c r="F43" s="222">
        <v>0</v>
      </c>
      <c r="G43" s="126"/>
      <c r="H43" s="127"/>
      <c r="I43" s="241">
        <v>100000</v>
      </c>
      <c r="J43" s="102"/>
      <c r="K43" s="128"/>
      <c r="L43" s="104"/>
      <c r="M43" s="105"/>
      <c r="N43" s="126"/>
      <c r="O43" s="125"/>
      <c r="P43" s="126"/>
      <c r="Q43" s="251">
        <f>D43+E43+F43+G43+I43+J43+K43+L43+M43+N43+O43+P43</f>
        <v>2327451.8199999998</v>
      </c>
      <c r="R43" s="252"/>
      <c r="S43" s="251">
        <f t="shared" si="10"/>
        <v>2327451.8199999998</v>
      </c>
      <c r="T43" s="16" t="s">
        <v>44</v>
      </c>
      <c r="U43" s="16" t="s">
        <v>44</v>
      </c>
      <c r="V43" s="16" t="s">
        <v>44</v>
      </c>
      <c r="W43" s="141" t="s">
        <v>44</v>
      </c>
      <c r="X43" s="141" t="s">
        <v>44</v>
      </c>
      <c r="Y43" s="145" t="s">
        <v>44</v>
      </c>
      <c r="Z43" s="151" t="s">
        <v>44</v>
      </c>
      <c r="AA43" s="141" t="s">
        <v>44</v>
      </c>
      <c r="AB43" s="16" t="s">
        <v>44</v>
      </c>
      <c r="AC43" s="155" t="s">
        <v>44</v>
      </c>
      <c r="AD43" s="32"/>
      <c r="AE43" s="32"/>
      <c r="AF43" s="32"/>
      <c r="AG43" s="32"/>
      <c r="AN43" s="53"/>
      <c r="AO43" s="53"/>
      <c r="AP43" s="53"/>
      <c r="AQ43" s="53"/>
    </row>
    <row r="44" spans="1:47" x14ac:dyDescent="0.2">
      <c r="A44" s="310"/>
      <c r="B44" s="298"/>
      <c r="C44" s="37" t="s">
        <v>5</v>
      </c>
      <c r="D44" s="260">
        <v>158705</v>
      </c>
      <c r="E44" s="214"/>
      <c r="F44" s="215">
        <v>0</v>
      </c>
      <c r="G44" s="107"/>
      <c r="H44" s="109"/>
      <c r="I44" s="238">
        <v>120000</v>
      </c>
      <c r="J44" s="110"/>
      <c r="K44" s="129"/>
      <c r="L44" s="110"/>
      <c r="M44" s="113"/>
      <c r="N44" s="107"/>
      <c r="O44" s="108"/>
      <c r="P44" s="107"/>
      <c r="Q44" s="250">
        <f>D44+E44+F44+G44+I44+J44+K44+L44+M44+N44+O44+P44+H44</f>
        <v>278705</v>
      </c>
      <c r="R44" s="253"/>
      <c r="S44" s="251">
        <f t="shared" si="10"/>
        <v>278705</v>
      </c>
      <c r="T44" s="16" t="s">
        <v>44</v>
      </c>
      <c r="U44" s="16" t="s">
        <v>44</v>
      </c>
      <c r="V44" s="142" t="s">
        <v>44</v>
      </c>
      <c r="W44" s="143" t="s">
        <v>44</v>
      </c>
      <c r="X44" s="143" t="s">
        <v>44</v>
      </c>
      <c r="Y44" s="146" t="s">
        <v>44</v>
      </c>
      <c r="Z44" s="152" t="s">
        <v>44</v>
      </c>
      <c r="AA44" s="141" t="s">
        <v>44</v>
      </c>
      <c r="AB44" s="16" t="s">
        <v>44</v>
      </c>
      <c r="AC44" s="155" t="s">
        <v>44</v>
      </c>
      <c r="AD44" s="93"/>
      <c r="AE44" s="93"/>
      <c r="AF44" s="93"/>
      <c r="AG44" s="93"/>
      <c r="AN44" s="53"/>
      <c r="AO44" s="53"/>
      <c r="AP44" s="53"/>
      <c r="AQ44" s="53"/>
    </row>
    <row r="45" spans="1:47" s="1" customFormat="1" ht="13.5" thickBot="1" x14ac:dyDescent="0.25">
      <c r="A45" s="311"/>
      <c r="B45" s="299"/>
      <c r="C45" s="38" t="s">
        <v>3</v>
      </c>
      <c r="D45" s="267">
        <f>D41+D42-D43-T45</f>
        <v>5967930.589999998</v>
      </c>
      <c r="E45" s="225">
        <f>E41+E42-E43-U45</f>
        <v>0</v>
      </c>
      <c r="F45" s="224">
        <f>F41+F42-F43</f>
        <v>0</v>
      </c>
      <c r="G45" s="160">
        <f>G41+G42-G43</f>
        <v>0</v>
      </c>
      <c r="H45" s="44" t="s">
        <v>44</v>
      </c>
      <c r="I45" s="242">
        <f>I41+I42-I43</f>
        <v>3766000</v>
      </c>
      <c r="J45" s="165">
        <f>J41+J42-J43</f>
        <v>0</v>
      </c>
      <c r="K45" s="167">
        <f t="shared" ref="K45:P45" si="14">K41+K42-K43</f>
        <v>0</v>
      </c>
      <c r="L45" s="171">
        <f t="shared" si="14"/>
        <v>0</v>
      </c>
      <c r="M45" s="79">
        <f t="shared" si="14"/>
        <v>0</v>
      </c>
      <c r="N45" s="160">
        <f t="shared" si="14"/>
        <v>0</v>
      </c>
      <c r="O45" s="157">
        <f t="shared" si="14"/>
        <v>0</v>
      </c>
      <c r="P45" s="160">
        <f t="shared" si="14"/>
        <v>0</v>
      </c>
      <c r="Q45" s="254">
        <f>D45+E45+F45+G45+I45+J45+K45+L45+M45+N45+O45+P45</f>
        <v>9733930.589999998</v>
      </c>
      <c r="R45" s="255" t="s">
        <v>44</v>
      </c>
      <c r="S45" s="256">
        <f>D45+F45+I45+K45+M45+O45</f>
        <v>9733930.589999998</v>
      </c>
      <c r="T45" s="130"/>
      <c r="U45" s="130"/>
      <c r="V45" s="175">
        <f>Q45</f>
        <v>9733930.589999998</v>
      </c>
      <c r="W45" s="177">
        <f>S45</f>
        <v>9733930.589999998</v>
      </c>
      <c r="X45" s="147"/>
      <c r="Y45" s="148"/>
      <c r="Z45" s="153"/>
      <c r="AA45" s="147"/>
      <c r="AB45" s="175">
        <f>V45+Z45+AA45</f>
        <v>9733930.589999998</v>
      </c>
      <c r="AC45" s="179">
        <f>W45+Z45+AA45</f>
        <v>9733930.589999998</v>
      </c>
      <c r="AD45" s="79"/>
      <c r="AE45" s="79"/>
      <c r="AF45" s="79"/>
      <c r="AG45" s="79"/>
      <c r="AN45" s="96"/>
      <c r="AO45" s="96"/>
      <c r="AP45" s="96"/>
      <c r="AQ45" s="96"/>
    </row>
    <row r="46" spans="1:47" x14ac:dyDescent="0.2">
      <c r="A46" s="309">
        <v>2030</v>
      </c>
      <c r="B46" s="297"/>
      <c r="C46" s="39" t="s">
        <v>7</v>
      </c>
      <c r="D46" s="262"/>
      <c r="E46" s="219"/>
      <c r="F46" s="220">
        <v>0</v>
      </c>
      <c r="G46" s="119"/>
      <c r="H46" s="120"/>
      <c r="I46" s="240"/>
      <c r="J46" s="121"/>
      <c r="K46" s="122"/>
      <c r="L46" s="123"/>
      <c r="M46" s="124"/>
      <c r="N46" s="119"/>
      <c r="O46" s="118"/>
      <c r="P46" s="119"/>
      <c r="Q46" s="248">
        <f>D46+E46+F46+G46+I46+J46+K46+L46+M46+N46+O46+P46</f>
        <v>0</v>
      </c>
      <c r="R46" s="249" t="s">
        <v>44</v>
      </c>
      <c r="S46" s="250">
        <f>D46+F46+I46+K46+M46+O46</f>
        <v>0</v>
      </c>
      <c r="T46" s="17" t="s">
        <v>44</v>
      </c>
      <c r="U46" s="17" t="s">
        <v>44</v>
      </c>
      <c r="V46" s="140" t="s">
        <v>44</v>
      </c>
      <c r="W46" s="139" t="s">
        <v>44</v>
      </c>
      <c r="X46" s="139" t="s">
        <v>44</v>
      </c>
      <c r="Y46" s="144" t="s">
        <v>44</v>
      </c>
      <c r="Z46" s="149" t="s">
        <v>44</v>
      </c>
      <c r="AA46" s="150" t="s">
        <v>44</v>
      </c>
      <c r="AB46" s="17" t="s">
        <v>44</v>
      </c>
      <c r="AC46" s="154" t="s">
        <v>44</v>
      </c>
      <c r="AD46" s="89"/>
      <c r="AE46" s="89"/>
      <c r="AF46" s="89"/>
      <c r="AG46" s="89"/>
      <c r="AN46" s="53"/>
      <c r="AO46" s="53"/>
      <c r="AP46" s="53"/>
      <c r="AQ46" s="53"/>
    </row>
    <row r="47" spans="1:47" x14ac:dyDescent="0.2">
      <c r="A47" s="310"/>
      <c r="B47" s="298"/>
      <c r="C47" s="40" t="s">
        <v>4</v>
      </c>
      <c r="D47" s="263">
        <v>2222707.0299999998</v>
      </c>
      <c r="E47" s="221"/>
      <c r="F47" s="222">
        <v>0</v>
      </c>
      <c r="G47" s="126"/>
      <c r="H47" s="127"/>
      <c r="I47" s="241">
        <v>100000</v>
      </c>
      <c r="J47" s="102"/>
      <c r="K47" s="128"/>
      <c r="L47" s="104"/>
      <c r="M47" s="105"/>
      <c r="N47" s="126"/>
      <c r="O47" s="125"/>
      <c r="P47" s="126"/>
      <c r="Q47" s="251">
        <f>D47+E47+F47+G47+I47+J47+K47+L47+M47+N47+O47+P47</f>
        <v>2322707.0299999998</v>
      </c>
      <c r="R47" s="252"/>
      <c r="S47" s="251">
        <f t="shared" si="10"/>
        <v>2322707.0299999998</v>
      </c>
      <c r="T47" s="16" t="s">
        <v>44</v>
      </c>
      <c r="U47" s="16" t="s">
        <v>44</v>
      </c>
      <c r="V47" s="16" t="s">
        <v>44</v>
      </c>
      <c r="W47" s="141" t="s">
        <v>44</v>
      </c>
      <c r="X47" s="141" t="s">
        <v>44</v>
      </c>
      <c r="Y47" s="145" t="s">
        <v>44</v>
      </c>
      <c r="Z47" s="151" t="s">
        <v>44</v>
      </c>
      <c r="AA47" s="141" t="s">
        <v>44</v>
      </c>
      <c r="AB47" s="16" t="s">
        <v>44</v>
      </c>
      <c r="AC47" s="155" t="s">
        <v>44</v>
      </c>
      <c r="AD47" s="32"/>
      <c r="AE47" s="32"/>
      <c r="AF47" s="32"/>
      <c r="AG47" s="32"/>
      <c r="AN47" s="53"/>
      <c r="AO47" s="53"/>
      <c r="AP47" s="53"/>
      <c r="AQ47" s="53"/>
    </row>
    <row r="48" spans="1:47" x14ac:dyDescent="0.2">
      <c r="A48" s="310"/>
      <c r="B48" s="298"/>
      <c r="C48" s="37" t="s">
        <v>5</v>
      </c>
      <c r="D48" s="260">
        <v>95128</v>
      </c>
      <c r="E48" s="214"/>
      <c r="F48" s="215">
        <v>0</v>
      </c>
      <c r="G48" s="107"/>
      <c r="H48" s="109"/>
      <c r="I48" s="238">
        <v>120000</v>
      </c>
      <c r="J48" s="110"/>
      <c r="K48" s="129"/>
      <c r="L48" s="110"/>
      <c r="M48" s="113"/>
      <c r="N48" s="107"/>
      <c r="O48" s="108"/>
      <c r="P48" s="107"/>
      <c r="Q48" s="250">
        <f>D48+E48+F48+G48+I48+J48+K48+L48+M48+N48+O48+P48+H48</f>
        <v>215128</v>
      </c>
      <c r="R48" s="253"/>
      <c r="S48" s="251">
        <f t="shared" si="10"/>
        <v>215128</v>
      </c>
      <c r="T48" s="16" t="s">
        <v>44</v>
      </c>
      <c r="U48" s="16" t="s">
        <v>44</v>
      </c>
      <c r="V48" s="142" t="s">
        <v>44</v>
      </c>
      <c r="W48" s="143" t="s">
        <v>44</v>
      </c>
      <c r="X48" s="143" t="s">
        <v>44</v>
      </c>
      <c r="Y48" s="146" t="s">
        <v>44</v>
      </c>
      <c r="Z48" s="152" t="s">
        <v>44</v>
      </c>
      <c r="AA48" s="141" t="s">
        <v>44</v>
      </c>
      <c r="AB48" s="16" t="s">
        <v>44</v>
      </c>
      <c r="AC48" s="155" t="s">
        <v>44</v>
      </c>
      <c r="AD48" s="93"/>
      <c r="AE48" s="93"/>
      <c r="AF48" s="93"/>
      <c r="AG48" s="93"/>
      <c r="AN48" s="53"/>
      <c r="AO48" s="53"/>
      <c r="AP48" s="53"/>
      <c r="AQ48" s="53"/>
    </row>
    <row r="49" spans="1:51" s="1" customFormat="1" ht="13.5" thickBot="1" x14ac:dyDescent="0.25">
      <c r="A49" s="311"/>
      <c r="B49" s="299"/>
      <c r="C49" s="38" t="s">
        <v>3</v>
      </c>
      <c r="D49" s="267">
        <f>D45+D46-D47-T49</f>
        <v>3745223.5599999982</v>
      </c>
      <c r="E49" s="225">
        <f>E45+E46-E47-U49</f>
        <v>0</v>
      </c>
      <c r="F49" s="224">
        <f>F45+F46-F47</f>
        <v>0</v>
      </c>
      <c r="G49" s="160">
        <f>G45+G46-G47</f>
        <v>0</v>
      </c>
      <c r="H49" s="44" t="s">
        <v>44</v>
      </c>
      <c r="I49" s="242">
        <f>I45+I46-I47</f>
        <v>3666000</v>
      </c>
      <c r="J49" s="165">
        <f>J45+J46-J47</f>
        <v>0</v>
      </c>
      <c r="K49" s="167">
        <f t="shared" ref="K49:P49" si="15">K45+K46-K47</f>
        <v>0</v>
      </c>
      <c r="L49" s="171">
        <f t="shared" si="15"/>
        <v>0</v>
      </c>
      <c r="M49" s="79">
        <f t="shared" si="15"/>
        <v>0</v>
      </c>
      <c r="N49" s="160">
        <f t="shared" si="15"/>
        <v>0</v>
      </c>
      <c r="O49" s="157">
        <f t="shared" si="15"/>
        <v>0</v>
      </c>
      <c r="P49" s="160">
        <f t="shared" si="15"/>
        <v>0</v>
      </c>
      <c r="Q49" s="254">
        <f>D49+E49+F49+G49+I49+J49+K49+L49+M49+N49+O49+P49</f>
        <v>7411223.5599999987</v>
      </c>
      <c r="R49" s="255" t="s">
        <v>44</v>
      </c>
      <c r="S49" s="256">
        <f>D49+F49+I49+K49+M49+O49</f>
        <v>7411223.5599999987</v>
      </c>
      <c r="T49" s="130"/>
      <c r="U49" s="130"/>
      <c r="V49" s="175">
        <f>Q49</f>
        <v>7411223.5599999987</v>
      </c>
      <c r="W49" s="177">
        <f>S49</f>
        <v>7411223.5599999987</v>
      </c>
      <c r="X49" s="147"/>
      <c r="Y49" s="148"/>
      <c r="Z49" s="153"/>
      <c r="AA49" s="147"/>
      <c r="AB49" s="175">
        <f>V49+Z49+AA49</f>
        <v>7411223.5599999987</v>
      </c>
      <c r="AC49" s="179">
        <f>W49+Z49+AA49</f>
        <v>7411223.5599999987</v>
      </c>
      <c r="AD49" s="79"/>
      <c r="AE49" s="79"/>
      <c r="AF49" s="79"/>
      <c r="AG49" s="79"/>
      <c r="AN49" s="96"/>
      <c r="AO49" s="96"/>
      <c r="AP49" s="96"/>
      <c r="AQ49" s="96"/>
    </row>
    <row r="50" spans="1:51" x14ac:dyDescent="0.2">
      <c r="A50" s="309">
        <v>2031</v>
      </c>
      <c r="B50" s="297"/>
      <c r="C50" s="39" t="s">
        <v>7</v>
      </c>
      <c r="D50" s="262"/>
      <c r="E50" s="219"/>
      <c r="F50" s="220">
        <v>0</v>
      </c>
      <c r="G50" s="119"/>
      <c r="H50" s="120"/>
      <c r="I50" s="240"/>
      <c r="J50" s="121"/>
      <c r="K50" s="122"/>
      <c r="L50" s="123"/>
      <c r="M50" s="124"/>
      <c r="N50" s="119"/>
      <c r="O50" s="118"/>
      <c r="P50" s="119"/>
      <c r="Q50" s="248">
        <f>D50+E50+F50+G50+I50+J50+K50+L50+M50+N50+O50+P50</f>
        <v>0</v>
      </c>
      <c r="R50" s="249" t="s">
        <v>44</v>
      </c>
      <c r="S50" s="250">
        <f>D50+F50+I50+K50+M50+O50</f>
        <v>0</v>
      </c>
      <c r="T50" s="17" t="s">
        <v>44</v>
      </c>
      <c r="U50" s="17" t="s">
        <v>44</v>
      </c>
      <c r="V50" s="140" t="s">
        <v>44</v>
      </c>
      <c r="W50" s="139" t="s">
        <v>44</v>
      </c>
      <c r="X50" s="139" t="s">
        <v>44</v>
      </c>
      <c r="Y50" s="144" t="s">
        <v>44</v>
      </c>
      <c r="Z50" s="149" t="s">
        <v>44</v>
      </c>
      <c r="AA50" s="150" t="s">
        <v>44</v>
      </c>
      <c r="AB50" s="17" t="s">
        <v>44</v>
      </c>
      <c r="AC50" s="154" t="s">
        <v>44</v>
      </c>
      <c r="AD50" s="89"/>
      <c r="AE50" s="89"/>
      <c r="AF50" s="89"/>
      <c r="AG50" s="89"/>
      <c r="AL50" s="28"/>
      <c r="AM50" s="95"/>
      <c r="AN50" s="95"/>
      <c r="AO50" s="95"/>
      <c r="AP50" s="31"/>
      <c r="AQ50" s="31"/>
      <c r="AR50" s="31"/>
      <c r="AS50" s="31"/>
      <c r="AT50" s="30"/>
      <c r="AU50" s="32"/>
      <c r="AV50" s="30"/>
      <c r="AW50" s="30"/>
      <c r="AX50" s="32"/>
      <c r="AY50" s="32"/>
    </row>
    <row r="51" spans="1:51" x14ac:dyDescent="0.2">
      <c r="A51" s="310"/>
      <c r="B51" s="298"/>
      <c r="C51" s="40" t="s">
        <v>4</v>
      </c>
      <c r="D51" s="263">
        <v>1720807.42</v>
      </c>
      <c r="E51" s="221"/>
      <c r="F51" s="222">
        <v>0</v>
      </c>
      <c r="G51" s="126"/>
      <c r="H51" s="127"/>
      <c r="I51" s="241">
        <v>200000</v>
      </c>
      <c r="J51" s="102"/>
      <c r="K51" s="128"/>
      <c r="L51" s="104"/>
      <c r="M51" s="105"/>
      <c r="N51" s="126"/>
      <c r="O51" s="125"/>
      <c r="P51" s="126"/>
      <c r="Q51" s="251">
        <f>D51+E51+F51+G51+I51+J51+K51+L51+M51+N51+O51+P51</f>
        <v>1920807.42</v>
      </c>
      <c r="R51" s="252"/>
      <c r="S51" s="251">
        <f t="shared" si="10"/>
        <v>1920807.42</v>
      </c>
      <c r="T51" s="16" t="s">
        <v>44</v>
      </c>
      <c r="U51" s="16" t="s">
        <v>44</v>
      </c>
      <c r="V51" s="16" t="s">
        <v>44</v>
      </c>
      <c r="W51" s="141" t="s">
        <v>44</v>
      </c>
      <c r="X51" s="141" t="s">
        <v>44</v>
      </c>
      <c r="Y51" s="145" t="s">
        <v>44</v>
      </c>
      <c r="Z51" s="151" t="s">
        <v>44</v>
      </c>
      <c r="AA51" s="141" t="s">
        <v>44</v>
      </c>
      <c r="AB51" s="16" t="s">
        <v>44</v>
      </c>
      <c r="AC51" s="155" t="s">
        <v>44</v>
      </c>
      <c r="AD51" s="32"/>
      <c r="AE51" s="32"/>
      <c r="AF51" s="32"/>
      <c r="AG51" s="32"/>
      <c r="AN51" s="53"/>
      <c r="AO51" s="53"/>
      <c r="AP51" s="53"/>
      <c r="AQ51" s="53"/>
    </row>
    <row r="52" spans="1:51" x14ac:dyDescent="0.2">
      <c r="A52" s="310"/>
      <c r="B52" s="298"/>
      <c r="C52" s="37" t="s">
        <v>5</v>
      </c>
      <c r="D52" s="260">
        <v>56640</v>
      </c>
      <c r="E52" s="214"/>
      <c r="F52" s="215">
        <v>0</v>
      </c>
      <c r="G52" s="107"/>
      <c r="H52" s="109"/>
      <c r="I52" s="238">
        <v>100000</v>
      </c>
      <c r="J52" s="110"/>
      <c r="K52" s="129"/>
      <c r="L52" s="110"/>
      <c r="M52" s="113"/>
      <c r="N52" s="107"/>
      <c r="O52" s="108"/>
      <c r="P52" s="107"/>
      <c r="Q52" s="250">
        <f>D52+E52+F52+G52+I52+J52+K52+L52+M52+N52+O52+P52+H52</f>
        <v>156640</v>
      </c>
      <c r="R52" s="253"/>
      <c r="S52" s="251">
        <f t="shared" si="10"/>
        <v>156640</v>
      </c>
      <c r="T52" s="16" t="s">
        <v>44</v>
      </c>
      <c r="U52" s="16" t="s">
        <v>44</v>
      </c>
      <c r="V52" s="142" t="s">
        <v>44</v>
      </c>
      <c r="W52" s="143" t="s">
        <v>44</v>
      </c>
      <c r="X52" s="143" t="s">
        <v>44</v>
      </c>
      <c r="Y52" s="146" t="s">
        <v>44</v>
      </c>
      <c r="Z52" s="152" t="s">
        <v>44</v>
      </c>
      <c r="AA52" s="141" t="s">
        <v>44</v>
      </c>
      <c r="AB52" s="16" t="s">
        <v>44</v>
      </c>
      <c r="AC52" s="155" t="s">
        <v>44</v>
      </c>
      <c r="AD52" s="93"/>
      <c r="AE52" s="93"/>
      <c r="AF52" s="93"/>
      <c r="AG52" s="93"/>
      <c r="AN52" s="53"/>
      <c r="AO52" s="53"/>
      <c r="AP52" s="53"/>
      <c r="AQ52" s="53"/>
    </row>
    <row r="53" spans="1:51" s="1" customFormat="1" ht="13.5" thickBot="1" x14ac:dyDescent="0.25">
      <c r="A53" s="311"/>
      <c r="B53" s="299"/>
      <c r="C53" s="38" t="s">
        <v>3</v>
      </c>
      <c r="D53" s="267">
        <f>D49+D50-D51-T53</f>
        <v>2024416.1399999983</v>
      </c>
      <c r="E53" s="225">
        <f>E49+E50-E51-U53</f>
        <v>0</v>
      </c>
      <c r="F53" s="224">
        <f>F49+F50-F51</f>
        <v>0</v>
      </c>
      <c r="G53" s="160">
        <f>G49+G50-G51</f>
        <v>0</v>
      </c>
      <c r="H53" s="44" t="s">
        <v>44</v>
      </c>
      <c r="I53" s="242">
        <f>I49+I50-I51</f>
        <v>3466000</v>
      </c>
      <c r="J53" s="165">
        <f>J49+J50-J51</f>
        <v>0</v>
      </c>
      <c r="K53" s="167">
        <f t="shared" ref="K53:P53" si="16">K49+K50-K51</f>
        <v>0</v>
      </c>
      <c r="L53" s="171">
        <f t="shared" si="16"/>
        <v>0</v>
      </c>
      <c r="M53" s="79">
        <f t="shared" si="16"/>
        <v>0</v>
      </c>
      <c r="N53" s="160">
        <f t="shared" si="16"/>
        <v>0</v>
      </c>
      <c r="O53" s="157">
        <f t="shared" si="16"/>
        <v>0</v>
      </c>
      <c r="P53" s="160">
        <f t="shared" si="16"/>
        <v>0</v>
      </c>
      <c r="Q53" s="254">
        <f>D53+E53+F53+G53+I53+J53+K53+L53+M53+N53+O53+P53</f>
        <v>5490416.1399999987</v>
      </c>
      <c r="R53" s="255" t="s">
        <v>44</v>
      </c>
      <c r="S53" s="256">
        <f>D53+F53+I53+K53+M53+O53</f>
        <v>5490416.1399999987</v>
      </c>
      <c r="T53" s="130"/>
      <c r="U53" s="130"/>
      <c r="V53" s="175">
        <f>Q53</f>
        <v>5490416.1399999987</v>
      </c>
      <c r="W53" s="177">
        <f>S53</f>
        <v>5490416.1399999987</v>
      </c>
      <c r="X53" s="147"/>
      <c r="Y53" s="148"/>
      <c r="Z53" s="153"/>
      <c r="AA53" s="147"/>
      <c r="AB53" s="175">
        <f>V53+Z53+AA53</f>
        <v>5490416.1399999987</v>
      </c>
      <c r="AC53" s="179">
        <f>W53+Z53+AA53</f>
        <v>5490416.1399999987</v>
      </c>
      <c r="AD53" s="79"/>
      <c r="AE53" s="79"/>
      <c r="AF53" s="79"/>
      <c r="AG53" s="79"/>
      <c r="AN53" s="96"/>
      <c r="AO53" s="96"/>
      <c r="AP53" s="96"/>
      <c r="AQ53" s="96"/>
    </row>
    <row r="54" spans="1:51" x14ac:dyDescent="0.2">
      <c r="A54" s="309">
        <v>2032</v>
      </c>
      <c r="B54" s="297"/>
      <c r="C54" s="39" t="s">
        <v>7</v>
      </c>
      <c r="D54" s="262"/>
      <c r="E54" s="219"/>
      <c r="F54" s="220">
        <v>0</v>
      </c>
      <c r="G54" s="119"/>
      <c r="H54" s="120"/>
      <c r="I54" s="240"/>
      <c r="J54" s="121"/>
      <c r="K54" s="122"/>
      <c r="L54" s="123"/>
      <c r="M54" s="124"/>
      <c r="N54" s="119"/>
      <c r="O54" s="118"/>
      <c r="P54" s="119"/>
      <c r="Q54" s="248">
        <f>D54+E54+F54+G54+I54+J54+K54+L54+M54+N54+O54+P54</f>
        <v>0</v>
      </c>
      <c r="R54" s="249" t="s">
        <v>44</v>
      </c>
      <c r="S54" s="250">
        <f>D54+F54+I54+K54+M54+O54</f>
        <v>0</v>
      </c>
      <c r="T54" s="17" t="s">
        <v>44</v>
      </c>
      <c r="U54" s="17" t="s">
        <v>44</v>
      </c>
      <c r="V54" s="140" t="s">
        <v>44</v>
      </c>
      <c r="W54" s="139" t="s">
        <v>44</v>
      </c>
      <c r="X54" s="139" t="s">
        <v>44</v>
      </c>
      <c r="Y54" s="144" t="s">
        <v>44</v>
      </c>
      <c r="Z54" s="149" t="s">
        <v>44</v>
      </c>
      <c r="AA54" s="150" t="s">
        <v>44</v>
      </c>
      <c r="AB54" s="17" t="s">
        <v>44</v>
      </c>
      <c r="AC54" s="154" t="s">
        <v>44</v>
      </c>
      <c r="AD54" s="89"/>
      <c r="AE54" s="89"/>
      <c r="AF54" s="89"/>
      <c r="AG54" s="89"/>
      <c r="AN54" s="53"/>
      <c r="AO54" s="53"/>
      <c r="AP54" s="53"/>
      <c r="AQ54" s="53"/>
    </row>
    <row r="55" spans="1:51" x14ac:dyDescent="0.2">
      <c r="A55" s="310"/>
      <c r="B55" s="298"/>
      <c r="C55" s="40" t="s">
        <v>4</v>
      </c>
      <c r="D55" s="263">
        <v>873325.56</v>
      </c>
      <c r="E55" s="221"/>
      <c r="F55" s="222">
        <v>0</v>
      </c>
      <c r="G55" s="126"/>
      <c r="H55" s="127"/>
      <c r="I55" s="241">
        <v>250000</v>
      </c>
      <c r="J55" s="102"/>
      <c r="K55" s="128"/>
      <c r="L55" s="104"/>
      <c r="M55" s="105"/>
      <c r="N55" s="126"/>
      <c r="O55" s="125"/>
      <c r="P55" s="126"/>
      <c r="Q55" s="251">
        <f>D55+E55+F55+G55+I55+J55+K55+L55+M55+N55+O55+P55</f>
        <v>1123325.56</v>
      </c>
      <c r="R55" s="252"/>
      <c r="S55" s="251">
        <f t="shared" si="10"/>
        <v>1123325.56</v>
      </c>
      <c r="T55" s="16" t="s">
        <v>44</v>
      </c>
      <c r="U55" s="16" t="s">
        <v>44</v>
      </c>
      <c r="V55" s="16" t="s">
        <v>44</v>
      </c>
      <c r="W55" s="141" t="s">
        <v>44</v>
      </c>
      <c r="X55" s="141" t="s">
        <v>44</v>
      </c>
      <c r="Y55" s="145" t="s">
        <v>44</v>
      </c>
      <c r="Z55" s="151" t="s">
        <v>44</v>
      </c>
      <c r="AA55" s="141" t="s">
        <v>44</v>
      </c>
      <c r="AB55" s="16" t="s">
        <v>44</v>
      </c>
      <c r="AC55" s="155" t="s">
        <v>44</v>
      </c>
      <c r="AD55" s="32"/>
      <c r="AE55" s="32"/>
      <c r="AF55" s="32"/>
      <c r="AG55" s="32"/>
      <c r="AN55" s="53"/>
      <c r="AO55" s="53"/>
      <c r="AP55" s="53"/>
      <c r="AQ55" s="53"/>
    </row>
    <row r="56" spans="1:51" x14ac:dyDescent="0.2">
      <c r="A56" s="310"/>
      <c r="B56" s="298"/>
      <c r="C56" s="37" t="s">
        <v>5</v>
      </c>
      <c r="D56" s="260">
        <v>18744</v>
      </c>
      <c r="E56" s="214"/>
      <c r="F56" s="215">
        <v>0</v>
      </c>
      <c r="G56" s="107"/>
      <c r="H56" s="109"/>
      <c r="I56" s="238">
        <v>95000</v>
      </c>
      <c r="J56" s="110"/>
      <c r="K56" s="129"/>
      <c r="L56" s="110"/>
      <c r="M56" s="113"/>
      <c r="N56" s="107"/>
      <c r="O56" s="108"/>
      <c r="P56" s="107"/>
      <c r="Q56" s="250">
        <f>D56+E56+F56+G56+I56+J56+K56+L56+M56+N56+O56+P56+H56</f>
        <v>113744</v>
      </c>
      <c r="R56" s="253"/>
      <c r="S56" s="251">
        <f t="shared" si="10"/>
        <v>113744</v>
      </c>
      <c r="T56" s="16" t="s">
        <v>44</v>
      </c>
      <c r="U56" s="16" t="s">
        <v>44</v>
      </c>
      <c r="V56" s="142" t="s">
        <v>44</v>
      </c>
      <c r="W56" s="143" t="s">
        <v>44</v>
      </c>
      <c r="X56" s="143" t="s">
        <v>44</v>
      </c>
      <c r="Y56" s="146" t="s">
        <v>44</v>
      </c>
      <c r="Z56" s="152" t="s">
        <v>44</v>
      </c>
      <c r="AA56" s="141" t="s">
        <v>44</v>
      </c>
      <c r="AB56" s="16" t="s">
        <v>44</v>
      </c>
      <c r="AC56" s="155" t="s">
        <v>44</v>
      </c>
      <c r="AD56" s="93"/>
      <c r="AE56" s="93"/>
      <c r="AF56" s="93"/>
      <c r="AG56" s="93"/>
      <c r="AN56" s="53"/>
      <c r="AO56" s="53"/>
      <c r="AP56" s="53"/>
      <c r="AQ56" s="53"/>
    </row>
    <row r="57" spans="1:51" s="1" customFormat="1" ht="13.5" thickBot="1" x14ac:dyDescent="0.25">
      <c r="A57" s="311"/>
      <c r="B57" s="299"/>
      <c r="C57" s="38" t="s">
        <v>3</v>
      </c>
      <c r="D57" s="267">
        <f>D53+D54-D55-T57</f>
        <v>1151090.5799999982</v>
      </c>
      <c r="E57" s="225">
        <f>E53+E54-E55-U57</f>
        <v>0</v>
      </c>
      <c r="F57" s="224">
        <f>F53+F54-F55</f>
        <v>0</v>
      </c>
      <c r="G57" s="160">
        <f>G53+G54-G55</f>
        <v>0</v>
      </c>
      <c r="H57" s="44" t="s">
        <v>44</v>
      </c>
      <c r="I57" s="242">
        <f>I53+I54-I55</f>
        <v>3216000</v>
      </c>
      <c r="J57" s="165">
        <f>J53+J54-J55</f>
        <v>0</v>
      </c>
      <c r="K57" s="167">
        <f t="shared" ref="K57:P57" si="17">K53+K54-K55</f>
        <v>0</v>
      </c>
      <c r="L57" s="171">
        <f t="shared" si="17"/>
        <v>0</v>
      </c>
      <c r="M57" s="79">
        <f t="shared" si="17"/>
        <v>0</v>
      </c>
      <c r="N57" s="160">
        <f t="shared" si="17"/>
        <v>0</v>
      </c>
      <c r="O57" s="157">
        <f t="shared" si="17"/>
        <v>0</v>
      </c>
      <c r="P57" s="160">
        <f t="shared" si="17"/>
        <v>0</v>
      </c>
      <c r="Q57" s="254">
        <f>D57+E57+F57+G57+I57+J57+K57+L57+M57+N57+O57+P57</f>
        <v>4367090.5799999982</v>
      </c>
      <c r="R57" s="255" t="s">
        <v>44</v>
      </c>
      <c r="S57" s="256">
        <f>D57+F57+I57+K57+M57+O57</f>
        <v>4367090.5799999982</v>
      </c>
      <c r="T57" s="130"/>
      <c r="U57" s="130"/>
      <c r="V57" s="175">
        <f>Q57</f>
        <v>4367090.5799999982</v>
      </c>
      <c r="W57" s="177">
        <f>S57</f>
        <v>4367090.5799999982</v>
      </c>
      <c r="X57" s="147"/>
      <c r="Y57" s="148"/>
      <c r="Z57" s="153"/>
      <c r="AA57" s="147"/>
      <c r="AB57" s="175">
        <f>V57+Z57+AA57</f>
        <v>4367090.5799999982</v>
      </c>
      <c r="AC57" s="179">
        <f>W57+Z57+AA57</f>
        <v>4367090.5799999982</v>
      </c>
      <c r="AD57" s="79"/>
      <c r="AE57" s="79"/>
      <c r="AF57" s="79"/>
      <c r="AG57" s="79"/>
      <c r="AN57" s="96"/>
      <c r="AO57" s="96"/>
      <c r="AP57" s="96"/>
      <c r="AQ57" s="96"/>
    </row>
    <row r="58" spans="1:51" x14ac:dyDescent="0.2">
      <c r="A58" s="309">
        <v>2033</v>
      </c>
      <c r="B58" s="297"/>
      <c r="C58" s="39" t="s">
        <v>7</v>
      </c>
      <c r="D58" s="262"/>
      <c r="E58" s="219"/>
      <c r="F58" s="220">
        <v>0</v>
      </c>
      <c r="G58" s="119"/>
      <c r="H58" s="120"/>
      <c r="I58" s="240"/>
      <c r="J58" s="121"/>
      <c r="K58" s="122"/>
      <c r="L58" s="123"/>
      <c r="M58" s="124"/>
      <c r="N58" s="119"/>
      <c r="O58" s="118"/>
      <c r="P58" s="119"/>
      <c r="Q58" s="248">
        <f>D58+E58+F58+G58+I58+J58+K58+L58+M58+N58+O58+P58</f>
        <v>0</v>
      </c>
      <c r="R58" s="249" t="s">
        <v>44</v>
      </c>
      <c r="S58" s="250">
        <f>D58+F58+I58+K58+M58+O58</f>
        <v>0</v>
      </c>
      <c r="T58" s="17" t="s">
        <v>44</v>
      </c>
      <c r="U58" s="17" t="s">
        <v>44</v>
      </c>
      <c r="V58" s="140" t="s">
        <v>44</v>
      </c>
      <c r="W58" s="139" t="s">
        <v>44</v>
      </c>
      <c r="X58" s="139" t="s">
        <v>44</v>
      </c>
      <c r="Y58" s="144" t="s">
        <v>44</v>
      </c>
      <c r="Z58" s="149" t="s">
        <v>44</v>
      </c>
      <c r="AA58" s="150" t="s">
        <v>44</v>
      </c>
      <c r="AB58" s="17" t="s">
        <v>44</v>
      </c>
      <c r="AC58" s="154" t="s">
        <v>44</v>
      </c>
      <c r="AD58" s="89"/>
      <c r="AE58" s="89"/>
      <c r="AF58" s="89"/>
      <c r="AG58" s="89"/>
      <c r="AN58" s="53"/>
      <c r="AO58" s="53"/>
      <c r="AP58" s="53"/>
      <c r="AQ58" s="53"/>
    </row>
    <row r="59" spans="1:51" x14ac:dyDescent="0.2">
      <c r="A59" s="310"/>
      <c r="B59" s="298"/>
      <c r="C59" s="40" t="s">
        <v>4</v>
      </c>
      <c r="D59" s="263">
        <v>923630.54</v>
      </c>
      <c r="E59" s="221"/>
      <c r="F59" s="222">
        <v>0</v>
      </c>
      <c r="G59" s="126"/>
      <c r="H59" s="127"/>
      <c r="I59" s="241">
        <v>250000</v>
      </c>
      <c r="J59" s="102"/>
      <c r="K59" s="128"/>
      <c r="L59" s="104"/>
      <c r="M59" s="105"/>
      <c r="N59" s="126"/>
      <c r="O59" s="125"/>
      <c r="P59" s="126"/>
      <c r="Q59" s="251">
        <f>D59+E59+F59+G59+I59+J59+K59+L59+M59+N59+O59+P59</f>
        <v>1173630.54</v>
      </c>
      <c r="R59" s="252"/>
      <c r="S59" s="251">
        <f t="shared" si="10"/>
        <v>1173630.54</v>
      </c>
      <c r="T59" s="16" t="s">
        <v>44</v>
      </c>
      <c r="U59" s="16" t="s">
        <v>44</v>
      </c>
      <c r="V59" s="16" t="s">
        <v>44</v>
      </c>
      <c r="W59" s="141" t="s">
        <v>44</v>
      </c>
      <c r="X59" s="141" t="s">
        <v>44</v>
      </c>
      <c r="Y59" s="145" t="s">
        <v>44</v>
      </c>
      <c r="Z59" s="151" t="s">
        <v>44</v>
      </c>
      <c r="AA59" s="141" t="s">
        <v>44</v>
      </c>
      <c r="AB59" s="16" t="s">
        <v>44</v>
      </c>
      <c r="AC59" s="155" t="s">
        <v>44</v>
      </c>
      <c r="AD59" s="32"/>
      <c r="AE59" s="32"/>
      <c r="AF59" s="32"/>
      <c r="AG59" s="32"/>
      <c r="AN59" s="53"/>
      <c r="AO59" s="53"/>
      <c r="AP59" s="53"/>
      <c r="AQ59" s="53"/>
    </row>
    <row r="60" spans="1:51" x14ac:dyDescent="0.2">
      <c r="A60" s="310"/>
      <c r="B60" s="298"/>
      <c r="C60" s="37" t="s">
        <v>5</v>
      </c>
      <c r="D60" s="260">
        <v>30735</v>
      </c>
      <c r="E60" s="214"/>
      <c r="F60" s="215">
        <v>0</v>
      </c>
      <c r="G60" s="107"/>
      <c r="H60" s="109"/>
      <c r="I60" s="238">
        <v>50000</v>
      </c>
      <c r="J60" s="110"/>
      <c r="K60" s="129"/>
      <c r="L60" s="110"/>
      <c r="M60" s="113"/>
      <c r="N60" s="107"/>
      <c r="O60" s="108"/>
      <c r="P60" s="107"/>
      <c r="Q60" s="250">
        <f>D60+E60+F60+G60+I60+J60+K60+L60+M60+N60+O60+P60+H60</f>
        <v>80735</v>
      </c>
      <c r="R60" s="253"/>
      <c r="S60" s="251">
        <f t="shared" si="10"/>
        <v>80735</v>
      </c>
      <c r="T60" s="16" t="s">
        <v>44</v>
      </c>
      <c r="U60" s="16" t="s">
        <v>44</v>
      </c>
      <c r="V60" s="142" t="s">
        <v>44</v>
      </c>
      <c r="W60" s="143" t="s">
        <v>44</v>
      </c>
      <c r="X60" s="143" t="s">
        <v>44</v>
      </c>
      <c r="Y60" s="146" t="s">
        <v>44</v>
      </c>
      <c r="Z60" s="152" t="s">
        <v>44</v>
      </c>
      <c r="AA60" s="141" t="s">
        <v>44</v>
      </c>
      <c r="AB60" s="16" t="s">
        <v>44</v>
      </c>
      <c r="AC60" s="155" t="s">
        <v>44</v>
      </c>
      <c r="AD60" s="93"/>
      <c r="AE60" s="93"/>
      <c r="AF60" s="93"/>
      <c r="AG60" s="93"/>
      <c r="AN60" s="53"/>
      <c r="AO60" s="53"/>
      <c r="AP60" s="53"/>
      <c r="AQ60" s="53"/>
    </row>
    <row r="61" spans="1:51" s="1" customFormat="1" ht="13.5" thickBot="1" x14ac:dyDescent="0.25">
      <c r="A61" s="311"/>
      <c r="B61" s="299"/>
      <c r="C61" s="38" t="s">
        <v>3</v>
      </c>
      <c r="D61" s="267">
        <f>D57+D58-D59-T61</f>
        <v>227460.03999999817</v>
      </c>
      <c r="E61" s="225">
        <f>E57+E58-E59-U61</f>
        <v>0</v>
      </c>
      <c r="F61" s="226">
        <f>F57+F58-F59</f>
        <v>0</v>
      </c>
      <c r="G61" s="163">
        <f>G57+G58-G59</f>
        <v>0</v>
      </c>
      <c r="H61" s="44" t="s">
        <v>44</v>
      </c>
      <c r="I61" s="243">
        <f>I57+I58-I59</f>
        <v>2966000</v>
      </c>
      <c r="J61" s="166">
        <f>J57+J58-J59</f>
        <v>0</v>
      </c>
      <c r="K61" s="167">
        <f t="shared" ref="K61:P61" si="18">K57+K58-K59</f>
        <v>0</v>
      </c>
      <c r="L61" s="171">
        <f t="shared" si="18"/>
        <v>0</v>
      </c>
      <c r="M61" s="173">
        <f t="shared" si="18"/>
        <v>0</v>
      </c>
      <c r="N61" s="161">
        <f t="shared" si="18"/>
        <v>0</v>
      </c>
      <c r="O61" s="158">
        <f t="shared" si="18"/>
        <v>0</v>
      </c>
      <c r="P61" s="161">
        <f t="shared" si="18"/>
        <v>0</v>
      </c>
      <c r="Q61" s="254">
        <f>D61+E61+F61+G61+I61+J61+K61+L61+M61+N61+O61+P61</f>
        <v>3193460.0399999982</v>
      </c>
      <c r="R61" s="255" t="s">
        <v>44</v>
      </c>
      <c r="S61" s="256">
        <f>D61+F61+I61+K61+M61+O61</f>
        <v>3193460.0399999982</v>
      </c>
      <c r="T61" s="130"/>
      <c r="U61" s="130"/>
      <c r="V61" s="175">
        <f>Q61</f>
        <v>3193460.0399999982</v>
      </c>
      <c r="W61" s="177">
        <f>S61</f>
        <v>3193460.0399999982</v>
      </c>
      <c r="X61" s="147"/>
      <c r="Y61" s="148"/>
      <c r="Z61" s="153"/>
      <c r="AA61" s="147"/>
      <c r="AB61" s="175">
        <f>V61+Z61+AA61</f>
        <v>3193460.0399999982</v>
      </c>
      <c r="AC61" s="179">
        <f>W61+Z61+AA61</f>
        <v>3193460.0399999982</v>
      </c>
      <c r="AD61" s="79"/>
      <c r="AE61" s="79"/>
      <c r="AF61" s="79"/>
      <c r="AG61" s="79"/>
      <c r="AN61" s="96"/>
      <c r="AO61" s="96"/>
      <c r="AP61" s="96"/>
      <c r="AQ61" s="96"/>
    </row>
    <row r="62" spans="1:51" x14ac:dyDescent="0.2">
      <c r="A62" s="309">
        <v>2034</v>
      </c>
      <c r="B62" s="297"/>
      <c r="C62" s="39" t="s">
        <v>7</v>
      </c>
      <c r="D62" s="262"/>
      <c r="E62" s="219"/>
      <c r="F62" s="220">
        <v>0</v>
      </c>
      <c r="G62" s="119"/>
      <c r="H62" s="120"/>
      <c r="I62" s="240"/>
      <c r="J62" s="121"/>
      <c r="K62" s="122"/>
      <c r="L62" s="123"/>
      <c r="M62" s="124"/>
      <c r="N62" s="119"/>
      <c r="O62" s="118"/>
      <c r="P62" s="119"/>
      <c r="Q62" s="248">
        <f>D62+E62+F62+G62+I62+J62+K62+L62+M62+N62+O62+P62</f>
        <v>0</v>
      </c>
      <c r="R62" s="249" t="s">
        <v>44</v>
      </c>
      <c r="S62" s="250">
        <f>D62+F62+I62+K62+M62+O62</f>
        <v>0</v>
      </c>
      <c r="AN62" s="53"/>
      <c r="AO62" s="53"/>
      <c r="AP62" s="53"/>
      <c r="AQ62" s="53"/>
    </row>
    <row r="63" spans="1:51" x14ac:dyDescent="0.2">
      <c r="A63" s="310"/>
      <c r="B63" s="298"/>
      <c r="C63" s="40" t="s">
        <v>4</v>
      </c>
      <c r="D63" s="263">
        <v>123940.09</v>
      </c>
      <c r="E63" s="221"/>
      <c r="F63" s="222">
        <v>0</v>
      </c>
      <c r="G63" s="126"/>
      <c r="H63" s="127"/>
      <c r="I63" s="241">
        <v>650000</v>
      </c>
      <c r="J63" s="102"/>
      <c r="K63" s="128"/>
      <c r="L63" s="104"/>
      <c r="M63" s="105"/>
      <c r="N63" s="126"/>
      <c r="O63" s="125"/>
      <c r="P63" s="126"/>
      <c r="Q63" s="251">
        <f>D63+E63+F63+G63+I63+J63+K63+L63+M63+N63+O63+P63</f>
        <v>773940.09</v>
      </c>
      <c r="R63" s="252"/>
      <c r="S63" s="251">
        <f t="shared" ref="S63:S64" si="19">D63+F63+I63+K63+M63+O63-R63</f>
        <v>773940.09</v>
      </c>
      <c r="AN63" s="53"/>
      <c r="AO63" s="53"/>
      <c r="AP63" s="53"/>
      <c r="AQ63" s="53"/>
    </row>
    <row r="64" spans="1:51" x14ac:dyDescent="0.2">
      <c r="A64" s="310"/>
      <c r="B64" s="298"/>
      <c r="C64" s="37" t="s">
        <v>5</v>
      </c>
      <c r="D64" s="260">
        <v>25000</v>
      </c>
      <c r="E64" s="214"/>
      <c r="F64" s="215">
        <v>0</v>
      </c>
      <c r="G64" s="107"/>
      <c r="H64" s="109"/>
      <c r="I64" s="238">
        <v>131093</v>
      </c>
      <c r="J64" s="110"/>
      <c r="K64" s="129"/>
      <c r="L64" s="110"/>
      <c r="M64" s="113"/>
      <c r="N64" s="107"/>
      <c r="O64" s="108"/>
      <c r="P64" s="107"/>
      <c r="Q64" s="250">
        <f>D64+E64+F64+G64+I64+J64+K64+L64+M64+N64+O64+P64+H64</f>
        <v>156093</v>
      </c>
      <c r="R64" s="253"/>
      <c r="S64" s="251">
        <f t="shared" si="19"/>
        <v>156093</v>
      </c>
      <c r="AN64" s="53"/>
      <c r="AO64" s="53"/>
      <c r="AP64" s="53"/>
      <c r="AQ64" s="53"/>
    </row>
    <row r="65" spans="1:43" ht="13.5" thickBot="1" x14ac:dyDescent="0.25">
      <c r="A65" s="311"/>
      <c r="B65" s="299"/>
      <c r="C65" s="38" t="s">
        <v>3</v>
      </c>
      <c r="D65" s="267">
        <f>D61+D62-D63-T65</f>
        <v>103519.94999999818</v>
      </c>
      <c r="E65" s="225">
        <f>E61+E62-E63-U65</f>
        <v>0</v>
      </c>
      <c r="F65" s="226">
        <f>F61+F62-F63</f>
        <v>0</v>
      </c>
      <c r="G65" s="163">
        <f>G61+G62-G63</f>
        <v>0</v>
      </c>
      <c r="H65" s="44" t="s">
        <v>44</v>
      </c>
      <c r="I65" s="243">
        <f>I61+I62-I63</f>
        <v>2316000</v>
      </c>
      <c r="J65" s="166">
        <f>J61+J62-J63</f>
        <v>0</v>
      </c>
      <c r="K65" s="167">
        <f t="shared" ref="K65:P65" si="20">K61+K62-K63</f>
        <v>0</v>
      </c>
      <c r="L65" s="171">
        <f t="shared" si="20"/>
        <v>0</v>
      </c>
      <c r="M65" s="173">
        <f t="shared" si="20"/>
        <v>0</v>
      </c>
      <c r="N65" s="161">
        <f t="shared" si="20"/>
        <v>0</v>
      </c>
      <c r="O65" s="158">
        <f t="shared" si="20"/>
        <v>0</v>
      </c>
      <c r="P65" s="161">
        <f t="shared" si="20"/>
        <v>0</v>
      </c>
      <c r="Q65" s="254">
        <f>D65+E65+F65+G65+I65+J65+K65+L65+M65+N65+O65+P65</f>
        <v>2419519.9499999983</v>
      </c>
      <c r="R65" s="255" t="s">
        <v>44</v>
      </c>
      <c r="S65" s="256">
        <f>D65+F65+I65+K65+M65+O65</f>
        <v>2419519.9499999983</v>
      </c>
      <c r="AN65" s="53"/>
      <c r="AO65" s="53"/>
      <c r="AP65" s="53"/>
      <c r="AQ65" s="53"/>
    </row>
    <row r="66" spans="1:43" x14ac:dyDescent="0.2">
      <c r="A66" s="309">
        <v>2035</v>
      </c>
      <c r="B66" s="297"/>
      <c r="C66" s="39" t="s">
        <v>7</v>
      </c>
      <c r="D66" s="262"/>
      <c r="E66" s="219"/>
      <c r="F66" s="220">
        <v>0</v>
      </c>
      <c r="G66" s="119"/>
      <c r="H66" s="120"/>
      <c r="I66" s="240"/>
      <c r="J66" s="121"/>
      <c r="K66" s="122"/>
      <c r="L66" s="123"/>
      <c r="M66" s="124"/>
      <c r="N66" s="119"/>
      <c r="O66" s="118"/>
      <c r="P66" s="119"/>
      <c r="Q66" s="248">
        <f>D66+E66+F66+G66+I66+J66+K66+L66+M66+N66+O66+P66</f>
        <v>0</v>
      </c>
      <c r="R66" s="249" t="s">
        <v>44</v>
      </c>
      <c r="S66" s="250">
        <f>D66+F66+I66+K66+M66+O66</f>
        <v>0</v>
      </c>
      <c r="AN66" s="53"/>
      <c r="AO66" s="53"/>
      <c r="AP66" s="53"/>
      <c r="AQ66" s="53"/>
    </row>
    <row r="67" spans="1:43" x14ac:dyDescent="0.2">
      <c r="A67" s="310"/>
      <c r="B67" s="298"/>
      <c r="C67" s="40" t="s">
        <v>4</v>
      </c>
      <c r="D67" s="263">
        <v>103519.95</v>
      </c>
      <c r="E67" s="221"/>
      <c r="F67" s="222">
        <v>0</v>
      </c>
      <c r="G67" s="126"/>
      <c r="H67" s="127"/>
      <c r="I67" s="241">
        <v>650000</v>
      </c>
      <c r="J67" s="102"/>
      <c r="K67" s="128"/>
      <c r="L67" s="104"/>
      <c r="M67" s="105"/>
      <c r="N67" s="126"/>
      <c r="O67" s="125"/>
      <c r="P67" s="126"/>
      <c r="Q67" s="251">
        <f>D67+E67+F67+G67+I67+J67+K67+L67+M67+N67+O67+P67</f>
        <v>753519.95</v>
      </c>
      <c r="R67" s="252"/>
      <c r="S67" s="251">
        <f t="shared" ref="S67:S68" si="21">D67+F67+I67+K67+M67+O67-R67</f>
        <v>753519.95</v>
      </c>
      <c r="AN67" s="53"/>
      <c r="AO67" s="53"/>
      <c r="AP67" s="53"/>
      <c r="AQ67" s="53"/>
    </row>
    <row r="68" spans="1:43" ht="12.75" customHeight="1" x14ac:dyDescent="0.2">
      <c r="A68" s="310"/>
      <c r="B68" s="298"/>
      <c r="C68" s="37" t="s">
        <v>5</v>
      </c>
      <c r="D68" s="260">
        <v>15000</v>
      </c>
      <c r="E68" s="214"/>
      <c r="F68" s="215">
        <v>0</v>
      </c>
      <c r="G68" s="107"/>
      <c r="H68" s="109"/>
      <c r="I68" s="238">
        <v>125773</v>
      </c>
      <c r="J68" s="110"/>
      <c r="K68" s="129"/>
      <c r="L68" s="110"/>
      <c r="M68" s="113"/>
      <c r="N68" s="107"/>
      <c r="O68" s="108"/>
      <c r="P68" s="107"/>
      <c r="Q68" s="250">
        <f>D68+E68+F68+G68+I68+J68+K68+L68+M68+N68+O68+P68+H68</f>
        <v>140773</v>
      </c>
      <c r="R68" s="253"/>
      <c r="S68" s="251">
        <f t="shared" si="21"/>
        <v>140773</v>
      </c>
      <c r="AN68" s="53"/>
      <c r="AO68" s="53"/>
      <c r="AP68" s="53"/>
      <c r="AQ68" s="53"/>
    </row>
    <row r="69" spans="1:43" ht="13.5" thickBot="1" x14ac:dyDescent="0.25">
      <c r="A69" s="311"/>
      <c r="B69" s="299"/>
      <c r="C69" s="38" t="s">
        <v>3</v>
      </c>
      <c r="D69" s="267">
        <f>D65+D66-D67-T69</f>
        <v>-1.8189894035458565E-9</v>
      </c>
      <c r="E69" s="225">
        <f>E65+E66-E67-U69</f>
        <v>0</v>
      </c>
      <c r="F69" s="226">
        <f>F65+F66-F67</f>
        <v>0</v>
      </c>
      <c r="G69" s="163">
        <f>G65+G66-G67</f>
        <v>0</v>
      </c>
      <c r="H69" s="44" t="s">
        <v>44</v>
      </c>
      <c r="I69" s="243">
        <f>I65+I66-I67</f>
        <v>1666000</v>
      </c>
      <c r="J69" s="166">
        <f>J65+J66-J67</f>
        <v>0</v>
      </c>
      <c r="K69" s="167">
        <f t="shared" ref="K69:P69" si="22">K65+K66-K67</f>
        <v>0</v>
      </c>
      <c r="L69" s="171">
        <f t="shared" si="22"/>
        <v>0</v>
      </c>
      <c r="M69" s="173">
        <f t="shared" si="22"/>
        <v>0</v>
      </c>
      <c r="N69" s="161">
        <f t="shared" si="22"/>
        <v>0</v>
      </c>
      <c r="O69" s="158">
        <f t="shared" si="22"/>
        <v>0</v>
      </c>
      <c r="P69" s="161">
        <f t="shared" si="22"/>
        <v>0</v>
      </c>
      <c r="Q69" s="254">
        <f>D69+E69+F69+G69+I69+J69+K69+L69+M69+N69+O69+P69</f>
        <v>1665999.9999999981</v>
      </c>
      <c r="R69" s="255" t="s">
        <v>44</v>
      </c>
      <c r="S69" s="256">
        <f>D69+F69+I69+K69+M69+O69</f>
        <v>1665999.9999999981</v>
      </c>
      <c r="AN69" s="53"/>
      <c r="AO69" s="53"/>
      <c r="AP69" s="53"/>
      <c r="AQ69" s="53"/>
    </row>
    <row r="70" spans="1:43" x14ac:dyDescent="0.2">
      <c r="A70" s="309">
        <v>2036</v>
      </c>
      <c r="B70" s="297"/>
      <c r="C70" s="39" t="s">
        <v>7</v>
      </c>
      <c r="D70" s="262"/>
      <c r="E70" s="219"/>
      <c r="F70" s="220">
        <v>0</v>
      </c>
      <c r="G70" s="119"/>
      <c r="H70" s="120"/>
      <c r="I70" s="240"/>
      <c r="J70" s="121"/>
      <c r="K70" s="122"/>
      <c r="L70" s="123"/>
      <c r="M70" s="124"/>
      <c r="N70" s="119"/>
      <c r="O70" s="118"/>
      <c r="P70" s="119"/>
      <c r="Q70" s="248">
        <f>D70+E70+F70+G70+I70+J70+K70+L70+M70+N70+O70+P70</f>
        <v>0</v>
      </c>
      <c r="R70" s="249" t="s">
        <v>44</v>
      </c>
      <c r="S70" s="250">
        <f>D70+F70+I70+K70+M70+O70</f>
        <v>0</v>
      </c>
      <c r="AN70" s="53"/>
      <c r="AO70" s="53"/>
      <c r="AP70" s="53"/>
      <c r="AQ70" s="53"/>
    </row>
    <row r="71" spans="1:43" x14ac:dyDescent="0.2">
      <c r="A71" s="310"/>
      <c r="B71" s="298"/>
      <c r="C71" s="40" t="s">
        <v>4</v>
      </c>
      <c r="D71" s="263"/>
      <c r="E71" s="221"/>
      <c r="F71" s="222">
        <v>0</v>
      </c>
      <c r="G71" s="126"/>
      <c r="H71" s="127"/>
      <c r="I71" s="241">
        <v>810000</v>
      </c>
      <c r="J71" s="102"/>
      <c r="K71" s="128"/>
      <c r="L71" s="104"/>
      <c r="M71" s="105"/>
      <c r="N71" s="126"/>
      <c r="O71" s="125"/>
      <c r="P71" s="126"/>
      <c r="Q71" s="251">
        <f>D71+E71+F71+G71+I71+J71+K71+L71+M71+N71+O71+P71</f>
        <v>810000</v>
      </c>
      <c r="R71" s="252"/>
      <c r="S71" s="251">
        <f t="shared" ref="S71:S72" si="23">D71+F71+I71+K71+M71+O71-R71</f>
        <v>810000</v>
      </c>
      <c r="AN71" s="53"/>
      <c r="AO71" s="53"/>
      <c r="AP71" s="53"/>
      <c r="AQ71" s="53"/>
    </row>
    <row r="72" spans="1:43" x14ac:dyDescent="0.2">
      <c r="A72" s="310"/>
      <c r="B72" s="298"/>
      <c r="C72" s="37" t="s">
        <v>5</v>
      </c>
      <c r="D72" s="260"/>
      <c r="E72" s="214"/>
      <c r="F72" s="215">
        <v>0</v>
      </c>
      <c r="G72" s="107"/>
      <c r="H72" s="109"/>
      <c r="I72" s="238">
        <v>125375</v>
      </c>
      <c r="J72" s="110"/>
      <c r="K72" s="129"/>
      <c r="L72" s="110"/>
      <c r="M72" s="113"/>
      <c r="N72" s="107"/>
      <c r="O72" s="108"/>
      <c r="P72" s="107"/>
      <c r="Q72" s="250">
        <f>D72+E72+F72+G72+I72+J72+K72+L72+M72+N72+O72+P72+H72</f>
        <v>125375</v>
      </c>
      <c r="R72" s="253"/>
      <c r="S72" s="251">
        <f t="shared" si="23"/>
        <v>125375</v>
      </c>
      <c r="AN72" s="53"/>
      <c r="AO72" s="53"/>
      <c r="AP72" s="53"/>
      <c r="AQ72" s="53"/>
    </row>
    <row r="73" spans="1:43" ht="12.75" customHeight="1" thickBot="1" x14ac:dyDescent="0.25">
      <c r="A73" s="311"/>
      <c r="B73" s="299"/>
      <c r="C73" s="38" t="s">
        <v>3</v>
      </c>
      <c r="D73" s="267">
        <f>D69+D70-D71-T73</f>
        <v>-1.8189894035458565E-9</v>
      </c>
      <c r="E73" s="225">
        <f>E69+E70-E71-U73</f>
        <v>0</v>
      </c>
      <c r="F73" s="226">
        <f>F69+F70-F71</f>
        <v>0</v>
      </c>
      <c r="G73" s="163">
        <f>G69+G70-G71</f>
        <v>0</v>
      </c>
      <c r="H73" s="44" t="s">
        <v>44</v>
      </c>
      <c r="I73" s="243">
        <f>I69+I70-I71</f>
        <v>856000</v>
      </c>
      <c r="J73" s="166">
        <f>J69+J70-J71</f>
        <v>0</v>
      </c>
      <c r="K73" s="167">
        <f t="shared" ref="K73:P73" si="24">K69+K70-K71</f>
        <v>0</v>
      </c>
      <c r="L73" s="171">
        <f t="shared" si="24"/>
        <v>0</v>
      </c>
      <c r="M73" s="173">
        <f t="shared" si="24"/>
        <v>0</v>
      </c>
      <c r="N73" s="161">
        <f t="shared" si="24"/>
        <v>0</v>
      </c>
      <c r="O73" s="158">
        <f t="shared" si="24"/>
        <v>0</v>
      </c>
      <c r="P73" s="161">
        <f t="shared" si="24"/>
        <v>0</v>
      </c>
      <c r="Q73" s="254">
        <f>D73+E73+F73+G73+I73+J73+K73+L73+M73+N73+O73+P73</f>
        <v>855999.99999999814</v>
      </c>
      <c r="R73" s="255" t="s">
        <v>44</v>
      </c>
      <c r="S73" s="256">
        <f>D73+F73+I73+K73+M73+O73</f>
        <v>855999.99999999814</v>
      </c>
      <c r="AN73" s="53"/>
      <c r="AO73" s="53"/>
      <c r="AP73" s="53"/>
      <c r="AQ73" s="53"/>
    </row>
    <row r="74" spans="1:43" x14ac:dyDescent="0.2">
      <c r="A74" s="309">
        <v>2037</v>
      </c>
      <c r="B74" s="297"/>
      <c r="C74" s="39" t="s">
        <v>7</v>
      </c>
      <c r="D74" s="262"/>
      <c r="E74" s="219"/>
      <c r="F74" s="220">
        <v>0</v>
      </c>
      <c r="G74" s="119"/>
      <c r="H74" s="120"/>
      <c r="I74" s="240"/>
      <c r="J74" s="121"/>
      <c r="K74" s="122"/>
      <c r="L74" s="123"/>
      <c r="M74" s="124"/>
      <c r="N74" s="119"/>
      <c r="O74" s="118"/>
      <c r="P74" s="119"/>
      <c r="Q74" s="248">
        <f>D74+E74+F74+G74+I74+J74+K74+L74+M74+N74+O74+P74</f>
        <v>0</v>
      </c>
      <c r="R74" s="249" t="s">
        <v>44</v>
      </c>
      <c r="S74" s="250">
        <f>D74+F74+I74+K74+M74+O74</f>
        <v>0</v>
      </c>
      <c r="AN74" s="53"/>
      <c r="AO74" s="53"/>
      <c r="AP74" s="53"/>
      <c r="AQ74" s="53"/>
    </row>
    <row r="75" spans="1:43" ht="12.75" customHeight="1" x14ac:dyDescent="0.2">
      <c r="A75" s="310"/>
      <c r="B75" s="298"/>
      <c r="C75" s="40" t="s">
        <v>4</v>
      </c>
      <c r="D75" s="263"/>
      <c r="E75" s="221"/>
      <c r="F75" s="222">
        <v>0</v>
      </c>
      <c r="G75" s="126"/>
      <c r="H75" s="127"/>
      <c r="I75" s="241">
        <v>856000</v>
      </c>
      <c r="J75" s="102"/>
      <c r="K75" s="128"/>
      <c r="L75" s="104"/>
      <c r="M75" s="105"/>
      <c r="N75" s="126"/>
      <c r="O75" s="125"/>
      <c r="P75" s="126"/>
      <c r="Q75" s="251">
        <f>D75+E75+F75+G75+I75+J75+K75+L75+M75+N75+O75+P75</f>
        <v>856000</v>
      </c>
      <c r="R75" s="252"/>
      <c r="S75" s="251">
        <f t="shared" ref="S75:S76" si="25">D75+F75+I75+K75+M75+O75-R75</f>
        <v>856000</v>
      </c>
      <c r="AN75" s="53"/>
      <c r="AO75" s="53"/>
      <c r="AP75" s="53"/>
      <c r="AQ75" s="53"/>
    </row>
    <row r="76" spans="1:43" x14ac:dyDescent="0.2">
      <c r="A76" s="310"/>
      <c r="B76" s="298"/>
      <c r="C76" s="37" t="s">
        <v>5</v>
      </c>
      <c r="D76" s="260"/>
      <c r="E76" s="214"/>
      <c r="F76" s="215">
        <v>0</v>
      </c>
      <c r="G76" s="107"/>
      <c r="H76" s="109"/>
      <c r="I76" s="238">
        <v>108750</v>
      </c>
      <c r="J76" s="110"/>
      <c r="K76" s="129"/>
      <c r="L76" s="110"/>
      <c r="M76" s="113"/>
      <c r="N76" s="107"/>
      <c r="O76" s="108"/>
      <c r="P76" s="107"/>
      <c r="Q76" s="250">
        <f>D76+E76+F76+G76+I76+J76+K76+L76+M76+N76+O76+P76+H76</f>
        <v>108750</v>
      </c>
      <c r="R76" s="253"/>
      <c r="S76" s="251">
        <f t="shared" si="25"/>
        <v>108750</v>
      </c>
      <c r="AN76" s="53"/>
      <c r="AO76" s="53"/>
      <c r="AP76" s="53"/>
      <c r="AQ76" s="53"/>
    </row>
    <row r="77" spans="1:43" ht="13.5" thickBot="1" x14ac:dyDescent="0.25">
      <c r="A77" s="311"/>
      <c r="B77" s="299"/>
      <c r="C77" s="38" t="s">
        <v>3</v>
      </c>
      <c r="D77" s="267">
        <f>D73+D74-D75-T77</f>
        <v>-1.8189894035458565E-9</v>
      </c>
      <c r="E77" s="225">
        <f>E73+E74-E75-U77</f>
        <v>0</v>
      </c>
      <c r="F77" s="226">
        <f>F73+F74-F75</f>
        <v>0</v>
      </c>
      <c r="G77" s="163">
        <f>G73+G74-G75</f>
        <v>0</v>
      </c>
      <c r="H77" s="44" t="s">
        <v>44</v>
      </c>
      <c r="I77" s="243">
        <f>I73+I74-I75</f>
        <v>0</v>
      </c>
      <c r="J77" s="166">
        <f>J73+J74-J75</f>
        <v>0</v>
      </c>
      <c r="K77" s="167">
        <f t="shared" ref="K77:P77" si="26">K73+K74-K75</f>
        <v>0</v>
      </c>
      <c r="L77" s="171">
        <f t="shared" si="26"/>
        <v>0</v>
      </c>
      <c r="M77" s="173">
        <f t="shared" si="26"/>
        <v>0</v>
      </c>
      <c r="N77" s="161">
        <f t="shared" si="26"/>
        <v>0</v>
      </c>
      <c r="O77" s="158">
        <f t="shared" si="26"/>
        <v>0</v>
      </c>
      <c r="P77" s="161">
        <f t="shared" si="26"/>
        <v>0</v>
      </c>
      <c r="Q77" s="254">
        <f>D77+E77+F77+G77+I77+J77+K77+L77+M77+N77+O77+P77</f>
        <v>-1.8189894035458565E-9</v>
      </c>
      <c r="R77" s="255" t="s">
        <v>44</v>
      </c>
      <c r="S77" s="256">
        <f>D77+F77+I77+K77+M77+O77</f>
        <v>-1.8189894035458565E-9</v>
      </c>
      <c r="AN77" s="53"/>
      <c r="AO77" s="53"/>
      <c r="AP77" s="53"/>
      <c r="AQ77" s="53"/>
    </row>
    <row r="78" spans="1:43" x14ac:dyDescent="0.2">
      <c r="E78" s="3"/>
      <c r="F78" s="3"/>
      <c r="AN78" s="53"/>
      <c r="AO78" s="53"/>
      <c r="AP78" s="53"/>
      <c r="AQ78" s="53"/>
    </row>
    <row r="79" spans="1:43" x14ac:dyDescent="0.2">
      <c r="E79" s="3"/>
      <c r="F79" s="3"/>
      <c r="I79" s="86">
        <f>I76+I72+I68+I64+I60+I56+I52+I48+I44+I40+I36+I32+I28+I24</f>
        <v>1867154</v>
      </c>
      <c r="J79" s="86"/>
      <c r="AN79" s="53"/>
      <c r="AO79" s="53"/>
      <c r="AP79" s="53"/>
      <c r="AQ79" s="53"/>
    </row>
    <row r="80" spans="1:43" x14ac:dyDescent="0.2">
      <c r="E80" s="3"/>
      <c r="F80" s="3"/>
      <c r="AN80" s="53"/>
      <c r="AO80" s="53"/>
      <c r="AP80" s="53"/>
      <c r="AQ80" s="53"/>
    </row>
    <row r="81" spans="5:43" ht="12.75" customHeight="1" x14ac:dyDescent="0.2">
      <c r="AN81" s="53"/>
      <c r="AO81" s="53"/>
      <c r="AP81" s="53"/>
      <c r="AQ81" s="53"/>
    </row>
    <row r="82" spans="5:43" x14ac:dyDescent="0.2">
      <c r="AN82" s="53"/>
      <c r="AO82" s="53"/>
      <c r="AP82" s="53"/>
      <c r="AQ82" s="53"/>
    </row>
    <row r="83" spans="5:43" x14ac:dyDescent="0.2">
      <c r="AN83" s="53"/>
      <c r="AO83" s="53"/>
      <c r="AP83" s="53"/>
      <c r="AQ83" s="53"/>
    </row>
    <row r="84" spans="5:43" x14ac:dyDescent="0.2">
      <c r="AN84" s="53"/>
      <c r="AO84" s="53"/>
      <c r="AP84" s="53"/>
      <c r="AQ84" s="53"/>
    </row>
    <row r="85" spans="5:43" x14ac:dyDescent="0.2">
      <c r="E85" s="3"/>
      <c r="AN85" s="53"/>
      <c r="AO85" s="53"/>
      <c r="AP85" s="53"/>
      <c r="AQ85" s="53"/>
    </row>
    <row r="86" spans="5:43" x14ac:dyDescent="0.2">
      <c r="AN86" s="53"/>
      <c r="AO86" s="53"/>
      <c r="AP86" s="53"/>
      <c r="AQ86" s="53"/>
    </row>
    <row r="87" spans="5:43" x14ac:dyDescent="0.2">
      <c r="AN87" s="53"/>
      <c r="AO87" s="53"/>
      <c r="AP87" s="53"/>
      <c r="AQ87" s="53"/>
    </row>
    <row r="88" spans="5:43" x14ac:dyDescent="0.2">
      <c r="AN88" s="53"/>
      <c r="AO88" s="53"/>
      <c r="AP88" s="53"/>
      <c r="AQ88" s="53"/>
    </row>
    <row r="89" spans="5:43" x14ac:dyDescent="0.2">
      <c r="AN89" s="53"/>
      <c r="AO89" s="53"/>
      <c r="AP89" s="53"/>
      <c r="AQ89" s="53"/>
    </row>
    <row r="90" spans="5:43" x14ac:dyDescent="0.2">
      <c r="AN90" s="53"/>
      <c r="AO90" s="53"/>
      <c r="AP90" s="53"/>
      <c r="AQ90" s="53"/>
    </row>
    <row r="91" spans="5:43" x14ac:dyDescent="0.2">
      <c r="AN91" s="53"/>
      <c r="AO91" s="53"/>
      <c r="AP91" s="53"/>
      <c r="AQ91" s="53"/>
    </row>
    <row r="92" spans="5:43" x14ac:dyDescent="0.2">
      <c r="AN92" s="53"/>
      <c r="AO92" s="53"/>
      <c r="AP92" s="53"/>
      <c r="AQ92" s="53"/>
    </row>
    <row r="93" spans="5:43" x14ac:dyDescent="0.2">
      <c r="AN93" s="53"/>
      <c r="AO93" s="53"/>
      <c r="AP93" s="53"/>
      <c r="AQ93" s="53"/>
    </row>
    <row r="94" spans="5:43" x14ac:dyDescent="0.2">
      <c r="AN94" s="53"/>
      <c r="AO94" s="53"/>
      <c r="AP94" s="53"/>
      <c r="AQ94" s="53"/>
    </row>
    <row r="95" spans="5:43" x14ac:dyDescent="0.2">
      <c r="AN95" s="53"/>
      <c r="AO95" s="53"/>
      <c r="AP95" s="53"/>
      <c r="AQ95" s="53"/>
    </row>
    <row r="96" spans="5:43" x14ac:dyDescent="0.2">
      <c r="AN96" s="53"/>
      <c r="AO96" s="53"/>
      <c r="AP96" s="53"/>
      <c r="AQ96" s="53"/>
    </row>
    <row r="97" spans="40:43" x14ac:dyDescent="0.2">
      <c r="AN97" s="53"/>
      <c r="AO97" s="53"/>
      <c r="AP97" s="53"/>
      <c r="AQ97" s="53"/>
    </row>
    <row r="98" spans="40:43" x14ac:dyDescent="0.2">
      <c r="AN98" s="53"/>
      <c r="AO98" s="53"/>
      <c r="AP98" s="53"/>
      <c r="AQ98" s="53"/>
    </row>
    <row r="99" spans="40:43" x14ac:dyDescent="0.2">
      <c r="AN99" s="53"/>
      <c r="AO99" s="53"/>
      <c r="AP99" s="53"/>
      <c r="AQ99" s="53"/>
    </row>
    <row r="100" spans="40:43" x14ac:dyDescent="0.2">
      <c r="AN100" s="53"/>
      <c r="AO100" s="53"/>
      <c r="AP100" s="53"/>
      <c r="AQ100" s="53"/>
    </row>
    <row r="101" spans="40:43" x14ac:dyDescent="0.2">
      <c r="AN101" s="53"/>
      <c r="AO101" s="53"/>
      <c r="AP101" s="53"/>
      <c r="AQ101" s="53"/>
    </row>
    <row r="102" spans="40:43" x14ac:dyDescent="0.2">
      <c r="AN102" s="53"/>
      <c r="AO102" s="53"/>
      <c r="AP102" s="53"/>
      <c r="AQ102" s="53"/>
    </row>
    <row r="103" spans="40:43" x14ac:dyDescent="0.2">
      <c r="AN103" s="53"/>
      <c r="AO103" s="53"/>
      <c r="AP103" s="53"/>
      <c r="AQ103" s="53"/>
    </row>
    <row r="104" spans="40:43" x14ac:dyDescent="0.2">
      <c r="AN104" s="53"/>
      <c r="AO104" s="53"/>
      <c r="AP104" s="53"/>
      <c r="AQ104" s="53"/>
    </row>
    <row r="105" spans="40:43" x14ac:dyDescent="0.2">
      <c r="AN105" s="53"/>
      <c r="AO105" s="53"/>
      <c r="AP105" s="53"/>
      <c r="AQ105" s="53"/>
    </row>
    <row r="106" spans="40:43" x14ac:dyDescent="0.2">
      <c r="AN106" s="53"/>
      <c r="AO106" s="53"/>
      <c r="AP106" s="53"/>
      <c r="AQ106" s="53"/>
    </row>
    <row r="107" spans="40:43" x14ac:dyDescent="0.2">
      <c r="AN107" s="53"/>
      <c r="AO107" s="53"/>
      <c r="AP107" s="53"/>
      <c r="AQ107" s="53"/>
    </row>
    <row r="108" spans="40:43" x14ac:dyDescent="0.2">
      <c r="AN108" s="53"/>
      <c r="AO108" s="53"/>
      <c r="AP108" s="53"/>
      <c r="AQ108" s="53"/>
    </row>
    <row r="109" spans="40:43" x14ac:dyDescent="0.2">
      <c r="AN109" s="53"/>
      <c r="AO109" s="53"/>
      <c r="AP109" s="53"/>
      <c r="AQ109" s="53"/>
    </row>
    <row r="110" spans="40:43" x14ac:dyDescent="0.2">
      <c r="AN110" s="53"/>
      <c r="AO110" s="53"/>
      <c r="AP110" s="53"/>
      <c r="AQ110" s="53"/>
    </row>
    <row r="111" spans="40:43" x14ac:dyDescent="0.2">
      <c r="AN111" s="53"/>
      <c r="AO111" s="53"/>
      <c r="AP111" s="53"/>
      <c r="AQ111" s="53"/>
    </row>
    <row r="112" spans="40:43" x14ac:dyDescent="0.2">
      <c r="AN112" s="53"/>
      <c r="AO112" s="53"/>
      <c r="AP112" s="53"/>
      <c r="AQ112" s="53"/>
    </row>
    <row r="113" spans="40:43" x14ac:dyDescent="0.2">
      <c r="AN113" s="53"/>
      <c r="AO113" s="53"/>
      <c r="AP113" s="53"/>
      <c r="AQ113" s="53"/>
    </row>
    <row r="114" spans="40:43" x14ac:dyDescent="0.2">
      <c r="AN114" s="53"/>
      <c r="AO114" s="53"/>
      <c r="AP114" s="53"/>
      <c r="AQ114" s="53"/>
    </row>
    <row r="115" spans="40:43" x14ac:dyDescent="0.2">
      <c r="AN115" s="53"/>
      <c r="AO115" s="53"/>
      <c r="AP115" s="53"/>
      <c r="AQ115" s="53"/>
    </row>
    <row r="116" spans="40:43" x14ac:dyDescent="0.2">
      <c r="AN116" s="53"/>
      <c r="AO116" s="53"/>
      <c r="AP116" s="53"/>
      <c r="AQ116" s="53"/>
    </row>
    <row r="117" spans="40:43" x14ac:dyDescent="0.2">
      <c r="AN117" s="53"/>
      <c r="AO117" s="53"/>
      <c r="AP117" s="53"/>
      <c r="AQ117" s="53"/>
    </row>
    <row r="118" spans="40:43" x14ac:dyDescent="0.2">
      <c r="AN118" s="53"/>
      <c r="AO118" s="53"/>
      <c r="AP118" s="53"/>
      <c r="AQ118" s="53"/>
    </row>
    <row r="119" spans="40:43" x14ac:dyDescent="0.2">
      <c r="AN119" s="53"/>
      <c r="AO119" s="53"/>
      <c r="AP119" s="53"/>
      <c r="AQ119" s="53"/>
    </row>
    <row r="120" spans="40:43" x14ac:dyDescent="0.2">
      <c r="AN120" s="53"/>
      <c r="AO120" s="53"/>
      <c r="AP120" s="53"/>
      <c r="AQ120" s="53"/>
    </row>
    <row r="121" spans="40:43" x14ac:dyDescent="0.2">
      <c r="AN121" s="53"/>
      <c r="AO121" s="53"/>
      <c r="AP121" s="53"/>
      <c r="AQ121" s="53"/>
    </row>
    <row r="122" spans="40:43" x14ac:dyDescent="0.2">
      <c r="AN122" s="53"/>
      <c r="AO122" s="53"/>
      <c r="AP122" s="53"/>
      <c r="AQ122" s="53"/>
    </row>
    <row r="123" spans="40:43" x14ac:dyDescent="0.2">
      <c r="AN123" s="53"/>
      <c r="AO123" s="53"/>
      <c r="AP123" s="53"/>
      <c r="AQ123" s="53"/>
    </row>
    <row r="124" spans="40:43" x14ac:dyDescent="0.2">
      <c r="AN124" s="53"/>
      <c r="AO124" s="53"/>
      <c r="AP124" s="53"/>
      <c r="AQ124" s="53"/>
    </row>
    <row r="125" spans="40:43" x14ac:dyDescent="0.2">
      <c r="AN125" s="53"/>
      <c r="AO125" s="53"/>
      <c r="AP125" s="53"/>
      <c r="AQ125" s="53"/>
    </row>
    <row r="126" spans="40:43" x14ac:dyDescent="0.2">
      <c r="AN126" s="53"/>
      <c r="AO126" s="53"/>
      <c r="AP126" s="53"/>
      <c r="AQ126" s="53"/>
    </row>
    <row r="127" spans="40:43" x14ac:dyDescent="0.2">
      <c r="AN127" s="53"/>
      <c r="AO127" s="53"/>
      <c r="AP127" s="53"/>
      <c r="AQ127" s="53"/>
    </row>
    <row r="128" spans="40:43" x14ac:dyDescent="0.2">
      <c r="AN128" s="53"/>
      <c r="AO128" s="53"/>
      <c r="AP128" s="53"/>
      <c r="AQ128" s="53"/>
    </row>
    <row r="129" spans="40:43" x14ac:dyDescent="0.2">
      <c r="AN129" s="53"/>
      <c r="AO129" s="53"/>
      <c r="AP129" s="53"/>
      <c r="AQ129" s="53"/>
    </row>
    <row r="130" spans="40:43" x14ac:dyDescent="0.2">
      <c r="AN130" s="53"/>
      <c r="AO130" s="53"/>
      <c r="AP130" s="53"/>
      <c r="AQ130" s="53"/>
    </row>
    <row r="131" spans="40:43" x14ac:dyDescent="0.2">
      <c r="AN131" s="53"/>
      <c r="AO131" s="53"/>
      <c r="AP131" s="53"/>
      <c r="AQ131" s="53"/>
    </row>
    <row r="132" spans="40:43" x14ac:dyDescent="0.2">
      <c r="AN132" s="53"/>
      <c r="AO132" s="53"/>
      <c r="AP132" s="53"/>
      <c r="AQ132" s="53"/>
    </row>
    <row r="133" spans="40:43" x14ac:dyDescent="0.2">
      <c r="AN133" s="53"/>
      <c r="AO133" s="53"/>
      <c r="AP133" s="53"/>
      <c r="AQ133" s="53"/>
    </row>
    <row r="134" spans="40:43" x14ac:dyDescent="0.2">
      <c r="AN134" s="53"/>
      <c r="AO134" s="53"/>
      <c r="AP134" s="53"/>
      <c r="AQ134" s="53"/>
    </row>
    <row r="135" spans="40:43" x14ac:dyDescent="0.2">
      <c r="AN135" s="53"/>
      <c r="AO135" s="53"/>
      <c r="AP135" s="53"/>
      <c r="AQ135" s="53"/>
    </row>
    <row r="136" spans="40:43" x14ac:dyDescent="0.2">
      <c r="AN136" s="53"/>
      <c r="AO136" s="53"/>
      <c r="AP136" s="53"/>
      <c r="AQ136" s="53"/>
    </row>
    <row r="137" spans="40:43" x14ac:dyDescent="0.2">
      <c r="AN137" s="53"/>
      <c r="AO137" s="53"/>
      <c r="AP137" s="53"/>
      <c r="AQ137" s="53"/>
    </row>
    <row r="138" spans="40:43" x14ac:dyDescent="0.2">
      <c r="AN138" s="53"/>
      <c r="AO138" s="53"/>
      <c r="AP138" s="53"/>
      <c r="AQ138" s="53"/>
    </row>
    <row r="139" spans="40:43" x14ac:dyDescent="0.2">
      <c r="AN139" s="53"/>
      <c r="AO139" s="53"/>
      <c r="AP139" s="53"/>
      <c r="AQ139" s="53"/>
    </row>
    <row r="140" spans="40:43" x14ac:dyDescent="0.2">
      <c r="AN140" s="53"/>
      <c r="AO140" s="53"/>
      <c r="AP140" s="53"/>
      <c r="AQ140" s="53"/>
    </row>
    <row r="141" spans="40:43" x14ac:dyDescent="0.2">
      <c r="AN141" s="53"/>
      <c r="AO141" s="53"/>
      <c r="AP141" s="53"/>
      <c r="AQ141" s="53"/>
    </row>
    <row r="142" spans="40:43" x14ac:dyDescent="0.2">
      <c r="AN142" s="53"/>
      <c r="AO142" s="53"/>
      <c r="AP142" s="53"/>
      <c r="AQ142" s="53"/>
    </row>
    <row r="143" spans="40:43" x14ac:dyDescent="0.2">
      <c r="AN143" s="53"/>
      <c r="AO143" s="53"/>
      <c r="AP143" s="53"/>
      <c r="AQ143" s="53"/>
    </row>
    <row r="144" spans="40:43" x14ac:dyDescent="0.2">
      <c r="AN144" s="53"/>
      <c r="AO144" s="53"/>
      <c r="AP144" s="53"/>
      <c r="AQ144" s="53"/>
    </row>
    <row r="145" spans="40:43" x14ac:dyDescent="0.2">
      <c r="AN145" s="53"/>
      <c r="AO145" s="53"/>
      <c r="AP145" s="53"/>
      <c r="AQ145" s="53"/>
    </row>
    <row r="146" spans="40:43" x14ac:dyDescent="0.2">
      <c r="AN146" s="53"/>
      <c r="AO146" s="53"/>
      <c r="AP146" s="53"/>
      <c r="AQ146" s="53"/>
    </row>
    <row r="147" spans="40:43" x14ac:dyDescent="0.2">
      <c r="AN147" s="53"/>
      <c r="AO147" s="53"/>
      <c r="AP147" s="53"/>
      <c r="AQ147" s="53"/>
    </row>
    <row r="148" spans="40:43" x14ac:dyDescent="0.2">
      <c r="AN148" s="53"/>
      <c r="AO148" s="53"/>
      <c r="AP148" s="53"/>
      <c r="AQ148" s="53"/>
    </row>
    <row r="149" spans="40:43" x14ac:dyDescent="0.2">
      <c r="AN149" s="53"/>
      <c r="AO149" s="53"/>
      <c r="AP149" s="53"/>
      <c r="AQ149" s="53"/>
    </row>
    <row r="150" spans="40:43" x14ac:dyDescent="0.2">
      <c r="AN150" s="53"/>
      <c r="AO150" s="53"/>
      <c r="AP150" s="53"/>
      <c r="AQ150" s="53"/>
    </row>
    <row r="151" spans="40:43" x14ac:dyDescent="0.2">
      <c r="AN151" s="53"/>
      <c r="AO151" s="53"/>
      <c r="AP151" s="53"/>
      <c r="AQ151" s="53"/>
    </row>
    <row r="152" spans="40:43" x14ac:dyDescent="0.2">
      <c r="AN152" s="53"/>
      <c r="AO152" s="53"/>
      <c r="AP152" s="53"/>
      <c r="AQ152" s="53"/>
    </row>
    <row r="153" spans="40:43" x14ac:dyDescent="0.2">
      <c r="AN153" s="53"/>
      <c r="AO153" s="53"/>
      <c r="AP153" s="53"/>
      <c r="AQ153" s="53"/>
    </row>
    <row r="154" spans="40:43" x14ac:dyDescent="0.2">
      <c r="AN154" s="53"/>
      <c r="AO154" s="53"/>
      <c r="AP154" s="53"/>
      <c r="AQ154" s="53"/>
    </row>
    <row r="155" spans="40:43" x14ac:dyDescent="0.2">
      <c r="AN155" s="53"/>
      <c r="AO155" s="53"/>
      <c r="AP155" s="53"/>
      <c r="AQ155" s="53"/>
    </row>
    <row r="156" spans="40:43" x14ac:dyDescent="0.2">
      <c r="AN156" s="53"/>
      <c r="AO156" s="53"/>
      <c r="AP156" s="53"/>
      <c r="AQ156" s="53"/>
    </row>
    <row r="157" spans="40:43" x14ac:dyDescent="0.2">
      <c r="AN157" s="53"/>
      <c r="AO157" s="53"/>
      <c r="AP157" s="53"/>
      <c r="AQ157" s="53"/>
    </row>
    <row r="158" spans="40:43" x14ac:dyDescent="0.2">
      <c r="AN158" s="53"/>
      <c r="AO158" s="53"/>
      <c r="AP158" s="53"/>
      <c r="AQ158" s="53"/>
    </row>
    <row r="159" spans="40:43" x14ac:dyDescent="0.2">
      <c r="AN159" s="53"/>
      <c r="AO159" s="53"/>
      <c r="AP159" s="53"/>
      <c r="AQ159" s="53"/>
    </row>
    <row r="160" spans="40:43" x14ac:dyDescent="0.2">
      <c r="AN160" s="53"/>
      <c r="AO160" s="53"/>
      <c r="AP160" s="53"/>
      <c r="AQ160" s="53"/>
    </row>
    <row r="161" spans="40:43" x14ac:dyDescent="0.2">
      <c r="AN161" s="53"/>
      <c r="AO161" s="53"/>
      <c r="AP161" s="53"/>
      <c r="AQ161" s="53"/>
    </row>
    <row r="162" spans="40:43" x14ac:dyDescent="0.2">
      <c r="AN162" s="53"/>
      <c r="AO162" s="53"/>
      <c r="AP162" s="53"/>
      <c r="AQ162" s="53"/>
    </row>
    <row r="163" spans="40:43" x14ac:dyDescent="0.2">
      <c r="AN163" s="53"/>
      <c r="AO163" s="53"/>
      <c r="AP163" s="53"/>
      <c r="AQ163" s="53"/>
    </row>
    <row r="164" spans="40:43" x14ac:dyDescent="0.2">
      <c r="AN164" s="53"/>
      <c r="AO164" s="53"/>
      <c r="AP164" s="53"/>
      <c r="AQ164" s="53"/>
    </row>
    <row r="165" spans="40:43" x14ac:dyDescent="0.2">
      <c r="AN165" s="53"/>
      <c r="AO165" s="53"/>
      <c r="AP165" s="53"/>
      <c r="AQ165" s="53"/>
    </row>
    <row r="166" spans="40:43" x14ac:dyDescent="0.2">
      <c r="AN166" s="53"/>
      <c r="AO166" s="53"/>
      <c r="AP166" s="53"/>
      <c r="AQ166" s="53"/>
    </row>
    <row r="167" spans="40:43" x14ac:dyDescent="0.2">
      <c r="AN167" s="53"/>
      <c r="AO167" s="53"/>
      <c r="AP167" s="53"/>
      <c r="AQ167" s="53"/>
    </row>
    <row r="168" spans="40:43" x14ac:dyDescent="0.2">
      <c r="AN168" s="53"/>
      <c r="AO168" s="53"/>
      <c r="AP168" s="53"/>
      <c r="AQ168" s="53"/>
    </row>
    <row r="169" spans="40:43" x14ac:dyDescent="0.2">
      <c r="AN169" s="53"/>
      <c r="AO169" s="53"/>
      <c r="AP169" s="53"/>
      <c r="AQ169" s="53"/>
    </row>
    <row r="170" spans="40:43" x14ac:dyDescent="0.2">
      <c r="AN170" s="53"/>
      <c r="AO170" s="53"/>
      <c r="AP170" s="53"/>
      <c r="AQ170" s="53"/>
    </row>
    <row r="171" spans="40:43" x14ac:dyDescent="0.2">
      <c r="AN171" s="53"/>
      <c r="AO171" s="53"/>
      <c r="AP171" s="53"/>
      <c r="AQ171" s="53"/>
    </row>
    <row r="172" spans="40:43" x14ac:dyDescent="0.2">
      <c r="AN172" s="53"/>
      <c r="AO172" s="53"/>
      <c r="AP172" s="53"/>
      <c r="AQ172" s="53"/>
    </row>
    <row r="173" spans="40:43" x14ac:dyDescent="0.2">
      <c r="AN173" s="53"/>
      <c r="AO173" s="53"/>
      <c r="AP173" s="53"/>
      <c r="AQ173" s="53"/>
    </row>
    <row r="174" spans="40:43" x14ac:dyDescent="0.2">
      <c r="AN174" s="53"/>
      <c r="AO174" s="53"/>
      <c r="AP174" s="53"/>
      <c r="AQ174" s="53"/>
    </row>
    <row r="175" spans="40:43" x14ac:dyDescent="0.2">
      <c r="AN175" s="53"/>
      <c r="AO175" s="53"/>
      <c r="AP175" s="53"/>
      <c r="AQ175" s="53"/>
    </row>
    <row r="176" spans="40:43" x14ac:dyDescent="0.2">
      <c r="AN176" s="53"/>
      <c r="AO176" s="53"/>
      <c r="AP176" s="53"/>
      <c r="AQ176" s="53"/>
    </row>
    <row r="177" spans="40:43" x14ac:dyDescent="0.2">
      <c r="AN177" s="53"/>
      <c r="AO177" s="53"/>
      <c r="AP177" s="53"/>
      <c r="AQ177" s="53"/>
    </row>
    <row r="178" spans="40:43" x14ac:dyDescent="0.2">
      <c r="AN178" s="53"/>
      <c r="AO178" s="53"/>
      <c r="AP178" s="53"/>
      <c r="AQ178" s="53"/>
    </row>
    <row r="179" spans="40:43" x14ac:dyDescent="0.2">
      <c r="AN179" s="53"/>
      <c r="AO179" s="53"/>
      <c r="AP179" s="53"/>
      <c r="AQ179" s="53"/>
    </row>
    <row r="180" spans="40:43" x14ac:dyDescent="0.2">
      <c r="AN180" s="53"/>
      <c r="AO180" s="53"/>
      <c r="AP180" s="53"/>
      <c r="AQ180" s="53"/>
    </row>
    <row r="181" spans="40:43" x14ac:dyDescent="0.2">
      <c r="AN181" s="53"/>
      <c r="AO181" s="53"/>
      <c r="AP181" s="53"/>
      <c r="AQ181" s="53"/>
    </row>
    <row r="182" spans="40:43" x14ac:dyDescent="0.2">
      <c r="AN182" s="53"/>
      <c r="AO182" s="53"/>
      <c r="AP182" s="53"/>
      <c r="AQ182" s="53"/>
    </row>
    <row r="183" spans="40:43" x14ac:dyDescent="0.2">
      <c r="AN183" s="53"/>
      <c r="AO183" s="53"/>
      <c r="AP183" s="53"/>
      <c r="AQ183" s="53"/>
    </row>
    <row r="184" spans="40:43" x14ac:dyDescent="0.2">
      <c r="AN184" s="53"/>
      <c r="AO184" s="53"/>
      <c r="AP184" s="53"/>
      <c r="AQ184" s="53"/>
    </row>
    <row r="185" spans="40:43" x14ac:dyDescent="0.2">
      <c r="AN185" s="53"/>
      <c r="AO185" s="53"/>
      <c r="AP185" s="53"/>
      <c r="AQ185" s="53"/>
    </row>
    <row r="186" spans="40:43" x14ac:dyDescent="0.2">
      <c r="AN186" s="53"/>
      <c r="AO186" s="53"/>
      <c r="AP186" s="53"/>
      <c r="AQ186" s="53"/>
    </row>
    <row r="187" spans="40:43" x14ac:dyDescent="0.2">
      <c r="AN187" s="53"/>
      <c r="AO187" s="53"/>
      <c r="AP187" s="53"/>
      <c r="AQ187" s="53"/>
    </row>
    <row r="188" spans="40:43" x14ac:dyDescent="0.2">
      <c r="AN188" s="53"/>
      <c r="AO188" s="53"/>
      <c r="AP188" s="53"/>
      <c r="AQ188" s="53"/>
    </row>
    <row r="189" spans="40:43" x14ac:dyDescent="0.2">
      <c r="AN189" s="53"/>
      <c r="AO189" s="53"/>
      <c r="AP189" s="53"/>
      <c r="AQ189" s="53"/>
    </row>
    <row r="190" spans="40:43" x14ac:dyDescent="0.2">
      <c r="AN190" s="53"/>
      <c r="AO190" s="53"/>
      <c r="AP190" s="53"/>
      <c r="AQ190" s="53"/>
    </row>
    <row r="191" spans="40:43" x14ac:dyDescent="0.2">
      <c r="AN191" s="53"/>
      <c r="AO191" s="53"/>
      <c r="AP191" s="53"/>
      <c r="AQ191" s="53"/>
    </row>
    <row r="192" spans="40:43" x14ac:dyDescent="0.2">
      <c r="AN192" s="53"/>
      <c r="AO192" s="53"/>
      <c r="AP192" s="53"/>
      <c r="AQ192" s="53"/>
    </row>
    <row r="193" spans="40:43" x14ac:dyDescent="0.2">
      <c r="AN193" s="53"/>
      <c r="AO193" s="53"/>
      <c r="AP193" s="53"/>
      <c r="AQ193" s="53"/>
    </row>
    <row r="194" spans="40:43" x14ac:dyDescent="0.2">
      <c r="AN194" s="53"/>
      <c r="AO194" s="53"/>
      <c r="AP194" s="53"/>
      <c r="AQ194" s="53"/>
    </row>
    <row r="195" spans="40:43" x14ac:dyDescent="0.2">
      <c r="AN195" s="53"/>
      <c r="AO195" s="53"/>
      <c r="AP195" s="53"/>
      <c r="AQ195" s="53"/>
    </row>
    <row r="196" spans="40:43" x14ac:dyDescent="0.2">
      <c r="AN196" s="53"/>
      <c r="AO196" s="53"/>
      <c r="AP196" s="53"/>
      <c r="AQ196" s="53"/>
    </row>
    <row r="197" spans="40:43" x14ac:dyDescent="0.2">
      <c r="AN197" s="53"/>
      <c r="AO197" s="53"/>
      <c r="AP197" s="53"/>
      <c r="AQ197" s="53"/>
    </row>
    <row r="198" spans="40:43" x14ac:dyDescent="0.2">
      <c r="AN198" s="53"/>
      <c r="AO198" s="53"/>
      <c r="AP198" s="53"/>
      <c r="AQ198" s="53"/>
    </row>
    <row r="199" spans="40:43" x14ac:dyDescent="0.2">
      <c r="AN199" s="53"/>
      <c r="AO199" s="53"/>
      <c r="AP199" s="53"/>
      <c r="AQ199" s="53"/>
    </row>
    <row r="200" spans="40:43" x14ac:dyDescent="0.2">
      <c r="AN200" s="53"/>
      <c r="AO200" s="53"/>
      <c r="AP200" s="53"/>
      <c r="AQ200" s="53"/>
    </row>
    <row r="201" spans="40:43" x14ac:dyDescent="0.2">
      <c r="AN201" s="53"/>
      <c r="AO201" s="53"/>
      <c r="AP201" s="53"/>
      <c r="AQ201" s="53"/>
    </row>
    <row r="202" spans="40:43" x14ac:dyDescent="0.2">
      <c r="AN202" s="53"/>
      <c r="AO202" s="53"/>
      <c r="AP202" s="53"/>
      <c r="AQ202" s="53"/>
    </row>
    <row r="203" spans="40:43" x14ac:dyDescent="0.2">
      <c r="AN203" s="53"/>
      <c r="AO203" s="53"/>
      <c r="AP203" s="53"/>
      <c r="AQ203" s="53"/>
    </row>
    <row r="204" spans="40:43" x14ac:dyDescent="0.2">
      <c r="AN204" s="53"/>
      <c r="AO204" s="53"/>
      <c r="AP204" s="53"/>
      <c r="AQ204" s="53"/>
    </row>
    <row r="205" spans="40:43" x14ac:dyDescent="0.2">
      <c r="AN205" s="53"/>
      <c r="AO205" s="53"/>
      <c r="AP205" s="53"/>
      <c r="AQ205" s="53"/>
    </row>
    <row r="206" spans="40:43" x14ac:dyDescent="0.2">
      <c r="AN206" s="53"/>
      <c r="AO206" s="53"/>
      <c r="AP206" s="53"/>
      <c r="AQ206" s="53"/>
    </row>
    <row r="207" spans="40:43" x14ac:dyDescent="0.2">
      <c r="AN207" s="53"/>
      <c r="AO207" s="53"/>
      <c r="AP207" s="53"/>
      <c r="AQ207" s="53"/>
    </row>
    <row r="208" spans="40:43" x14ac:dyDescent="0.2">
      <c r="AN208" s="53"/>
      <c r="AO208" s="53"/>
      <c r="AP208" s="53"/>
      <c r="AQ208" s="53"/>
    </row>
    <row r="209" spans="40:43" x14ac:dyDescent="0.2">
      <c r="AN209" s="53"/>
      <c r="AO209" s="53"/>
      <c r="AP209" s="53"/>
      <c r="AQ209" s="53"/>
    </row>
    <row r="210" spans="40:43" x14ac:dyDescent="0.2">
      <c r="AN210" s="53"/>
      <c r="AO210" s="53"/>
      <c r="AP210" s="53"/>
      <c r="AQ210" s="53"/>
    </row>
    <row r="211" spans="40:43" x14ac:dyDescent="0.2">
      <c r="AN211" s="53"/>
      <c r="AO211" s="53"/>
      <c r="AP211" s="53"/>
      <c r="AQ211" s="53"/>
    </row>
    <row r="212" spans="40:43" x14ac:dyDescent="0.2">
      <c r="AN212" s="53"/>
      <c r="AO212" s="53"/>
      <c r="AP212" s="53"/>
      <c r="AQ212" s="53"/>
    </row>
    <row r="213" spans="40:43" x14ac:dyDescent="0.2">
      <c r="AN213" s="53"/>
      <c r="AO213" s="53"/>
      <c r="AP213" s="53"/>
      <c r="AQ213" s="53"/>
    </row>
    <row r="214" spans="40:43" x14ac:dyDescent="0.2">
      <c r="AN214" s="53"/>
      <c r="AO214" s="53"/>
      <c r="AP214" s="53"/>
      <c r="AQ214" s="53"/>
    </row>
    <row r="215" spans="40:43" x14ac:dyDescent="0.2">
      <c r="AN215" s="53"/>
      <c r="AO215" s="53"/>
      <c r="AP215" s="53"/>
      <c r="AQ215" s="53"/>
    </row>
    <row r="216" spans="40:43" x14ac:dyDescent="0.2">
      <c r="AN216" s="53"/>
      <c r="AO216" s="53"/>
      <c r="AP216" s="53"/>
      <c r="AQ216" s="53"/>
    </row>
    <row r="217" spans="40:43" x14ac:dyDescent="0.2">
      <c r="AN217" s="53"/>
      <c r="AO217" s="53"/>
      <c r="AP217" s="53"/>
      <c r="AQ217" s="53"/>
    </row>
    <row r="218" spans="40:43" x14ac:dyDescent="0.2">
      <c r="AN218" s="53"/>
      <c r="AO218" s="53"/>
      <c r="AP218" s="53"/>
      <c r="AQ218" s="53"/>
    </row>
    <row r="219" spans="40:43" x14ac:dyDescent="0.2">
      <c r="AN219" s="53"/>
      <c r="AO219" s="53"/>
      <c r="AP219" s="53"/>
      <c r="AQ219" s="53"/>
    </row>
    <row r="220" spans="40:43" x14ac:dyDescent="0.2">
      <c r="AN220" s="53"/>
      <c r="AO220" s="53"/>
      <c r="AP220" s="53"/>
      <c r="AQ220" s="53"/>
    </row>
    <row r="221" spans="40:43" x14ac:dyDescent="0.2">
      <c r="AN221" s="53"/>
      <c r="AO221" s="53"/>
      <c r="AP221" s="53"/>
      <c r="AQ221" s="53"/>
    </row>
    <row r="222" spans="40:43" x14ac:dyDescent="0.2">
      <c r="AN222" s="53"/>
      <c r="AO222" s="53"/>
      <c r="AP222" s="53"/>
      <c r="AQ222" s="53"/>
    </row>
    <row r="223" spans="40:43" x14ac:dyDescent="0.2">
      <c r="AN223" s="53"/>
      <c r="AO223" s="53"/>
      <c r="AP223" s="53"/>
      <c r="AQ223" s="53"/>
    </row>
    <row r="224" spans="40:43" x14ac:dyDescent="0.2">
      <c r="AN224" s="53"/>
      <c r="AO224" s="53"/>
      <c r="AP224" s="53"/>
      <c r="AQ224" s="53"/>
    </row>
    <row r="225" spans="40:43" x14ac:dyDescent="0.2">
      <c r="AN225" s="53"/>
      <c r="AO225" s="53"/>
      <c r="AP225" s="53"/>
      <c r="AQ225" s="53"/>
    </row>
    <row r="226" spans="40:43" x14ac:dyDescent="0.2">
      <c r="AN226" s="53"/>
      <c r="AO226" s="53"/>
      <c r="AP226" s="53"/>
      <c r="AQ226" s="53"/>
    </row>
    <row r="227" spans="40:43" x14ac:dyDescent="0.2">
      <c r="AN227" s="53"/>
      <c r="AO227" s="53"/>
      <c r="AP227" s="53"/>
      <c r="AQ227" s="53"/>
    </row>
    <row r="228" spans="40:43" x14ac:dyDescent="0.2">
      <c r="AN228" s="53"/>
      <c r="AO228" s="53"/>
      <c r="AP228" s="53"/>
      <c r="AQ228" s="53"/>
    </row>
    <row r="229" spans="40:43" x14ac:dyDescent="0.2">
      <c r="AN229" s="53"/>
      <c r="AO229" s="53"/>
      <c r="AP229" s="53"/>
      <c r="AQ229" s="53"/>
    </row>
    <row r="230" spans="40:43" x14ac:dyDescent="0.2">
      <c r="AN230" s="53"/>
      <c r="AO230" s="53"/>
      <c r="AP230" s="53"/>
      <c r="AQ230" s="53"/>
    </row>
    <row r="231" spans="40:43" x14ac:dyDescent="0.2">
      <c r="AN231" s="53"/>
      <c r="AO231" s="53"/>
      <c r="AP231" s="53"/>
      <c r="AQ231" s="53"/>
    </row>
    <row r="232" spans="40:43" x14ac:dyDescent="0.2">
      <c r="AN232" s="53"/>
      <c r="AO232" s="53"/>
      <c r="AP232" s="53"/>
      <c r="AQ232" s="53"/>
    </row>
    <row r="233" spans="40:43" x14ac:dyDescent="0.2">
      <c r="AN233" s="53"/>
      <c r="AO233" s="53"/>
      <c r="AP233" s="53"/>
      <c r="AQ233" s="53"/>
    </row>
    <row r="234" spans="40:43" x14ac:dyDescent="0.2">
      <c r="AN234" s="53"/>
      <c r="AO234" s="53"/>
      <c r="AP234" s="53"/>
      <c r="AQ234" s="53"/>
    </row>
    <row r="235" spans="40:43" x14ac:dyDescent="0.2">
      <c r="AN235" s="53"/>
      <c r="AO235" s="53"/>
      <c r="AP235" s="53"/>
      <c r="AQ235" s="53"/>
    </row>
    <row r="236" spans="40:43" x14ac:dyDescent="0.2">
      <c r="AN236" s="53"/>
      <c r="AO236" s="53"/>
      <c r="AP236" s="53"/>
      <c r="AQ236" s="53"/>
    </row>
    <row r="237" spans="40:43" x14ac:dyDescent="0.2">
      <c r="AN237" s="53"/>
      <c r="AO237" s="53"/>
      <c r="AP237" s="53"/>
      <c r="AQ237" s="53"/>
    </row>
    <row r="238" spans="40:43" x14ac:dyDescent="0.2">
      <c r="AN238" s="53"/>
      <c r="AO238" s="53"/>
      <c r="AP238" s="53"/>
      <c r="AQ238" s="53"/>
    </row>
    <row r="239" spans="40:43" x14ac:dyDescent="0.2">
      <c r="AN239" s="53"/>
      <c r="AO239" s="53"/>
      <c r="AP239" s="53"/>
      <c r="AQ239" s="53"/>
    </row>
    <row r="240" spans="40:43" x14ac:dyDescent="0.2">
      <c r="AN240" s="53"/>
      <c r="AO240" s="53"/>
      <c r="AP240" s="53"/>
      <c r="AQ240" s="53"/>
    </row>
    <row r="241" spans="40:43" x14ac:dyDescent="0.2">
      <c r="AN241" s="53"/>
      <c r="AO241" s="53"/>
      <c r="AP241" s="53"/>
      <c r="AQ241" s="53"/>
    </row>
    <row r="242" spans="40:43" x14ac:dyDescent="0.2">
      <c r="AN242" s="53"/>
      <c r="AO242" s="53"/>
      <c r="AP242" s="53"/>
      <c r="AQ242" s="53"/>
    </row>
    <row r="243" spans="40:43" x14ac:dyDescent="0.2">
      <c r="AN243" s="53"/>
      <c r="AO243" s="53"/>
      <c r="AP243" s="53"/>
      <c r="AQ243" s="53"/>
    </row>
    <row r="244" spans="40:43" x14ac:dyDescent="0.2">
      <c r="AN244" s="53"/>
      <c r="AO244" s="53"/>
      <c r="AP244" s="53"/>
      <c r="AQ244" s="53"/>
    </row>
    <row r="245" spans="40:43" x14ac:dyDescent="0.2">
      <c r="AN245" s="53"/>
      <c r="AO245" s="53"/>
      <c r="AP245" s="53"/>
      <c r="AQ245" s="53"/>
    </row>
    <row r="246" spans="40:43" x14ac:dyDescent="0.2">
      <c r="AN246" s="53"/>
      <c r="AO246" s="53"/>
      <c r="AP246" s="53"/>
      <c r="AQ246" s="53"/>
    </row>
    <row r="247" spans="40:43" x14ac:dyDescent="0.2">
      <c r="AN247" s="53"/>
      <c r="AO247" s="53"/>
      <c r="AP247" s="53"/>
      <c r="AQ247" s="53"/>
    </row>
    <row r="248" spans="40:43" x14ac:dyDescent="0.2">
      <c r="AN248" s="53"/>
      <c r="AO248" s="53"/>
      <c r="AP248" s="53"/>
      <c r="AQ248" s="53"/>
    </row>
    <row r="249" spans="40:43" x14ac:dyDescent="0.2">
      <c r="AN249" s="53"/>
      <c r="AO249" s="53"/>
      <c r="AP249" s="53"/>
      <c r="AQ249" s="53"/>
    </row>
    <row r="250" spans="40:43" x14ac:dyDescent="0.2">
      <c r="AN250" s="53"/>
      <c r="AO250" s="53"/>
      <c r="AP250" s="53"/>
      <c r="AQ250" s="53"/>
    </row>
    <row r="251" spans="40:43" x14ac:dyDescent="0.2">
      <c r="AN251" s="53"/>
      <c r="AO251" s="53"/>
      <c r="AP251" s="53"/>
      <c r="AQ251" s="53"/>
    </row>
    <row r="252" spans="40:43" x14ac:dyDescent="0.2">
      <c r="AN252" s="53"/>
      <c r="AO252" s="53"/>
      <c r="AP252" s="53"/>
      <c r="AQ252" s="53"/>
    </row>
    <row r="253" spans="40:43" x14ac:dyDescent="0.2">
      <c r="AN253" s="53"/>
      <c r="AO253" s="53"/>
      <c r="AP253" s="53"/>
      <c r="AQ253" s="53"/>
    </row>
    <row r="254" spans="40:43" x14ac:dyDescent="0.2">
      <c r="AN254" s="53"/>
      <c r="AO254" s="53"/>
      <c r="AP254" s="53"/>
      <c r="AQ254" s="53"/>
    </row>
    <row r="255" spans="40:43" x14ac:dyDescent="0.2">
      <c r="AN255" s="53"/>
      <c r="AO255" s="53"/>
      <c r="AP255" s="53"/>
      <c r="AQ255" s="53"/>
    </row>
    <row r="256" spans="40:43" x14ac:dyDescent="0.2">
      <c r="AN256" s="53"/>
      <c r="AO256" s="53"/>
      <c r="AP256" s="53"/>
      <c r="AQ256" s="53"/>
    </row>
    <row r="257" spans="40:43" x14ac:dyDescent="0.2">
      <c r="AN257" s="53"/>
      <c r="AO257" s="53"/>
      <c r="AP257" s="53"/>
      <c r="AQ257" s="53"/>
    </row>
    <row r="258" spans="40:43" x14ac:dyDescent="0.2">
      <c r="AN258" s="53"/>
      <c r="AO258" s="53"/>
      <c r="AP258" s="53"/>
      <c r="AQ258" s="53"/>
    </row>
    <row r="259" spans="40:43" x14ac:dyDescent="0.2">
      <c r="AN259" s="53"/>
      <c r="AO259" s="53"/>
      <c r="AP259" s="53"/>
      <c r="AQ259" s="53"/>
    </row>
    <row r="260" spans="40:43" x14ac:dyDescent="0.2">
      <c r="AN260" s="53"/>
      <c r="AO260" s="53"/>
      <c r="AP260" s="53"/>
      <c r="AQ260" s="53"/>
    </row>
    <row r="261" spans="40:43" x14ac:dyDescent="0.2">
      <c r="AN261" s="53"/>
      <c r="AO261" s="53"/>
      <c r="AP261" s="53"/>
      <c r="AQ261" s="53"/>
    </row>
    <row r="262" spans="40:43" x14ac:dyDescent="0.2">
      <c r="AN262" s="53"/>
      <c r="AO262" s="53"/>
      <c r="AP262" s="53"/>
      <c r="AQ262" s="53"/>
    </row>
    <row r="263" spans="40:43" x14ac:dyDescent="0.2">
      <c r="AN263" s="53"/>
      <c r="AO263" s="53"/>
      <c r="AP263" s="53"/>
      <c r="AQ263" s="53"/>
    </row>
    <row r="264" spans="40:43" x14ac:dyDescent="0.2">
      <c r="AN264" s="53"/>
      <c r="AO264" s="53"/>
      <c r="AP264" s="53"/>
      <c r="AQ264" s="53"/>
    </row>
    <row r="265" spans="40:43" x14ac:dyDescent="0.2">
      <c r="AN265" s="53"/>
      <c r="AO265" s="53"/>
      <c r="AP265" s="53"/>
      <c r="AQ265" s="53"/>
    </row>
    <row r="266" spans="40:43" x14ac:dyDescent="0.2">
      <c r="AN266" s="53"/>
      <c r="AO266" s="53"/>
      <c r="AP266" s="53"/>
      <c r="AQ266" s="53"/>
    </row>
    <row r="267" spans="40:43" x14ac:dyDescent="0.2">
      <c r="AN267" s="53"/>
      <c r="AO267" s="53"/>
      <c r="AP267" s="53"/>
      <c r="AQ267" s="53"/>
    </row>
    <row r="268" spans="40:43" x14ac:dyDescent="0.2">
      <c r="AN268" s="53"/>
      <c r="AO268" s="53"/>
      <c r="AP268" s="53"/>
      <c r="AQ268" s="53"/>
    </row>
    <row r="269" spans="40:43" x14ac:dyDescent="0.2">
      <c r="AN269" s="53"/>
      <c r="AO269" s="53"/>
      <c r="AP269" s="53"/>
      <c r="AQ269" s="53"/>
    </row>
    <row r="270" spans="40:43" x14ac:dyDescent="0.2">
      <c r="AN270" s="53"/>
      <c r="AO270" s="53"/>
      <c r="AP270" s="53"/>
      <c r="AQ270" s="53"/>
    </row>
    <row r="271" spans="40:43" x14ac:dyDescent="0.2">
      <c r="AN271" s="53"/>
      <c r="AO271" s="53"/>
      <c r="AP271" s="53"/>
      <c r="AQ271" s="53"/>
    </row>
    <row r="272" spans="40:43" x14ac:dyDescent="0.2">
      <c r="AN272" s="53"/>
      <c r="AO272" s="53"/>
      <c r="AP272" s="53"/>
      <c r="AQ272" s="53"/>
    </row>
    <row r="273" spans="40:43" x14ac:dyDescent="0.2">
      <c r="AN273" s="53"/>
      <c r="AO273" s="53"/>
      <c r="AP273" s="53"/>
      <c r="AQ273" s="53"/>
    </row>
    <row r="274" spans="40:43" x14ac:dyDescent="0.2">
      <c r="AN274" s="53"/>
      <c r="AO274" s="53"/>
      <c r="AP274" s="53"/>
      <c r="AQ274" s="53"/>
    </row>
    <row r="275" spans="40:43" x14ac:dyDescent="0.2">
      <c r="AN275" s="53"/>
      <c r="AO275" s="53"/>
      <c r="AP275" s="53"/>
      <c r="AQ275" s="53"/>
    </row>
    <row r="276" spans="40:43" x14ac:dyDescent="0.2">
      <c r="AN276" s="53"/>
      <c r="AO276" s="53"/>
      <c r="AP276" s="53"/>
      <c r="AQ276" s="53"/>
    </row>
    <row r="277" spans="40:43" x14ac:dyDescent="0.2">
      <c r="AN277" s="53"/>
      <c r="AO277" s="53"/>
      <c r="AP277" s="53"/>
      <c r="AQ277" s="53"/>
    </row>
    <row r="278" spans="40:43" x14ac:dyDescent="0.2">
      <c r="AN278" s="53"/>
      <c r="AO278" s="53"/>
      <c r="AP278" s="53"/>
      <c r="AQ278" s="53"/>
    </row>
    <row r="279" spans="40:43" x14ac:dyDescent="0.2">
      <c r="AN279" s="53"/>
      <c r="AO279" s="53"/>
      <c r="AP279" s="53"/>
      <c r="AQ279" s="53"/>
    </row>
    <row r="280" spans="40:43" x14ac:dyDescent="0.2">
      <c r="AN280" s="53"/>
      <c r="AO280" s="53"/>
      <c r="AP280" s="53"/>
      <c r="AQ280" s="53"/>
    </row>
    <row r="281" spans="40:43" x14ac:dyDescent="0.2">
      <c r="AN281" s="53"/>
      <c r="AO281" s="53"/>
      <c r="AP281" s="53"/>
      <c r="AQ281" s="53"/>
    </row>
    <row r="282" spans="40:43" x14ac:dyDescent="0.2">
      <c r="AN282" s="53"/>
      <c r="AO282" s="53"/>
      <c r="AP282" s="53"/>
      <c r="AQ282" s="53"/>
    </row>
    <row r="283" spans="40:43" x14ac:dyDescent="0.2">
      <c r="AN283" s="53"/>
      <c r="AO283" s="53"/>
      <c r="AP283" s="53"/>
      <c r="AQ283" s="53"/>
    </row>
    <row r="284" spans="40:43" x14ac:dyDescent="0.2">
      <c r="AN284" s="53"/>
      <c r="AO284" s="53"/>
      <c r="AP284" s="53"/>
      <c r="AQ284" s="53"/>
    </row>
    <row r="285" spans="40:43" x14ac:dyDescent="0.2">
      <c r="AN285" s="53"/>
      <c r="AO285" s="53"/>
      <c r="AP285" s="53"/>
      <c r="AQ285" s="53"/>
    </row>
    <row r="286" spans="40:43" x14ac:dyDescent="0.2">
      <c r="AN286" s="53"/>
      <c r="AO286" s="53"/>
      <c r="AP286" s="53"/>
      <c r="AQ286" s="53"/>
    </row>
    <row r="287" spans="40:43" x14ac:dyDescent="0.2">
      <c r="AN287" s="53"/>
      <c r="AO287" s="53"/>
      <c r="AP287" s="53"/>
      <c r="AQ287" s="53"/>
    </row>
    <row r="288" spans="40:43" x14ac:dyDescent="0.2">
      <c r="AN288" s="53"/>
      <c r="AO288" s="53"/>
      <c r="AP288" s="53"/>
      <c r="AQ288" s="53"/>
    </row>
    <row r="289" spans="40:43" x14ac:dyDescent="0.2">
      <c r="AN289" s="53"/>
      <c r="AO289" s="53"/>
      <c r="AP289" s="53"/>
      <c r="AQ289" s="53"/>
    </row>
    <row r="290" spans="40:43" x14ac:dyDescent="0.2">
      <c r="AN290" s="53"/>
      <c r="AO290" s="53"/>
      <c r="AP290" s="53"/>
      <c r="AQ290" s="53"/>
    </row>
    <row r="291" spans="40:43" x14ac:dyDescent="0.2">
      <c r="AN291" s="53"/>
      <c r="AO291" s="53"/>
      <c r="AP291" s="53"/>
      <c r="AQ291" s="53"/>
    </row>
  </sheetData>
  <mergeCells count="71">
    <mergeCell ref="A74:A77"/>
    <mergeCell ref="B74:B77"/>
    <mergeCell ref="A62:A65"/>
    <mergeCell ref="B62:B65"/>
    <mergeCell ref="Y6:Y7"/>
    <mergeCell ref="F6:G6"/>
    <mergeCell ref="B46:B49"/>
    <mergeCell ref="A66:A69"/>
    <mergeCell ref="B66:B69"/>
    <mergeCell ref="A70:A73"/>
    <mergeCell ref="B70:B73"/>
    <mergeCell ref="D6:E6"/>
    <mergeCell ref="M6:N6"/>
    <mergeCell ref="A26:A29"/>
    <mergeCell ref="A10:A25"/>
    <mergeCell ref="B30:B33"/>
    <mergeCell ref="Z4:Z7"/>
    <mergeCell ref="AA4:AA7"/>
    <mergeCell ref="X4:Y5"/>
    <mergeCell ref="Q4:Q7"/>
    <mergeCell ref="S4:S7"/>
    <mergeCell ref="R4:R7"/>
    <mergeCell ref="W4:W7"/>
    <mergeCell ref="V4:V7"/>
    <mergeCell ref="U4:U7"/>
    <mergeCell ref="T4:T7"/>
    <mergeCell ref="X6:X7"/>
    <mergeCell ref="D4:J5"/>
    <mergeCell ref="A54:A57"/>
    <mergeCell ref="B58:B61"/>
    <mergeCell ref="A50:A53"/>
    <mergeCell ref="A34:A37"/>
    <mergeCell ref="A58:A61"/>
    <mergeCell ref="B50:B53"/>
    <mergeCell ref="B54:B57"/>
    <mergeCell ref="A38:A41"/>
    <mergeCell ref="A42:A45"/>
    <mergeCell ref="B42:B45"/>
    <mergeCell ref="B34:B37"/>
    <mergeCell ref="B38:B41"/>
    <mergeCell ref="A46:A49"/>
    <mergeCell ref="A30:A33"/>
    <mergeCell ref="A4:A7"/>
    <mergeCell ref="B14:B17"/>
    <mergeCell ref="B26:B29"/>
    <mergeCell ref="C4:C7"/>
    <mergeCell ref="B18:B21"/>
    <mergeCell ref="B4:B7"/>
    <mergeCell ref="B22:B25"/>
    <mergeCell ref="B10:B13"/>
    <mergeCell ref="K4:P5"/>
    <mergeCell ref="K6:L6"/>
    <mergeCell ref="AT4:AU5"/>
    <mergeCell ref="AT6:AT7"/>
    <mergeCell ref="AU6:AU7"/>
    <mergeCell ref="AR4:AS5"/>
    <mergeCell ref="AS6:AS7"/>
    <mergeCell ref="AR6:AR7"/>
    <mergeCell ref="AQ4:AQ7"/>
    <mergeCell ref="AP4:AP7"/>
    <mergeCell ref="AN4:AO5"/>
    <mergeCell ref="AB4:AB7"/>
    <mergeCell ref="AH4:AH7"/>
    <mergeCell ref="AC4:AC7"/>
    <mergeCell ref="AN6:AN7"/>
    <mergeCell ref="AO6:AO7"/>
    <mergeCell ref="AI4:AI7"/>
    <mergeCell ref="AK4:AK7"/>
    <mergeCell ref="AL4:AL7"/>
    <mergeCell ref="AM4:AM7"/>
    <mergeCell ref="AJ4:AJ7"/>
  </mergeCells>
  <phoneticPr fontId="0" type="noConversion"/>
  <printOptions horizontalCentered="1"/>
  <pageMargins left="0.15748031496062992" right="0.11811023622047245" top="0" bottom="0" header="0" footer="0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"/>
  <sheetViews>
    <sheetView workbookViewId="0">
      <selection activeCell="G33" sqref="G33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HLedoch</dc:creator>
  <cp:lastModifiedBy>Katarzyna.Liczywek</cp:lastModifiedBy>
  <cp:lastPrinted>2024-06-24T12:55:32Z</cp:lastPrinted>
  <dcterms:created xsi:type="dcterms:W3CDTF">2004-07-06T11:25:39Z</dcterms:created>
  <dcterms:modified xsi:type="dcterms:W3CDTF">2024-07-08T07:21:59Z</dcterms:modified>
</cp:coreProperties>
</file>