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D368" i="1" l="1"/>
  <c r="D367" i="1"/>
  <c r="D366" i="1"/>
  <c r="D365" i="1"/>
  <c r="D359" i="1"/>
  <c r="D358" i="1"/>
  <c r="D357" i="1"/>
  <c r="D356" i="1"/>
  <c r="D355" i="1"/>
  <c r="D354" i="1"/>
  <c r="D353" i="1"/>
  <c r="D352" i="1"/>
  <c r="D338" i="1"/>
  <c r="D337" i="1"/>
  <c r="D297" i="1"/>
  <c r="D296" i="1"/>
  <c r="D295" i="1"/>
  <c r="D294" i="1"/>
  <c r="D292" i="1"/>
  <c r="D268" i="1"/>
  <c r="D267" i="1"/>
  <c r="D266" i="1"/>
  <c r="D265" i="1"/>
  <c r="D264" i="1"/>
  <c r="D263" i="1"/>
  <c r="D262" i="1"/>
  <c r="D261" i="1"/>
  <c r="D260" i="1"/>
  <c r="D259" i="1"/>
  <c r="D196" i="1"/>
  <c r="D192" i="1"/>
  <c r="D167" i="1"/>
  <c r="D166" i="1"/>
  <c r="D165" i="1"/>
  <c r="D164" i="1"/>
  <c r="D163" i="1"/>
  <c r="D162" i="1"/>
  <c r="D161" i="1"/>
  <c r="D160" i="1"/>
  <c r="D159" i="1"/>
  <c r="D158" i="1"/>
  <c r="D157" i="1"/>
  <c r="D156" i="1"/>
  <c r="D155" i="1"/>
  <c r="D154" i="1"/>
  <c r="D153" i="1"/>
  <c r="D152" i="1"/>
  <c r="D127" i="1" l="1"/>
  <c r="D126" i="1"/>
  <c r="D125" i="1"/>
  <c r="D124" i="1"/>
  <c r="D123" i="1"/>
  <c r="D122" i="1"/>
  <c r="D121" i="1"/>
  <c r="D84" i="1"/>
  <c r="D83" i="1"/>
  <c r="D82" i="1"/>
  <c r="D81" i="1"/>
  <c r="D44" i="1"/>
  <c r="D43" i="1"/>
  <c r="D36" i="1"/>
  <c r="D35" i="1"/>
  <c r="D34" i="1"/>
  <c r="D33" i="1"/>
  <c r="D32" i="1"/>
  <c r="D31" i="1"/>
  <c r="D30" i="1"/>
  <c r="D29" i="1"/>
  <c r="D28" i="1"/>
  <c r="D21" i="1"/>
  <c r="D20" i="1"/>
  <c r="D19" i="1"/>
  <c r="D18" i="1"/>
  <c r="D17" i="1"/>
  <c r="D16" i="1"/>
  <c r="D9" i="1"/>
  <c r="D8" i="1"/>
</calcChain>
</file>

<file path=xl/sharedStrings.xml><?xml version="1.0" encoding="utf-8"?>
<sst xmlns="http://schemas.openxmlformats.org/spreadsheetml/2006/main" count="1404" uniqueCount="505">
  <si>
    <t>Cena jedn. netto</t>
  </si>
  <si>
    <t>% VAT</t>
  </si>
  <si>
    <t>Wartość VAT</t>
  </si>
  <si>
    <t>Wartość brutto</t>
  </si>
  <si>
    <t>Producent</t>
  </si>
  <si>
    <t>Ilość sztuk w opakowaniu</t>
  </si>
  <si>
    <t>Lp.</t>
  </si>
  <si>
    <t>Przedmiot zamówienia</t>
  </si>
  <si>
    <t>J.m.</t>
  </si>
  <si>
    <t>Wartość netto</t>
  </si>
  <si>
    <t>Numer katalogowy/symbol</t>
  </si>
  <si>
    <t>Ilość sztuk przekazanych do pierwszego depozytu</t>
  </si>
  <si>
    <t xml:space="preserve">FORMULARZ ASORTYMENTOWO-CENOWY </t>
  </si>
  <si>
    <t>Osoby upoważnione do podpisania oferty w imieniu Wykonawcy</t>
  </si>
  <si>
    <t>Imie i Nazwisko</t>
  </si>
  <si>
    <t>Data</t>
  </si>
  <si>
    <t>Czytelny Podpis</t>
  </si>
  <si>
    <t>Zadanie nr 1 - Sterylny "worek" do usuwania zresekowanych narządów wewnętrznych</t>
  </si>
  <si>
    <r>
      <rPr>
        <b/>
        <sz val="9"/>
        <rFont val="Calibri"/>
        <family val="2"/>
        <charset val="238"/>
        <scheme val="minor"/>
      </rPr>
      <t>Worek laparoskopowy o pojemność 190-260 ml</t>
    </r>
    <r>
      <rPr>
        <sz val="9"/>
        <rFont val="Calibri"/>
        <family val="2"/>
        <charset val="238"/>
        <scheme val="minor"/>
      </rPr>
      <t xml:space="preserve"> do usuwania resekowanych narządów sterylny, jednorazowego użytku - jałowy worek bez sztywnego pałąka, średnica ramienia narzędzia 10 mm,  wymiary worka min 67- 90 mm x 150 mm. 1 op = 20 szt</t>
    </r>
  </si>
  <si>
    <r>
      <rPr>
        <b/>
        <sz val="9"/>
        <rFont val="Calibri"/>
        <family val="2"/>
        <charset val="238"/>
        <scheme val="minor"/>
      </rPr>
      <t>Worek laparoskopowy o pojemność 260 ml i 720 ml</t>
    </r>
    <r>
      <rPr>
        <sz val="9"/>
        <rFont val="Calibri"/>
        <family val="2"/>
        <charset val="238"/>
        <scheme val="minor"/>
      </rPr>
      <t xml:space="preserve"> do usuwania resekowanych  narządów, o średnicy ramienia 10 mm, ze sztywnym pałąkiem, pojemności 260 ml, jednokrotnego użytku worek o wymiarach 90 x150 mm oraz 13 0x 170 mm o pojemności min 720 ml do wyboru Zamawiajacego (1op = 5 szt).  </t>
    </r>
    <r>
      <rPr>
        <b/>
        <sz val="9"/>
        <rFont val="Calibri"/>
        <family val="2"/>
        <charset val="238"/>
        <scheme val="minor"/>
      </rPr>
      <t>Partia próbna - 1 szt</t>
    </r>
    <r>
      <rPr>
        <sz val="9"/>
        <rFont val="Calibri"/>
        <family val="2"/>
        <charset val="238"/>
        <scheme val="minor"/>
      </rPr>
      <t xml:space="preserve">  1op = 5 szt</t>
    </r>
  </si>
  <si>
    <r>
      <rPr>
        <b/>
        <sz val="9"/>
        <color theme="1"/>
        <rFont val="Calibri"/>
        <family val="2"/>
        <charset val="238"/>
        <scheme val="minor"/>
      </rPr>
      <t>Sterylny system zapobiegający parowaniu optyk endoskopowych typu "anti fog"</t>
    </r>
    <r>
      <rPr>
        <sz val="9"/>
        <color theme="1"/>
        <rFont val="Calibri"/>
        <family val="2"/>
        <charset val="238"/>
        <scheme val="minor"/>
      </rPr>
      <t xml:space="preserve"> składający się z pojemnika z płynem zabobiegającym parowaniu optyk oraz gąbki do przecierania optyk. Pakowane pojedynczo.</t>
    </r>
    <r>
      <rPr>
        <b/>
        <sz val="9"/>
        <color theme="1"/>
        <rFont val="Calibri"/>
        <family val="2"/>
        <charset val="238"/>
        <scheme val="minor"/>
      </rPr>
      <t xml:space="preserve"> </t>
    </r>
  </si>
  <si>
    <t>op.</t>
  </si>
  <si>
    <t>Razem Zadanie nr 1:</t>
  </si>
  <si>
    <t>Słownie wartość brutto Zadania nr 1: ………………………………………………………………………………………………………………………………………………………………….. zł</t>
  </si>
  <si>
    <t>Razem Zadanie nr 2:</t>
  </si>
  <si>
    <t>Słownie wartość brutto Zadania nr 2: ………………………………………………………………………………………………………………………………………………………………….. zł</t>
  </si>
  <si>
    <t>Razem Zadanie nr 3:</t>
  </si>
  <si>
    <t>Słownie wartość brutto Zadania nr 3: ………………………………………………………………………………………………………………………………………………………………….. zł</t>
  </si>
  <si>
    <t>Razem Zadanie nr 4:</t>
  </si>
  <si>
    <t>Słownie wartość brutto Zadania nr 4: ………………………………………………………………………………………………………………………………………………………………….. zł</t>
  </si>
  <si>
    <t>Razem Zadanie nr 5:</t>
  </si>
  <si>
    <t>Słownie wartość brutto Zadania nr 5: ………………………………………………………………………………………………………………………………………………………………….. zł</t>
  </si>
  <si>
    <t>Razem Zadanie nr 6:</t>
  </si>
  <si>
    <t>Słownie wartość brutto Zadania nr 6: ………………………………………………………………………………………………………………………………………………………………….. zł</t>
  </si>
  <si>
    <t>Razem Zadanie nr 7:</t>
  </si>
  <si>
    <t>Słownie wartość brutto Zadania nr 7: ………………………………………………………………………………………………………………………………………………………………….. zł</t>
  </si>
  <si>
    <t>Razem Zadanie nr 8:</t>
  </si>
  <si>
    <t>Słownie wartość brutto Zadania nr 8: ………………………………………………………………………………………………………………………………………………………………….. zł</t>
  </si>
  <si>
    <t>Zadanie nr 2 - Klipsy tytanowe</t>
  </si>
  <si>
    <r>
      <rPr>
        <b/>
        <sz val="9"/>
        <rFont val="Calibri"/>
        <family val="2"/>
        <charset val="238"/>
        <scheme val="minor"/>
      </rPr>
      <t>Klipsy tytanowe rozmiar L</t>
    </r>
    <r>
      <rPr>
        <sz val="9"/>
        <rFont val="Calibri"/>
        <family val="2"/>
        <charset val="238"/>
        <scheme val="minor"/>
      </rPr>
      <t xml:space="preserve"> (duże)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szczękach.klipsownicy. Wymiary: długość 10,7 mm, rozwartość ramion: 11 mm, długość zamkniętego klipsa 12,5mm.
Użyczenie 4 klipspwnic kompatybilnych z opisanym klipsem.Na Blok Operacyjny Szpitala Sw.Wincentego a Paulo i 4 sztuk na Blok Operacyjny Szpitala Morskiego PCK.Klipsownice należy dostarczyć wraz z pierwszym zamówieniem klipsów przekazując je bezopśrednio użytkownikowi.
1 op = 120 klipsów</t>
    </r>
  </si>
  <si>
    <r>
      <rPr>
        <b/>
        <sz val="9"/>
        <rFont val="Calibri"/>
        <family val="2"/>
        <charset val="238"/>
        <scheme val="minor"/>
      </rPr>
      <t>Klipsy tytanowe rozmiar SM</t>
    </r>
    <r>
      <rPr>
        <sz val="9"/>
        <rFont val="Calibri"/>
        <family val="2"/>
        <charset val="238"/>
        <scheme val="minor"/>
      </rPr>
      <t xml:space="preserve"> (mało-średnie) zamykane „oczkowo” tj. zamykane poprzez zetknięcie końców ramion klipsa a następnie zwarcie ramion na całej długości, zabezpieczające wysunięcia się klipsowanej struktury anatomicznej  w momencie zamykania klipsa. Każdy klips wyposażony w użebrowanie wewnętrzne poprzeczne i podłużne, oraz zewnętrzne użebrowanie zapewniajace  stabilizację klipsa w szczękach. Wymiary: długość 4 mm, rozwartość ramion: 4,5 mm. Użyczenie 2 klipsownic  Blok operacyjny Szpitala Morskiego PCK i 2 Blok Operacyjny Szpitala  Wincentego a Paulo.-rodzaj klipsownicy do wyboru zamawiającego.Klipsownice należy dostarczyć wraz z pierwszym zamówieniem klipsów,przekazując bezpośrednio użytkownikowi wraz z protokołem zdawczo-odbiorczym na czas trwania umowy.</t>
    </r>
  </si>
  <si>
    <t>Zadanie nr 3 - Klipsy naczyniowe - polimerowe</t>
  </si>
  <si>
    <r>
      <rPr>
        <b/>
        <sz val="9"/>
        <color theme="1"/>
        <rFont val="Calibri"/>
        <family val="2"/>
        <charset val="238"/>
        <scheme val="minor"/>
      </rPr>
      <t xml:space="preserve">Klips naczyniowy, polimerowy - "M" </t>
    </r>
    <r>
      <rPr>
        <sz val="9"/>
        <color theme="1"/>
        <rFont val="Calibri"/>
        <family val="2"/>
        <charset val="238"/>
        <scheme val="minor"/>
      </rPr>
      <t>niewchłanialny,  rozmiar średnie , do zamykania struktur o obwodzie 2-7 mm, pakowane w zasobnikach po  6 szt. Zamawiający wymaga użyczenia klipsownic wiekorazowego użytku kompatybilnych z opisanym klipsem w ilość 6 szt ,1 op = 120
klipsów</t>
    </r>
  </si>
  <si>
    <r>
      <rPr>
        <b/>
        <sz val="9"/>
        <color theme="1"/>
        <rFont val="Calibri"/>
        <family val="2"/>
        <charset val="238"/>
        <scheme val="minor"/>
      </rPr>
      <t>Klips naczyniowy, polimerowy - M/L</t>
    </r>
    <r>
      <rPr>
        <sz val="9"/>
        <color theme="1"/>
        <rFont val="Calibri"/>
        <family val="2"/>
        <charset val="238"/>
        <scheme val="minor"/>
      </rPr>
      <t>niewchłanialny,rozmiar średni/duże, do zamykania struktur średnicy 3-10 mm,pakowane w zasobnikach po  4 szt.  Zamawiający wymaga użyczenia klipsownic wiekorazowego użytku kompatybilnych z opisanym klipsem w ilość 6szt, 1 op = 80 klipsów</t>
    </r>
  </si>
  <si>
    <r>
      <rPr>
        <b/>
        <sz val="9"/>
        <color theme="1"/>
        <rFont val="Calibri"/>
        <family val="2"/>
        <charset val="238"/>
        <scheme val="minor"/>
      </rPr>
      <t>Klips naczyniowy polimerowy - L-</t>
    </r>
    <r>
      <rPr>
        <sz val="9"/>
        <color theme="1"/>
        <rFont val="Calibri"/>
        <family val="2"/>
        <charset val="238"/>
        <scheme val="minor"/>
      </rPr>
      <t xml:space="preserve"> niewchłanialny, rozmiar duży,do zamykania struktur wielkości 5-13 mm,pakowane w zasobnikach po  4 szt. Zamawiający wymaga użyczenia klipsownic wiekorazowego użytku kompatybilnych z opisanym klipsem w ilość 6 szt, 1 op = 80 klipsów</t>
    </r>
  </si>
  <si>
    <r>
      <rPr>
        <b/>
        <sz val="9"/>
        <color theme="1"/>
        <rFont val="Calibri"/>
        <family val="2"/>
        <charset val="238"/>
        <scheme val="minor"/>
      </rPr>
      <t>Klips naczyniowy polimerowy - XL</t>
    </r>
    <r>
      <rPr>
        <sz val="9"/>
        <color theme="1"/>
        <rFont val="Calibri"/>
        <family val="2"/>
        <charset val="238"/>
        <scheme val="minor"/>
      </rPr>
      <t>- niewchłanialny, rozmiar extra duże, do zamykania struktur wielkości 7-16  mm,pakowane w zasobnikach  po  4 szt. Zamawiający wymaga użyczenia kompatybilnej z opisanym klipsem klipsownycy endoskopowej wielorazowego uzytku w ilość 4 szt, 1 op = 80 klipsów</t>
    </r>
  </si>
  <si>
    <r>
      <rPr>
        <b/>
        <sz val="9"/>
        <rFont val="Calibri"/>
        <family val="2"/>
        <charset val="238"/>
        <scheme val="minor"/>
      </rPr>
      <t>Klips naczyniowy polimerowy,- M/L, L, XL</t>
    </r>
    <r>
      <rPr>
        <sz val="9"/>
        <rFont val="Calibri"/>
        <family val="2"/>
        <charset val="238"/>
        <scheme val="minor"/>
      </rPr>
      <t xml:space="preserve"> niewchłanialny, powierzchnia wewnętrzna klipsa z naprzemiennym układem wypustek "zębów" osadzonych w przeciwnych kierunkach, nachylonych w kierunku klipsowanej tkanki. Rozmiar M,L,XL do wyboru Zamawiajacego. Pakowane po 6 szt w zasobniku</t>
    </r>
  </si>
  <si>
    <t>Elastyczny retraktor ran chirurgicznych jednorazowego użytku składający się z rękawa ochronnego wykonanego z poliuretanu, pierścienia prosksymalnego oraz dystalnego,rozmiar średni - cięcie 5-9cm</t>
  </si>
  <si>
    <r>
      <rPr>
        <b/>
        <sz val="9"/>
        <rFont val="Calibri"/>
        <family val="2"/>
        <charset val="238"/>
        <scheme val="minor"/>
      </rPr>
      <t xml:space="preserve">Jednorazowy worek laparoskopowy o pojemności 1500 ml </t>
    </r>
    <r>
      <rPr>
        <sz val="9"/>
        <rFont val="Calibri"/>
        <family val="2"/>
        <charset val="238"/>
        <scheme val="minor"/>
      </rPr>
      <t xml:space="preserve"> do ewakuacji preparatu, poliuretanowy, średnica trzonu 10mm,  długość trzonu 25 cm, pojemność 1500 ml, pełna metalowa samorozprężalna obręcz oraz pierścień za pośrednictwem którego można zerwać worek z metalowej obręczy i za pomocą przytwierdzonej do niego nici zacisnąć jak sakiewkę i bezpiecznie ewakuować z brzucha. Wymiary 5" × 9".</t>
    </r>
    <r>
      <rPr>
        <b/>
        <sz val="9"/>
        <rFont val="Calibri"/>
        <family val="2"/>
        <charset val="238"/>
        <scheme val="minor"/>
      </rPr>
      <t xml:space="preserve"> Partia próbna 1 szt</t>
    </r>
  </si>
  <si>
    <r>
      <rPr>
        <b/>
        <sz val="9"/>
        <rFont val="Calibri"/>
        <family val="2"/>
        <charset val="238"/>
        <scheme val="minor"/>
      </rPr>
      <t>Nożyczki endoskopowe typu Metzenbaum</t>
    </r>
    <r>
      <rPr>
        <sz val="9"/>
        <rFont val="Calibri"/>
        <family val="2"/>
        <charset val="238"/>
        <scheme val="minor"/>
      </rPr>
      <t xml:space="preserve">, końce zakrzywione, odgięte w lewą stronę, monopolarne, obrotowe z ergonomiczną rękojeścią, bez blokady, izolowane do końca z przyłączem do elektrokoagulacji, jednoczęściowe Ø 5 mm, długość 330mm. </t>
    </r>
    <r>
      <rPr>
        <b/>
        <sz val="9"/>
        <rFont val="Calibri"/>
        <family val="2"/>
        <charset val="238"/>
        <scheme val="minor"/>
      </rPr>
      <t xml:space="preserve"> Partia próbna - 1 szt</t>
    </r>
  </si>
  <si>
    <r>
      <rPr>
        <b/>
        <sz val="9"/>
        <rFont val="Calibri"/>
        <family val="2"/>
        <charset val="238"/>
        <scheme val="minor"/>
      </rPr>
      <t xml:space="preserve">Kaniula do insuflacji gazu w procedurach laparoskopowych </t>
    </r>
    <r>
      <rPr>
        <sz val="9"/>
        <rFont val="Calibri"/>
        <family val="2"/>
        <charset val="238"/>
        <scheme val="minor"/>
      </rPr>
      <t>długość 120mm i 150 mm bezpiecznym ostrzem.Długość igły do wyboru zamawiającego.</t>
    </r>
    <r>
      <rPr>
        <b/>
        <sz val="9"/>
        <rFont val="Calibri"/>
        <family val="2"/>
        <charset val="238"/>
        <scheme val="minor"/>
      </rPr>
      <t>Partia próbna 1 szt.</t>
    </r>
  </si>
  <si>
    <t>szt.</t>
  </si>
  <si>
    <t>Zadanie nr 4 - Jednorazowe ostrze chirurgiczne typu SKALPEL</t>
  </si>
  <si>
    <r>
      <rPr>
        <b/>
        <sz val="9"/>
        <color theme="1"/>
        <rFont val="Calibri"/>
        <family val="2"/>
        <charset val="238"/>
        <scheme val="minor"/>
      </rPr>
      <t>Sterylne ostrze chirurgiczne typu skalpel j.u.</t>
    </r>
    <r>
      <rPr>
        <sz val="9"/>
        <color theme="1"/>
        <rFont val="Calibri"/>
        <family val="2"/>
        <charset val="238"/>
        <scheme val="minor"/>
      </rPr>
      <t xml:space="preserve"> do trzonków wielorazowego użytku Nr. 3 i 4 w rozmiarach: od nr 10   do nr 25. Ostrze wykonane  ze stali nierdzewnej. Ostrze nie powodujące szarpania skóry. Opakowanie zawierające 100 szt. Rysunek ostrza w skali 1:1 na opakowaniu handlowym i każdym opakowaniu jednostkowym, numer ostrza wygrawerowany bezpośrednio na ostrzu. Pakowane pojedynczo w folię aluminiową, opisane rozmiarem,  nr serii i datą ważności  znajdującą  się w widocznym miejscu.  Oznakowanie rozmiaru z widocznym kształtem ostrza oraz oznakowanie typu CE z numerem jednostki certyfikującej.
</t>
    </r>
    <r>
      <rPr>
        <b/>
        <sz val="9"/>
        <color theme="1"/>
        <rFont val="Calibri"/>
        <family val="2"/>
        <charset val="238"/>
        <scheme val="minor"/>
      </rPr>
      <t>Partia próbna: 1 op w rozmiarze 15</t>
    </r>
  </si>
  <si>
    <r>
      <rPr>
        <b/>
        <sz val="9"/>
        <color theme="1"/>
        <rFont val="Calibri"/>
        <family val="2"/>
        <charset val="238"/>
        <scheme val="minor"/>
      </rPr>
      <t>"Bezpieczny skalpel j.u.–</t>
    </r>
    <r>
      <rPr>
        <sz val="9"/>
        <color theme="1"/>
        <rFont val="Calibri"/>
        <family val="2"/>
        <charset val="238"/>
        <scheme val="minor"/>
      </rPr>
      <t xml:space="preserve"> ostrze wykonane ze stali węglowej w przezroczystej osłonie, umożliwiającej stałą obserwację ostrza w każdym położeniu.  Skalpel  powinien posiadać przycisk umożliwiający obsługę jednoręczną. Skalpel winien mieć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Pakowane po 10 sztuk. Każda figura powinna mieć osobny kolor na opakowaniu zbiorczym w celu łatwej identyfikacji. Nadruk numer serii i data ważności wydrukowana na każdej pojedynczej sztuce. Skalpele muszą być sterylne jednorazowego użytku. Projekt skalpela musi być zgodny z dyrektywą unijną 2010/32/UE". Rozmiar od nr 10 do  nr 25.</t>
    </r>
    <r>
      <rPr>
        <b/>
        <sz val="9"/>
        <color theme="1"/>
        <rFont val="Calibri"/>
        <family val="2"/>
        <charset val="238"/>
        <scheme val="minor"/>
      </rPr>
      <t>Partia próbna: 1 op. w rozmiarze 20</t>
    </r>
  </si>
  <si>
    <t>Zadanie nr 5 – Sterylne ostrza jednorazowego użytku do zabiegów artroskopowych  wraz z użyczeniem rączki shavera typu  Formuła kompatybilnej z posiadanym napędem ortopedycznym firmy Stryker</t>
  </si>
  <si>
    <t xml:space="preserve">Końcówki do shavera typu Aggressive Plus Cutters lub równoważne w rozmiarach: 4.0mm, 5.0mm, 5.5mm  (pakowane po 5 szt). Użyczenie Shavera, kompatybilnego z opisaną końcówką. </t>
  </si>
  <si>
    <t xml:space="preserve">Końcówki do shavera typu Tomcat Cutters  lub równoważne w rozmiarach: 4.0mm, 5.0mm, 5.5mm (pakowane po 5 szt). Użyczenie Shavera, kompatybilnego z opisana końcówką. </t>
  </si>
  <si>
    <t xml:space="preserve">Końcówki do shavera typu Aggressive Plus Cutters  lub równoważne do małych stawów,  w rozmiarach: 2.5mm, 3.5mm  (pakowane po 5 szt).  Użyczenie shavera, kompatybilnego z opisaną końcówką. </t>
  </si>
  <si>
    <t xml:space="preserve">Jednorazowe sterylne ostrza   o kształcie różyczki typu “Barel Burs” z 12 listkami (flute), o średnicy 5.0 mm (pakowane po 5 szt). Użyczenie shavera, kompatybilnego z opisaną końcówką. </t>
  </si>
  <si>
    <t>Jednorazowe dreny napływowe do posiadanej przez zamawiającego pompy artroskopowej FloControl (pakowane po 10szt)</t>
  </si>
  <si>
    <t>Końcówki do waporyzacji kompatybilne z posiadanym przez Zamawiającego vaporyzatorem typu Serfas - rozmiar i typ końcówki do wyboru Zamawiajacego.</t>
  </si>
  <si>
    <t xml:space="preserve">Ostrze o mikro cięciu do posiadanej przez Zamawiającego  mikropiły oscylacyjnej typu TPS/CORE 9.0x0.51x31.0 </t>
  </si>
  <si>
    <t>Ostrze do precyzyjnego ciecia do posiadanej przez Zamawiajacego  mikropiły oscylacyjnej TPS/CORE 13.0x0.38x39.0</t>
  </si>
  <si>
    <t>Zadanie nr 6 - Zestaw do ekstrypacji żylaków kończyn dolnych</t>
  </si>
  <si>
    <t>Zadanie nr 7 -  Stapler z zakrzywioną głowicą do niskiej resekcji jelita</t>
  </si>
  <si>
    <t>Stapler  z zakrzywioną główką w kształcie półksiężyca  do niskiej resekcji jelita, jednorazowy, z automatycznym dociskiem tkanki zapewniający symultaniczne cięcie i zszycie tkanek. Długośc lini cięcia 40 mm. Stapler przeznaczony do tkanek o zwiększonej grubości min. 2,0 mm, z możliwością wymiennego ładunku  i "wystrzelenia" nowozaładowanych  ładunków.</t>
  </si>
  <si>
    <t xml:space="preserve">Ładunek do wyżej opisanego staplera tnącego z zakrzywioną główką,dwie podwójne linie szycia,wysokość zamkniętej zszywki 2,0mm,do tkanki grubej.Ładunek kompatybilny z ze staplerem opisanym w pozycji 1. </t>
  </si>
  <si>
    <r>
      <rPr>
        <b/>
        <sz val="9"/>
        <rFont val="Calibri"/>
        <family val="2"/>
        <charset val="238"/>
        <scheme val="minor"/>
      </rPr>
      <t xml:space="preserve">Nóż  harmoniczny 5mm/36cm- </t>
    </r>
    <r>
      <rPr>
        <sz val="9"/>
        <rFont val="Calibri"/>
        <family val="2"/>
        <charset val="238"/>
        <scheme val="minor"/>
      </rPr>
      <t xml:space="preserve"> długość ramienia 36</t>
    </r>
    <r>
      <rPr>
        <b/>
        <sz val="9"/>
        <rFont val="Calibri"/>
        <family val="2"/>
        <charset val="238"/>
        <scheme val="minor"/>
      </rPr>
      <t xml:space="preserve"> c</t>
    </r>
    <r>
      <rPr>
        <sz val="9"/>
        <rFont val="Calibri"/>
        <family val="2"/>
        <charset val="238"/>
        <scheme val="minor"/>
      </rPr>
      <t>m, śr 5 mm, bransza aktywna wykonana ze stopu tytanu pokryta czarną nieprzywierającą powłoką. Końcówka posiada dwa przyciski aktywujące max i min.   wbudowaną technologią adaptacyjną umożliwiającą generatorowi identyfikowanie i monitorowanie instrumentu podczas operacji  Możliwość cięcia i koagulacji, kształt uchwytu pistoletowy.</t>
    </r>
  </si>
  <si>
    <r>
      <rPr>
        <b/>
        <sz val="9"/>
        <color theme="1"/>
        <rFont val="Calibri"/>
        <family val="2"/>
        <charset val="238"/>
        <scheme val="minor"/>
      </rPr>
      <t>Nóż harmoniczny 16mm/17cm -</t>
    </r>
    <r>
      <rPr>
        <sz val="9"/>
        <color theme="1"/>
        <rFont val="Calibri"/>
        <family val="2"/>
        <charset val="238"/>
        <scheme val="minor"/>
      </rPr>
      <t xml:space="preserve"> końcówka  ramienia 17 cm, długość bransz 16 mm. Końcówka posiada dwa przyciski aktywujące max i min. Kształt uchwytu nożycowy, możliwość cięcia i koagulacji.</t>
    </r>
  </si>
  <si>
    <r>
      <rPr>
        <b/>
        <sz val="9"/>
        <color theme="1"/>
        <rFont val="Calibri"/>
        <family val="2"/>
        <charset val="238"/>
        <scheme val="minor"/>
      </rPr>
      <t xml:space="preserve"> Nóż harmoniczny dł. 9 cm</t>
    </r>
    <r>
      <rPr>
        <sz val="9"/>
        <color theme="1"/>
        <rFont val="Calibri"/>
        <family val="2"/>
        <charset val="238"/>
        <scheme val="minor"/>
      </rPr>
      <t>,Końcówka o długości 9cm, bransza aktywna wykonana ze stopu tytanu pokryta czarną nieprzywierającą powłoką. Końcówka posiada dwa przyciski aktywujące max i min. Kształt uchwytu nożycowy, możliwość cięcia i koagulacji. Narzędzie kompatybilne z przetwornikiem pizoelektrycznym posiadającym niebieski przewód dla zwiększonej widoczności.</t>
    </r>
  </si>
  <si>
    <r>
      <rPr>
        <b/>
        <sz val="9"/>
        <rFont val="Calibri"/>
        <family val="2"/>
        <charset val="238"/>
        <scheme val="minor"/>
      </rPr>
      <t>Przetwornik piezoelektryczny do generatora GEN 11 i GEN 04</t>
    </r>
    <r>
      <rPr>
        <sz val="9"/>
        <rFont val="Calibri"/>
        <family val="2"/>
        <charset val="238"/>
        <scheme val="minor"/>
      </rPr>
      <t xml:space="preserve"> zaopatrzony w  ceramiczny transducer - zakres częstotliwości  pracy 55,5 kH i niebieski przewód  łaczący końcówki opisane w pozycji 1,2,3  z generatorem typu GEN 11 i GEN 04 będącym na wyposażeniu Zamawiającego</t>
    </r>
  </si>
  <si>
    <t>Zadanie nr 9 - Nóż harmoniczny do cięcia,  hemostazy, termofuzji i koagulacji  z dzierżawą generatora</t>
  </si>
  <si>
    <t>Nóż harmoniczny w  w rozmiarze 5mm/9cm,uchwyt nożycowy</t>
  </si>
  <si>
    <t>Nóż harmoniczny w  w rozmiarze 5mm/10mm/20cm,uchwyt pistoletowy</t>
  </si>
  <si>
    <t>Razem Zadanie nr 14:</t>
  </si>
  <si>
    <t>Słownie wartość brutto Zadania nr 14: ………………………………………………………………………………………………………………………………………………………………….. zł</t>
  </si>
  <si>
    <t>Razem Zadanie nr 15:</t>
  </si>
  <si>
    <t>Razem Zadanie nr 16:</t>
  </si>
  <si>
    <t>Słownie wartość brutto Zadania nr 16: ………………………………………………………………………………………………………………………………………………………………….. zł</t>
  </si>
  <si>
    <t>Razem Zadanie nr 17:</t>
  </si>
  <si>
    <t>Słownie wartość brutto Zadania nr 17: ………………………………………………………………………………………………………………………………………………………………….. zł</t>
  </si>
  <si>
    <t>Razem Zadanie nr 18:</t>
  </si>
  <si>
    <t>Słownie wartość brutto Zadania nr 18: ………………………………………………………………………………………………………………………………………………………………….. zł</t>
  </si>
  <si>
    <t>Razem Zadanie nr 19:</t>
  </si>
  <si>
    <t>Słownie wartość brutto Zadania nr 19: ………………………………………………………………………………………………………………………………………………………………….. zł</t>
  </si>
  <si>
    <t>Razem Zadanie nr 20:</t>
  </si>
  <si>
    <t>Słownie wartość brutto Zadania nr 20: ………………………………………………………………………………………………………………………………………………………………….. zł</t>
  </si>
  <si>
    <t>Narzędzie służące do  zamykania, uszczelniania i rozdzielania naczyń krwionośnych i limfatycznych oraz pęczków tkankowych z ręczną lub nożną aktywacją, z wbudowanym nożem i przewodem kompatybilne z generatorem typu Ligasure  średnica 10 mm, długość 20 cm, sterylne, jednorazowego użytku.</t>
  </si>
  <si>
    <t>Laproskopowe narzędzie pracujące w systemie zamykania naczyń skutecznym w naczyniach krwionośnych oraz limfatycznych do 7 mm oraz pęczkach naczyń aktywowane za pomocą włącznika nożnego lub ręcznie przez dwu-stopniowy zacisk uchwytu, dwustronnie izolowany, szczęki w kształcie disektora z wbudowanym nożem, długość szczęki 20 mm, rozwarcie szczęk 13 mm, długość cięcia 18 mm, trzon o średnicy 5 mm i długości 37 mm z rotacją do 350 st</t>
  </si>
  <si>
    <t>Jednorazowy instrument do zamykania naczyń krwionośnych do średnicy 7mm włącznie o długości 21cm z wbudowanym nożem (cięcie mechaniczne), aktywna część 19,5mm, aktywowany włącznikiem ręcznym bez blokady,  z powleczeniem w NANO technologii</t>
  </si>
  <si>
    <t>Narzędzie bipolarne do zabiegów klasycznych, średnica trzonu 13,5 mm, dł. 18 cm, trzon obracany o 180°, szczęki zakrzywione pod kątem 14°, szczęki z wbudowanym nożem, narzędzie z wbudowanym przewodem. Szczęki urządzenia z powleczeniem w nanotechnologii.</t>
  </si>
  <si>
    <r>
      <rPr>
        <b/>
        <sz val="9"/>
        <color theme="1"/>
        <rFont val="Calibri"/>
        <family val="2"/>
        <charset val="238"/>
        <scheme val="minor"/>
      </rPr>
      <t>Narzędzie z zaawansowaną energią bipolarną 5 mm/ 23cm,</t>
    </r>
    <r>
      <rPr>
        <sz val="9"/>
        <color theme="1"/>
        <rFont val="Calibri"/>
        <family val="2"/>
        <charset val="238"/>
        <scheme val="minor"/>
      </rPr>
      <t xml:space="preserve"> 1 x użytku, sterylne do zamykania naczyń  krwionośnych i limfatycznych o grubości do 7 mm oraz pęczków naczyń aktywowane za pomocą włącznika nożnego lub ręcznie przez dwu-stopniowy zacisk uchwytu, dwustronnie izolowany, szczęki w kształcie disektora z wbudowanym nożem, długość szczęki 20 mm, rozwarcie szczęk 13 mm, długość cięcia 18 mm, trzon o średnicy 5 mm i długości 23 cm z rotacją do 350 st . </t>
    </r>
  </si>
  <si>
    <r>
      <rPr>
        <b/>
        <sz val="9"/>
        <color theme="1"/>
        <rFont val="Calibri"/>
        <family val="2"/>
        <charset val="238"/>
        <scheme val="minor"/>
      </rPr>
      <t>Narzędzie z zaawansowaną energią bipolarną 5mm/37cm. L</t>
    </r>
    <r>
      <rPr>
        <sz val="9"/>
        <color theme="1"/>
        <rFont val="Calibri"/>
        <family val="2"/>
        <charset val="238"/>
        <scheme val="minor"/>
      </rPr>
      <t>aparoskopowe narzędzie do preparowania, uszczelniania i rozdzielania naczyń i pęczków tkankowych, długość 37 cm, średnica trzonu 5 mm, długoć szczęk 19,5mm,długość cięcia 17,8mm, aktywowany ręcznie lub nożnie, z wbudowanym nożem, z przewodem, obracanym trzonem</t>
    </r>
  </si>
  <si>
    <r>
      <rPr>
        <b/>
        <sz val="9"/>
        <rFont val="Calibri"/>
        <family val="2"/>
        <charset val="238"/>
        <scheme val="minor"/>
      </rPr>
      <t>Elektroda z zaawansowaną energią bipolarną 25cm</t>
    </r>
    <r>
      <rPr>
        <sz val="9"/>
        <rFont val="Calibri"/>
        <family val="2"/>
        <charset val="238"/>
        <scheme val="minor"/>
      </rPr>
      <t xml:space="preserve"> -  wpinana do wielorazowych kleszczyków o długości 25 cm, z przewodem przyłaczeniowym  i nożem wbudowanym w elektrodę. Długość lini cięcia 22,3 mm. Zamawiający wymaga użyczenia wielorazowych nakładek do elektrody typu klema  - w ilości 4 szt.</t>
    </r>
  </si>
  <si>
    <r>
      <rPr>
        <b/>
        <sz val="9"/>
        <rFont val="Calibri"/>
        <family val="2"/>
        <charset val="238"/>
        <scheme val="minor"/>
      </rPr>
      <t>Narzędzie z zaawansowaną energią bipolarną z haczykiem 37cm</t>
    </r>
    <r>
      <rPr>
        <sz val="9"/>
        <rFont val="Calibri"/>
        <family val="2"/>
        <charset val="238"/>
        <scheme val="minor"/>
      </rPr>
      <t xml:space="preserve">. Laparoskopowe narzędzie pracujące w systemie zamykania naczyń krwionośnych oraz limfatycznych do 7 mm oraz pęczkach naczyń aktywowane za pomocą włącznika nożnego lub ręcznie przez dwu-stopniowy zacisk uchwytu, szczęki w kształcie disektora z wbudowanym nożem. Długość 37cm. Urządzenie wyposażone w haczyk monpolarny . </t>
    </r>
  </si>
  <si>
    <t>Czyścik do czyszczenia  elektrod ze stali nierdzewnej, samporzylepny, jałowy, jednorazowego użytku, radiocieniodajny.</t>
  </si>
  <si>
    <t>Przedłużenie elektrody proste wielorazowego użytku, długość całkowita 34,3 cm, długość robocza 31,5 cm, średnica trzonka 2,4mm</t>
  </si>
  <si>
    <t>Przedłużka do elektrody monopolarnej, wielokrotnego użytku, autoklawowalna, długość całkowita 13 cm ±10%,  przedłużenie elektrody czynnej min 10 cm.</t>
  </si>
  <si>
    <r>
      <t xml:space="preserve">Elektroda </t>
    </r>
    <r>
      <rPr>
        <b/>
        <sz val="9"/>
        <rFont val="Calibri"/>
        <family val="2"/>
        <charset val="238"/>
        <scheme val="minor"/>
      </rPr>
      <t>czynna monopolarna,</t>
    </r>
    <r>
      <rPr>
        <sz val="9"/>
        <rFont val="Calibri"/>
        <family val="2"/>
        <charset val="238"/>
        <scheme val="minor"/>
      </rPr>
      <t xml:space="preserve"> z przyciskami ręcznymi do cięcia i koagulacji,  z przewodem o długości od 4,5  do 5,0 m i końcówką nożową wykonaną ze stali nierdzewnej. Elektroda kompatybilna z generatorem Valleylab,Erbe, Emed  autoklawowalna wielokrotnego użytku.</t>
    </r>
  </si>
  <si>
    <r>
      <t>Elektroda</t>
    </r>
    <r>
      <rPr>
        <b/>
        <sz val="9"/>
        <rFont val="Calibri"/>
        <family val="2"/>
        <charset val="238"/>
        <scheme val="minor"/>
      </rPr>
      <t xml:space="preserve"> ostrzowa </t>
    </r>
    <r>
      <rPr>
        <sz val="9"/>
        <rFont val="Calibri"/>
        <family val="2"/>
        <charset val="238"/>
        <scheme val="minor"/>
      </rPr>
      <t>powlekana EDGE, przedłużona dł. całkowita  10 cm, długość robocza min2,5 cm z typowym trzonkiem, kompatybilna z elektrodą czynną opisaną w pkt 1</t>
    </r>
  </si>
  <si>
    <r>
      <t>Elektroda</t>
    </r>
    <r>
      <rPr>
        <b/>
        <sz val="9"/>
        <rFont val="Calibri"/>
        <family val="2"/>
        <charset val="238"/>
        <scheme val="minor"/>
      </rPr>
      <t xml:space="preserve"> kulkowa</t>
    </r>
    <r>
      <rPr>
        <sz val="9"/>
        <rFont val="Calibri"/>
        <family val="2"/>
        <charset val="238"/>
        <scheme val="minor"/>
      </rPr>
      <t xml:space="preserve"> o średnicach 3,2 mm i 5,6 mm ze stali nierdzewnej, wielorazowego użytku o długości 5,33 zm i 5,1 cm średnica trzonka 2,4 mm, kompatybilna z lektrodą czynna opisana w pkt 1.</t>
    </r>
  </si>
  <si>
    <r>
      <rPr>
        <b/>
        <sz val="9"/>
        <rFont val="Calibri"/>
        <family val="2"/>
        <charset val="238"/>
        <scheme val="minor"/>
      </rPr>
      <t xml:space="preserve">Elektroda neutralna bierna </t>
    </r>
    <r>
      <rPr>
        <sz val="9"/>
        <rFont val="Calibri"/>
        <family val="2"/>
        <charset val="238"/>
        <scheme val="minor"/>
      </rPr>
      <t>kompatybilna  z systemem REM generatora Valleylab i przewodem  dla pacjentów dorosłych o masie ciała powyżej 13 kg  z hydrożelem, jednorazowego użytku.</t>
    </r>
  </si>
  <si>
    <r>
      <rPr>
        <b/>
        <sz val="9"/>
        <rFont val="Calibri"/>
        <family val="2"/>
        <charset val="238"/>
        <scheme val="minor"/>
      </rPr>
      <t xml:space="preserve">Elektroda neutralna  bierna </t>
    </r>
    <r>
      <rPr>
        <sz val="9"/>
        <rFont val="Calibri"/>
        <family val="2"/>
        <charset val="238"/>
        <scheme val="minor"/>
      </rPr>
      <t xml:space="preserve">kompatybilna  z systemem REM generatora Valleylab dla dzieci  o masie ciała ponizej  13 kg  z hydrożelem,  jednorazowego użytku.  </t>
    </r>
  </si>
  <si>
    <t>Przewód /zacisk elektrody biernej długość  od 4,5 do 5,0 m, kompatybilny z elektrodą bierną opisaną w pozycji nr 4 i nr 5,  wielorazowego użytku, przewód kompatybilny z generatorem typu Valleylab, ERBE, Tunderbit-Olympus -   do wyboru Zamawiającego</t>
  </si>
  <si>
    <t>Przewód jednobiegunowy do narzędzi endoskopowych  do łącznika nożnego kompatybilny z generatorem elektrochirurgii typu Valleylab, ERBE,Tunderbit-Olympus,  złącze typu "jack" 8 mm, długość przewodu 3,0 m-3,5 m.- do wyboru Zamawiajacego.</t>
  </si>
  <si>
    <t xml:space="preserve">Przewód dwubiegunowy włącznika nożnego, wielorazowego użytku, autoklawowalny, długości 4 m - 4,5 m, kompatybilny z pensetami bipolarnymi opisanymi w pozycji 12,13,14, 15,16 do wyboru Zamawiającego </t>
  </si>
  <si>
    <t>Penseta prosta bipolarna, wielorazowego użytku, długość całkowita min. 16 cm, tolerancja długości ±10%, , średnica robocza końcówki  od 2,0-2,2mm kompatybilna z przewodem dwubiegunowym opisanym w poz. 11, wtyki płaskie.</t>
  </si>
  <si>
    <t>Penseta bagnetowa bipolarna, wielorazowego użytku, długość całkowita min. 23 cm, tolerancja długości ±10%,  średnica końcówki roboczej 1 mm kompatybilna z przewodem opisanym w pozycji 11, wtyki płaskie.</t>
  </si>
  <si>
    <t>Penseta bagnetowa, bipolarna, wielorazowego użytku, autoklawowalna, długość całkowita  min 19 cm, średnica końcówki roboczej max 1,0 mm, kompatybilna z przewodem opisanym w poz. 11 wtyki płaskie.</t>
  </si>
  <si>
    <r>
      <t>Pinceta</t>
    </r>
    <r>
      <rPr>
        <b/>
        <sz val="9"/>
        <rFont val="Calibri"/>
        <family val="2"/>
        <charset val="238"/>
        <scheme val="minor"/>
      </rPr>
      <t>, izolowana, bipolarna</t>
    </r>
    <r>
      <rPr>
        <sz val="9"/>
        <rFont val="Calibri"/>
        <family val="2"/>
        <charset val="238"/>
        <scheme val="minor"/>
      </rPr>
      <t>, prosta,  dług. całk. 25 cm, zakończenie 2,2 mm, złącze dwubolcowe (wtyki płaskie)kompatybilna z przewodem opisanym w poz. 11 wtyki płaskie.</t>
    </r>
  </si>
  <si>
    <r>
      <t xml:space="preserve">Pinceta, </t>
    </r>
    <r>
      <rPr>
        <b/>
        <sz val="9"/>
        <rFont val="Calibri"/>
        <family val="2"/>
        <charset val="238"/>
        <scheme val="minor"/>
      </rPr>
      <t>izolowana,bipolarna prosta</t>
    </r>
    <r>
      <rPr>
        <sz val="9"/>
        <rFont val="Calibri"/>
        <family val="2"/>
        <charset val="238"/>
        <scheme val="minor"/>
      </rPr>
      <t>,  dług. całk. 19 cm, zakończenie 1,0 mm, złącze dwubolcowe (wtyki płaskie)kompatybilna z przewodem opisanym w poz. 11, wtyki płaskie.</t>
    </r>
  </si>
  <si>
    <t>Elektroda neutralna  4 kanałowa, naklejana na rurkę intubacyjną 7,5-9; powierzchnia elektrody 37x37mm, w komplecie elektrodz neutralna - 1x użytku. Opakowanie  10 szt</t>
  </si>
  <si>
    <t xml:space="preserve"> Sonda bipolarna prosta mikrowidelec (dł.robocza 4,5 cm, dł. calkowita 15 cm, przewód 3 m) do bezposredniej stymulacji nerwów
</t>
  </si>
  <si>
    <t xml:space="preserve"> Przewód do sond stymulacyjnych, produkt autoklawowalny
</t>
  </si>
  <si>
    <t xml:space="preserve">Przewód przyłączeniowy do elektrody naklejanej na rurkę intubacyjną, dł.4m, 4 kanały z uziemieniem
</t>
  </si>
  <si>
    <t>Jednorazowa sonda bipolarna prosta mikrowidelec, długość robocza 4.5cm, przewód 3m do bezpośredniej stymulacji nerwów.</t>
  </si>
  <si>
    <t>Elektroda kulkowa jednorazowego użytku do koagulacji, kompatybilne z optykami 12 lub 30 stopni.Pakowane po 12 szt</t>
  </si>
  <si>
    <r>
      <rPr>
        <b/>
        <sz val="9"/>
        <color theme="1"/>
        <rFont val="Calibri"/>
        <family val="2"/>
        <charset val="238"/>
        <scheme val="minor"/>
      </rPr>
      <t>Elektroda resekcyjna bipolarna typu  pętla mała, średnia i duża,  oraz pętla odchylona pod kątem 45 st  d</t>
    </r>
    <r>
      <rPr>
        <sz val="9"/>
        <color theme="1"/>
        <rFont val="Calibri"/>
        <family val="2"/>
        <charset val="238"/>
        <scheme val="minor"/>
      </rPr>
      <t>o optyki 12°lub 30°, sterylna, jednorazowego użytku -  rozmiar do wyboru Zamawiajacego. Pakowane po 12 szt</t>
    </r>
  </si>
  <si>
    <r>
      <rPr>
        <b/>
        <sz val="9"/>
        <color theme="1"/>
        <rFont val="Calibri"/>
        <family val="2"/>
        <charset val="238"/>
        <scheme val="minor"/>
      </rPr>
      <t xml:space="preserve">Elektroda resekcyjna bipolarna tybu grzybek </t>
    </r>
    <r>
      <rPr>
        <sz val="9"/>
        <color theme="1"/>
        <rFont val="Calibri"/>
        <family val="2"/>
        <charset val="238"/>
        <scheme val="minor"/>
      </rPr>
      <t>do waporyzacji bipolarnej w 0,9% NaCl TCRis,  do optyki 12° lub 30°, sterylna, jednorazowego użytku.Pakowane po 12 szt</t>
    </r>
  </si>
  <si>
    <r>
      <rPr>
        <b/>
        <sz val="9"/>
        <color theme="1"/>
        <rFont val="Calibri"/>
        <family val="2"/>
        <charset val="238"/>
        <scheme val="minor"/>
      </rPr>
      <t>Elektroda resekcyjna bipolarna igłowa/kulka  TCRis, 45°</t>
    </r>
    <r>
      <rPr>
        <sz val="9"/>
        <color theme="1"/>
        <rFont val="Calibri"/>
        <family val="2"/>
        <charset val="238"/>
        <scheme val="minor"/>
      </rPr>
      <t xml:space="preserve"> - do wyboru Zamawiającego, do płaszcza 24 Fr., optyki 12° lub  30°, sterylna, jednorazowego użytku. Pakowane po 12 szt</t>
    </r>
  </si>
  <si>
    <r>
      <rPr>
        <b/>
        <sz val="9"/>
        <rFont val="Calibri"/>
        <family val="2"/>
        <charset val="238"/>
        <scheme val="minor"/>
      </rPr>
      <t>Drut wiodący</t>
    </r>
    <r>
      <rPr>
        <sz val="9"/>
        <rFont val="Calibri"/>
        <family val="2"/>
        <charset val="238"/>
        <scheme val="minor"/>
      </rPr>
      <t xml:space="preserve"> o hybrydowej budowie, rdzeń nitinolowy, końcówka dystalna gietka, prosta; część dystalna nitinolowa, hydrofilowa o długości 5 cm; część dalsza w oplocie stalowym, powleczona PTFE i usztwyniona dla precyzyjnego manewrowania; koniec proksymalny powleczony PTFE i gętki zapewniający bezpieczną aplikacje endoskopu; inuktor sterowany kciukiem oraz klasyczny,. Rozmiar 0.035", długość 150, 1x użytku, sterylny. 5 szt/ w opakowaniu</t>
    </r>
  </si>
  <si>
    <r>
      <rPr>
        <b/>
        <sz val="9"/>
        <rFont val="Calibri"/>
        <family val="2"/>
        <charset val="238"/>
        <scheme val="minor"/>
      </rPr>
      <t xml:space="preserve">Strzykawka samonapełniająca się </t>
    </r>
    <r>
      <rPr>
        <sz val="9"/>
        <rFont val="Calibri"/>
        <family val="2"/>
        <charset val="238"/>
        <scheme val="minor"/>
      </rPr>
      <t xml:space="preserve">ze sprężonym tłokiem o pojemności 12 ml,  z drenem do endoskopu z przyłączem typu luer i klamrą  blokująca  samorozprężalna z drenem do irygacji  1 x użytku . 5 szt w opakowaniu. </t>
    </r>
  </si>
  <si>
    <r>
      <rPr>
        <b/>
        <sz val="9"/>
        <rFont val="Calibri"/>
        <family val="2"/>
        <charset val="238"/>
        <scheme val="minor"/>
      </rPr>
      <t>Osłona dostępu moczowodowego (koszulka dostępowa),</t>
    </r>
    <r>
      <rPr>
        <sz val="9"/>
        <rFont val="Calibri"/>
        <family val="2"/>
        <charset val="238"/>
        <scheme val="minor"/>
      </rPr>
      <t xml:space="preserve"> 1 x użytku z powłoką hydrofilną, oplot stalowy zapewniający odpornośc na skrecanie  i załamywanie; atraumatyczny obturator rozszerzający ujście moczowodu od 6 Fr z proksymalnym przyłaczem typu luer; rozmiar 10/12Fr, długość 38 cm. Sterylna 1x użytku. 5 szt w opakowaniu</t>
    </r>
  </si>
  <si>
    <t>Zadanie nr 14 – Taśma do operacyjnego leczenia wysiłkowego nietrzymania moczu</t>
  </si>
  <si>
    <r>
      <rPr>
        <b/>
        <sz val="9"/>
        <color theme="1"/>
        <rFont val="Calibri"/>
        <family val="2"/>
        <charset val="238"/>
        <scheme val="minor"/>
      </rPr>
      <t xml:space="preserve">Taśma do operacyjnego leczenia  wysiłkowego nietrzymania moczu.
</t>
    </r>
    <r>
      <rPr>
        <sz val="9"/>
        <color theme="1"/>
        <rFont val="Calibri"/>
        <family val="2"/>
        <charset val="238"/>
        <scheme val="minor"/>
      </rPr>
      <t xml:space="preserve">Sterylny system do operacyjnego leczenia wysiłkowego nietrzymania moczu z taśmą podcewkową , zakładaną załonowo. Taśma wykonana z 100% polipropylenu, monofilamentowa  o wymiarach 1,1 x 12 cm, cietea  laserowo, w zestawie  nici pozycjonujące. Wielkość porów 1182  µm, grubość 0,66 mm, Taśma posiadająca wygładzone krawędzie w części podcewkowej, na pozostałej części taśmy brzegi niezgrzewane dla zakotwiczenia w tkance.Taśma z wypustką  środkującą zapewniającą równmierny rozkład siatki po obu stronach cewki moczowej, ułatwijąca naprężenie. System aplikacji w postaci igły o średnicy maks. 2,7 mm, z ergonomiczną rękojeścią i ruchomym elementem wypychającym ułatwiający implantację taśmy.
</t>
    </r>
  </si>
  <si>
    <r>
      <rPr>
        <b/>
        <sz val="9"/>
        <color theme="1"/>
        <rFont val="Calibri"/>
        <family val="2"/>
        <charset val="238"/>
        <scheme val="minor"/>
      </rPr>
      <t>Trokar ostrzowy i trokar bezostrzowy optyczny średnica 5 mm/70mm/100mm -</t>
    </r>
    <r>
      <rPr>
        <sz val="9"/>
        <color theme="1"/>
        <rFont val="Calibri"/>
        <family val="2"/>
        <charset val="238"/>
        <scheme val="minor"/>
      </rPr>
      <t xml:space="preserve"> sterylny,jednorazowego użytku z karbowaną kaniulą i kierunkowym metalowym ostrzem w kształcie litery V aktywującym się tylko podczas oporu powłok, długośc tulei 100 mm, a trzpień wyposażony w płaskie ostrze oraz trokar z karbowaną kaniulą i trzpieniem separującym </t>
    </r>
    <r>
      <rPr>
        <b/>
        <sz val="9"/>
        <color theme="1"/>
        <rFont val="Calibri"/>
        <family val="2"/>
        <charset val="238"/>
        <scheme val="minor"/>
      </rPr>
      <t xml:space="preserve"> bez aktywnego ostrza, optyczny - do wyboru Zamawiającego</t>
    </r>
    <r>
      <rPr>
        <sz val="9"/>
        <color theme="1"/>
        <rFont val="Calibri"/>
        <family val="2"/>
        <charset val="238"/>
        <scheme val="minor"/>
      </rPr>
      <t>. Podwójny wskaźnik, dźwiękowy i wizualny informujący o aktywacji ostrza  oraz jego blokadzie po przejściu przez powłoki brzuszne  Trójstopniowy zawór do insuflacji umożliwiający wykonanie desuflacji bez odłączania drenu podającego CO2 z opisanym i widocznym położeniem zaworu insuflacja/desuflacja na zaworze.</t>
    </r>
  </si>
  <si>
    <r>
      <rPr>
        <b/>
        <sz val="9"/>
        <color theme="1"/>
        <rFont val="Calibri"/>
        <family val="2"/>
        <charset val="238"/>
        <scheme val="minor"/>
      </rPr>
      <t>Trokar ostrzowy i trokar bezostrzowy optyczny śr 5-11 mm/100/150mm, 15mm</t>
    </r>
    <r>
      <rPr>
        <sz val="9"/>
        <color theme="1"/>
        <rFont val="Calibri"/>
        <family val="2"/>
        <charset val="238"/>
        <scheme val="minor"/>
      </rPr>
      <t xml:space="preserve">sterylny,jednorazowego użytku z karbowaną kaniulą i kierunkowym metalowym ostrzem w kształcie litery V aktywującym się tylko podczas oporu powłok, długośc tulei 100 mm, a trzpień wyposażony w płaskie ostrze. Podwójny wskaźnik dzwiękowy i wizualnyinformujący o aktywacji noża oraz jego blokadzie po przejściu przez powłoki brzuszne </t>
    </r>
    <r>
      <rPr>
        <b/>
        <sz val="9"/>
        <color theme="1"/>
        <rFont val="Calibri"/>
        <family val="2"/>
        <charset val="238"/>
        <scheme val="minor"/>
      </rPr>
      <t>oraz trokar z karbowaną kaniulą i trzpieniem separującym  bez aktywnego ostrza - do wyboru Zamawiającego.</t>
    </r>
    <r>
      <rPr>
        <sz val="9"/>
        <color theme="1"/>
        <rFont val="Calibri"/>
        <family val="2"/>
        <charset val="238"/>
        <scheme val="minor"/>
      </rPr>
      <t xml:space="preserve"> Trójstopniowy zawór do insuflacji umożliwiający wykonanie desuflacji bez odłączania drenu podającego CO2 z opisanym i widocznym położeniem zaworu insuflacja/desuflacja nazaworze.Trokar musi posiadać wbudowaną uniwersalną uszczelkę przyjmującą narzędzia 5-11mm.Całość wykonana z  z przeżiernego tworzywa</t>
    </r>
    <r>
      <rPr>
        <b/>
        <sz val="9"/>
        <color theme="1"/>
        <rFont val="Calibri"/>
        <family val="2"/>
        <charset val="238"/>
        <scheme val="minor"/>
      </rPr>
      <t>.
Partia próbna 1 szt.</t>
    </r>
  </si>
  <si>
    <r>
      <rPr>
        <b/>
        <sz val="9"/>
        <color theme="1"/>
        <rFont val="Calibri"/>
        <family val="2"/>
        <charset val="238"/>
        <scheme val="minor"/>
      </rPr>
      <t xml:space="preserve">Trokar ostrzowy i trokar bezostrzowy optyczny, średnica 5 mm - 12 mm/100/150mm </t>
    </r>
    <r>
      <rPr>
        <sz val="9"/>
        <color theme="1"/>
        <rFont val="Calibri"/>
        <family val="2"/>
        <charset val="238"/>
        <scheme val="minor"/>
      </rPr>
      <t xml:space="preserve">sterylny,jednorazowego użytku z karbowaną kaniulą i kierunkowym metalowym ostrzem w kształcie litery V aktywującym się tylko podczas oporu powłok, długośc tulei 100 mm, a trzpień wyposażony w płaskie ostrze. Podwójny wskaźnik dzwiękowy i wizualnyinformujący o aktywacji noża oraz jego blokadzie po przejściu przez powłoki brzuszne.Trójstopniowy zawór do insuflacji umożliwiający wykonanie desuflacji bez odłączania drenu podającego CO2 z opisanym i widocznym położeniem zaworu insuflacja/desuflacja nazaworze.Trokar musi posiadać wbudowaną uniwersalną uszczelkę przyjmującą narzędzia 5-11mm.Całość wykonana z  z przeżiernego tworzywa.
</t>
    </r>
  </si>
  <si>
    <t>Filtr do ewakuatora dymu pokoagulacyjnego.Pakowany po 2 szt.</t>
  </si>
  <si>
    <r>
      <rPr>
        <b/>
        <sz val="9"/>
        <color theme="1"/>
        <rFont val="Calibri"/>
        <family val="2"/>
        <charset val="238"/>
        <scheme val="minor"/>
      </rPr>
      <t>Trokar bezostrzowy i trokar bezostrzowy optyczny   5 mm - 15 mm100/150 mm</t>
    </r>
    <r>
      <rPr>
        <sz val="9"/>
        <color theme="1"/>
        <rFont val="Calibri"/>
        <family val="2"/>
        <charset val="238"/>
        <scheme val="minor"/>
      </rPr>
      <t xml:space="preserve"> sterylny,jednorazowego użytku z karbowaną kaniulą i kierunkowym metalowym ostrzem w kształcie litery V aktywującym się tylko podczas oporu powłok, długośc tulei 110 mm, a trzpień wyposażony w płaskie ostrze. Podwójny wskaźnik dzwiękowy i wizualnyinformujący o aktywacji noża oraz jego blokadzie po przejściu przez powłoki brzuszne.Trójstopniowy zawór do insuflacji umożliwiający wykonanie desuflacji bez odłączania drenu podającego CO2 z opisanym i widocznym położeniem zaworu insuflacja/desuflacja nazaworze.Trokar musi posiadać wbudowaną uniwersalną uszczelkę przyjmującą narzędzia 5-11mm.Całość wykonana z  z przeżiernego tworzywa.
</t>
    </r>
    <r>
      <rPr>
        <b/>
        <sz val="9"/>
        <color theme="1"/>
        <rFont val="Calibri"/>
        <family val="2"/>
        <charset val="238"/>
        <scheme val="minor"/>
      </rPr>
      <t>Partia próbna 1 szt.</t>
    </r>
  </si>
  <si>
    <r>
      <rPr>
        <b/>
        <sz val="9"/>
        <rFont val="Calibri"/>
        <family val="2"/>
        <charset val="238"/>
        <scheme val="minor"/>
      </rPr>
      <t>Trokar tępo zakończony o średnicy 10 mm</t>
    </r>
    <r>
      <rPr>
        <sz val="9"/>
        <color theme="1"/>
        <rFont val="Calibri"/>
        <family val="2"/>
        <charset val="238"/>
        <scheme val="minor"/>
      </rPr>
      <t xml:space="preserve"> posiadający konwertery na narzędzia o średnicy 5 mm i 7 mm/8 mm. Trokar  na dalszym końcu wyposażony w balon dociskany do bliższego końca, zapewniający  szczelność otworu i stabilizację trokara w powlokach brzusznych. Do pompowania balonika służy dołączona do zestawu strzykawka o pojemności 20 ml </t>
    </r>
  </si>
  <si>
    <r>
      <rPr>
        <b/>
        <sz val="9"/>
        <color theme="1"/>
        <rFont val="Calibri"/>
        <family val="2"/>
        <charset val="238"/>
        <scheme val="minor"/>
      </rPr>
      <t>Trokar tępo zakończony trokar o średnicy 12 mm</t>
    </r>
    <r>
      <rPr>
        <sz val="9"/>
        <color theme="1"/>
        <rFont val="Calibri"/>
        <family val="2"/>
        <charset val="238"/>
        <scheme val="minor"/>
      </rPr>
      <t xml:space="preserve"> posiadający konwertery na narzędzia o średnicy 5 mm i 10mm . Dla zwiększenia szczelności otworu i unieruchomienia trokara w stabilnej pozycji, na dalszym końcu posiadający balon, którego uzupełnienie stanowi piankowy kołnierz (dociskany z bliższego końca trokara). Do pompowania balonika służy dołączona do zestawu strzykawka o pojemności 20 ml.</t>
    </r>
  </si>
  <si>
    <r>
      <rPr>
        <b/>
        <sz val="9"/>
        <color theme="1"/>
        <rFont val="Calibri"/>
        <family val="2"/>
        <charset val="238"/>
        <scheme val="minor"/>
      </rPr>
      <t>Trokar tępy z gwintowaną kotwicą mocującą</t>
    </r>
    <r>
      <rPr>
        <sz val="9"/>
        <color theme="1"/>
        <rFont val="Calibri"/>
        <family val="2"/>
        <charset val="238"/>
        <scheme val="minor"/>
      </rPr>
      <t>, średnica  5mm-12mm, standardowy z uniwersalną kaniulą i gwintowaną kotwicą mocującą.</t>
    </r>
    <r>
      <rPr>
        <b/>
        <sz val="9"/>
        <color theme="1"/>
        <rFont val="Calibri"/>
        <family val="2"/>
        <charset val="238"/>
        <scheme val="minor"/>
      </rPr>
      <t xml:space="preserve"> Partia próbna 1 szt.</t>
    </r>
  </si>
  <si>
    <r>
      <t xml:space="preserve">Dren laparoskopowy do ewakuatora dymu chirurgicznego bez zaworu o  średnicy 6 mm x 3 m bezpośrednio podłączany do ewakuatora dymu opisanego w zadaniu 17.1, kompatybilny z opisanymi trokarami  bezpiecznymi w poz od 1- 7.  </t>
    </r>
    <r>
      <rPr>
        <b/>
        <sz val="9"/>
        <rFont val="Calibri"/>
        <family val="2"/>
        <charset val="238"/>
        <scheme val="minor"/>
      </rPr>
      <t>Partia próbna 1 szt.</t>
    </r>
  </si>
  <si>
    <r>
      <rPr>
        <b/>
        <sz val="9"/>
        <color theme="1"/>
        <rFont val="Calibri"/>
        <family val="2"/>
        <charset val="238"/>
        <scheme val="minor"/>
      </rPr>
      <t>Narzędzie do zakładania szwów typu ENDO CLOSE,</t>
    </r>
    <r>
      <rPr>
        <sz val="9"/>
        <color theme="1"/>
        <rFont val="Calibri"/>
        <family val="2"/>
        <charset val="238"/>
        <scheme val="minor"/>
      </rPr>
      <t xml:space="preserve"> jednorazowego użytku, posiadające mechanizm zabezpieczający ze sprężynowym tępym mandrynem. Mandryn chowany przy przeprowadzaniu igły przez powłoki brzuszne i automatycznie wysuwany po dojściu do jamy otrzewnej. Narzędzie do zakładania szwów używane do zamykania nacięć. Mandryn posiadający karbowany koniec używany do uchwycenia i utrzymywania szwu. 
</t>
    </r>
  </si>
  <si>
    <t>Zadanie nr 16 - Staplery liniowe i okrężne do chirurgii jelit i naczyń krwionośnych - jednorazowego użytku</t>
  </si>
  <si>
    <t>Stapler liniowy z załadowanym ładunkiem, długość 45mm,  wysokość otwartej zszywki, tytanowej 3,5 mm, możliwość zastosowania wymiennego ładunku, dwa rzędy zszywek, zszywki tytanowe spłaszczone bilateralnie na całej długości</t>
  </si>
  <si>
    <t>Ładunek liniowy, długość 45mm,  wysokość otwartej zszywki, tytanowej 3,5 mm, dwa rzędy zszywek, zszywki tytanowe spłaszczone bilateralnie na całej długości</t>
  </si>
  <si>
    <t>Stapler liniowy z załadowanym ładunkiem, długość 60mm,  wysokość otwartej zszywki, tytanowej 3,5 mm, możliwość zastosowania wymiennego ładunku, dwa rzędy zszywek, zszywki tytanowe spłaszczone bilateralnie na całej długości</t>
  </si>
  <si>
    <t>Ładunek liniowy, długość 60mm,  wysokość otwartej zszywki, tytanowej 3,5 mm, dwa rzędy zszywek, zszywki tytanowe spłaszczone bilateralnie na całej długości</t>
  </si>
  <si>
    <t>Stapler liniowy z załadowanym ładunkiem, długość 90mm,  wysokość otwartej zszywki, tytanowej 3,5 mm, możliwość zastosowania wymiennego ładunku, dwa rzędy zszywek, zszywki tytanowe spłaszczone bilateralnie na całej długości</t>
  </si>
  <si>
    <t>Ładunek liniowy, długość 90mm,  wysokość otwartej zszywki, tytanowej 3,5 mm, dwa rzędy zszywek, zszywki tytanowe spłaszczone bilateralnie na całej długości</t>
  </si>
  <si>
    <t>Stapler liniowy z załadowanym ładunkiem, długość 45mm,  wysokość otwartej zszywki, tytanowej 4,8 mm, możliwość zastosowania wymiennego ładunku, dwa rzędy zszywek, zszywki tytanowe spłaszczone bilateralnie na całej długości</t>
  </si>
  <si>
    <t>Ładunek liniowy, długość 45mm,  wysokość otwartej zszywki, tytanowej 4,8 mm, dwa rzędy zszywek, zszywki tytanowe spłaszczone bilateralnie na całej długości</t>
  </si>
  <si>
    <t>Stapler liniowy z załadowanym ładunkiem, długość 60mm,  wysokość otwartej zszywki, tytanowej 4,8 mm, możliwość zastosowania wymiennego ładunku, dwa rzędy zszywek, zszywki tytanowe spłaszczone bilateralnie na całej długości</t>
  </si>
  <si>
    <t>Ładunek liniowy, długość 60mm,  wysokość otwartej zszywki, tytanowej 4,8 mm, dwa rzędy zszywek, zszywki tytanowe spłaszczone bilateralnie na całej długości</t>
  </si>
  <si>
    <t>Stapler liniowy z załadowanym ładunkiem, długość 90mm,  wysokość otwartej zszywki, tytanowej 4,8 mm, możliwość zastosowania wymiennego ładunku, dwa rzędy zszywek, zszywki tytanowe spłaszczone bilateralnie na całej długości</t>
  </si>
  <si>
    <t>Ładunek liniowy, długość 90mm,  wysokość otwartej zszywki, tytanowej 4,8 mm, dwa rzędy zszywek, zszywki tytanowe spłaszczone bilateralnie na całej długości</t>
  </si>
  <si>
    <t>Stapler liniowy z nożem z załadowanym ładunkiem, długość 60mm, obecność noża tnącego w ładunku, cztery rzędy zszywek, po dwa z każdej strony ORAZ  sześć rzędów zszywek po trzy z każdej strony - do wyboru Zamawiającego, wysokość otwartej zszywki tytanowej 3,8mm ORAZ 4,8mm, zszywki tytanowe spłaszczone bilateralnie na całej długości</t>
  </si>
  <si>
    <t>Ładunek liniowy z nożem, długość 60mm, obecność noża tnącego w ładunku, cztery rzędy zszywek (po dwa z każdej strony) ORAZ sześć rzędów zszywek po trzy z każdej strony  wysokość otwartej zszywki tytanowej 3,8mm ORAZ 4,8 mm, zszywki tytanowe spłaszczone bilateralnie na całej długości</t>
  </si>
  <si>
    <t>Stapler liniowy z nożem z załadowanym ładunkiem, długość 80mm, obecność noża tnącego w ładunku, cztery rzędy zszywek (po dwa z każdej strony) ORAZ sześc rzędów zszywek po trzy z kazdej strony, wysokość otwartej zszywki tytanowej 3,8mm ORAZ 4,8mm,  zszywki tytanowe spłaszczone bilateralnie na całej długości</t>
  </si>
  <si>
    <t>Ładunek liniowy z nożem, długość 80mm, obecność noża tnącego w ładunku, cztery rzędy zszywek (po dwa z każdej strony)ORAZ sześć rzędów zszywek po trzy z każdej strony, wysokość otwartej zszywki tytanowej 3,8mm ORAZ 4,8mm,  zszywki tytanowe spłaszczone bilateralnie na całej długości</t>
  </si>
  <si>
    <t>Stapler okrężny z łamaną główką i automatycznie regulowaną strefą docisku o rozmiarze w zakresie  od 21 do 33 mm, wysokość zszywek w zakresie 3,5 mm - 4.8 mm,  sterylny, jednorazowego użytku. Rozmiar do wyboru Zamawiającego.</t>
  </si>
  <si>
    <t>Stapler okrężny z łamaną główką i automatycznie regulowaną strefą docisku o rozmiarze w zakresie od  28 mm  do 31 mm wysokość w rozmiarze zszywek 3 mm-3,5 mm,4,mm  lub 4mm-4,5mm-5mm. Rozmiar staplera  wyboru przez Zamawiającego</t>
  </si>
  <si>
    <t>Jednorazowy stapler liniowy zamykająco-tnący, naczyniowy z ładunkiem wyposażonym w nóż , długość lini szwu 60 mm z dwoma podwójnymi rzędami tytanowych zszywek ułożonych naprzemiennie, zszywki obustronnie spłaszczone na całej długości, zszywki o wysokości 2,5 mm przed zamknieciem i 1,0 mm po zamknięciu; stapler posiadajacy ruchomą dzwignię  spustową umożliwającą odpalanie staplera na dwie strony, oraz przycisk otwierania staplera</t>
  </si>
  <si>
    <t xml:space="preserve">Ładunek naczyniowy do jednorazowego staplera liniowego zamykająco-tnacego  długośc linii  szwu 60 mm podwójne rzędy zszywek  tytanowych ułożonych naprzemiennie , zszywki o wysokości 2,5 mm przed zamknięciem i 1,0 mm po zmknięciu. Ładunek z funkcja chowania się noża po odpaleniu staplera. </t>
  </si>
  <si>
    <t>Uniwersalna rękojeść staplera endoskopowego, współpracująca z ładunkami z wbudowanym nożem o długości zespolenia 30 mm, 45 mm i 60 mm. Możliwość wyginania szczęk ładunku do min.45 stopni, przeznaczony do 25 aplikacji, długość trzonu 16 cm.</t>
  </si>
  <si>
    <t>Ładunki liniowe ze zintegrowanym nożem  długości 45 cm i dł.60 mm do uniwersalnego staplera endoskopowego ,zakładające dwa potrójne rzędy zszywek o różnych wysokościach, z możliwością wygięcia szczęk do 45 stopni, ładunek do tkanki standardowej/grubej-wys. otwartych zszywek 3,0mm, 3,5mm, 4,0mm, kompatybilne z rekojeścią opisaną w poz. 25,  Rozmiar ładunku do wyboru Zamawiającego .</t>
  </si>
  <si>
    <t xml:space="preserve">Ładunek do sera laparoskopowego, zamykajaco- tnący z nożem w ładunku, posiadający 6 rzędw zszywek  o długości linii szwów 60 mm, zaginany pod katem 45 stopni, wysokość zszywek przed zamnkięciem 2,0 mm, 2,5 mm, 3,0 mm rzeznacony do tkanki naczyniowej o sredniej grubości, kompatybilny z uniwersalna rekojeścia opisaną w poz 25. </t>
  </si>
  <si>
    <t>Ładunek jednorazowy, endoskopowy do uniwersalnego staplera
endoskopowego z wbudowanym nożem, dł. linii
zespolenia 60 mm, do tkanki standardowej/grubej, o łukowatym kształcie, wys. otwartej zszywki 3,0 mm; 3,5mm; 4,0 mm, kompatybilne z rekojęścią opisaną w poz. 25.</t>
  </si>
  <si>
    <t>Zadanie nr 17 - Siatki monofilamentowe do hernioplastyki</t>
  </si>
  <si>
    <t>Siatka przepuklinowa do zabiegów laparoskopowych lub klasycznych typu IPOM. Siatka antyadhezyjna utworzona ze splotu monofilamentnych włókien polipropylenowych (PP), włókien kwasu poliglikolowego (PGA). Siatka dwustronna z jedną powierzchnią PP i drugą PGA. Powierzchnia PGA, tzw. "puchnąca" - powleczona biowchłanialnym hydrożelem (wchłanialny w 30 dni) na bazie zmodyfikowanego chemicznie hialuronianu sodu (HA), kokarboksymetylocelulozy (CMC) i glikolu polietylenowego (PEG). Rozmiar 15,2 cm x 20,3cm</t>
  </si>
  <si>
    <t>Siatka przepuklinowa do zabiegów laparoskopowych lub klasycznych typu IPOM. Siatka antyadhezyjna utworzona ze splotu monofilamentnych włókien polipropylenowych (PP), włókien kwasu poliglikolowego (PGA). Siatka dwustronna z jedną powierzchnią PP i drugą PGA. Powierzchnia PGA, tzw. "puchnąca" - powleczona biowchłanialnym hydrożelem (wchłanialny w 30 dni) na bazie zmodyfikowanego chemicznie hialuronianu sodu (HA), kokarboksymetylocelulozy (CMC) i glikolu polietylenowego (PEG). Rozmiar 17,8 cm x 22,9cm</t>
  </si>
  <si>
    <t xml:space="preserve">Siatka polipropylenowa monofilamentowa, atraumatyczna z mozliwością docinania prawo i lewostronna nasączona wchłanialnym klejem, o wadze 32 g \m2. Rozmiar porów 1,4x1,4 mm , elastyczna o grubości 0,25mm. Siatka z możliwościa docinania. Dedykowana do procedur na otwarto oraz laparoskopowych.Wielkość 30x30 cm
</t>
  </si>
  <si>
    <t xml:space="preserve">Siatka  do zaopatrywania przepuklin pępkowych, polipropylenowa, monofilamentna z kieszeniami ułatwiającymi pozycjonowanie i mocowanie . Siatka z  wchłanialnymi włóknami PGA oraz z wchłanialnym pierścieniem  ( PDO – polydioxanon) wchłanialny w 24-32 tyg, pozwalającym na płaskie ułożenie siatki oraz z wchłanialną powłoką hydrożelową pozwalającą na położenie siatki na jelitach (wchłanialna w 30 dni ). Kształt koła, średnica 4,3 cm, 6,4 cm , 8,0 cm - do wyboru Zamawiajacego.
</t>
  </si>
  <si>
    <t xml:space="preserve">Lekka monofilamentowa siatka polipropylenowa, dedykowane do zabiegów na otwarto z mozliwością połozenia na jelitach. Siatka zbudowana z polipropylenu, biowchłanialnych włokien PGA, warstwy hydrożelowej - wchłanialna w 30 dni. Siatka z kieszeniami ułatwiającymi mocowanie. Produkt z technologią polimerowych ringów pozwalajacych na prawidłowe położenie siatki i zapamietanie kształtu. Ringi zbudowane z wchłanialnego w ciagu 24 - 32 tygodni monofilamentu PDO- polydi oxanone. Wielkość siatki min. 19x24cm
</t>
  </si>
  <si>
    <r>
      <t>Ultralekka siatka o anatomicznym ,  trójwymiarowym  kształcie dopasowanym do kanału pachwiny.  Siatka z przyśrodkowym znacznikiem orientacji (ułatwiającym umiejscowienie i pozycjonowanie)  z  pamięcią kształtu. Siatka z zaokrągloną krawędzią przyśrodkową. Polipropylen monofilamentny o wadze 42 g/ m2. W 3 rozmiarach tj  min 7 x 13 cm; 10 x 15 cm; 12 x 17 cm -  prawo i lewostronna  z kazdego rozmiaru - do wyboru Zamawiającego.</t>
    </r>
    <r>
      <rPr>
        <b/>
        <sz val="9"/>
        <rFont val="Calibri"/>
        <family val="2"/>
        <charset val="238"/>
        <scheme val="minor"/>
      </rPr>
      <t xml:space="preserve"> 
</t>
    </r>
  </si>
  <si>
    <r>
      <t>Siatka polipropylenowa nasączona wchłanialnym klejem ( poliwinylopirolidion + glikol polietylenowy ), atraumatyczna monofilamentna , polipropylenowa  o wadze 32 g \m2, rozmiar porów 1,4x1,4 mm , elastyczna o grubości 0,25mm. Siatka o anatomicznym kształcie, z wycięciem na powrózek nasienny, rozmiar 7,5 x 15,5 cm lewostronna lub prawostronna</t>
    </r>
    <r>
      <rPr>
        <b/>
        <sz val="9"/>
        <rFont val="Calibri"/>
        <family val="2"/>
        <charset val="238"/>
        <scheme val="minor"/>
      </rPr>
      <t>.Partia próbna 1 szt</t>
    </r>
  </si>
  <si>
    <r>
      <t>Ultralekka siatka monofilamentna o porowatości 0.004cm</t>
    </r>
    <r>
      <rPr>
        <vertAlign val="superscript"/>
        <sz val="9"/>
        <rFont val="Calibri"/>
        <family val="2"/>
        <charset val="238"/>
        <scheme val="minor"/>
      </rPr>
      <t xml:space="preserve">2  </t>
    </r>
    <r>
      <rPr>
        <sz val="9"/>
        <rFont val="Calibri"/>
        <family val="2"/>
        <charset val="238"/>
        <scheme val="minor"/>
      </rPr>
      <t xml:space="preserve"> i grubości 0,17mm dedykowana do procedur laparoskopowych o wadze  51 g/m</t>
    </r>
    <r>
      <rPr>
        <vertAlign val="superscript"/>
        <sz val="9"/>
        <rFont val="Calibri"/>
        <family val="2"/>
        <charset val="238"/>
        <scheme val="minor"/>
      </rPr>
      <t xml:space="preserve">2.  .
</t>
    </r>
    <r>
      <rPr>
        <sz val="9"/>
        <rFont val="Calibri"/>
        <family val="2"/>
        <charset val="238"/>
        <scheme val="minor"/>
      </rPr>
      <t xml:space="preserve">Siatka składająca się z trzech rodzajów materiałów tzw. "puchnaca"- wchłanialna w 30 dni, włokien PGA, polipropylenu. Siatka z balonem z temoplastycznego poliuretanu fabrycznie przymocowanym do siatki ułatwiajacym płaskie rozłożenie siatki, balon usuwany po ostatecznym upozycjonowaniu siatki. Rozmiar siatki 15x20 cm i 20 x 25 cm - do wyboru Zamawiajacego Sterylny jednorazowy zestaw zawiera:siatkę z balonem, narzędzie do zwijania siatki, strzykawkę do napełniania balonu, łaczniki.
</t>
    </r>
  </si>
  <si>
    <t xml:space="preserve">Zadanie nr 18 - Taśma bawełniana do identyfikacji narządów operowanych </t>
  </si>
  <si>
    <t>sasz.</t>
  </si>
  <si>
    <t>Sterylna taśma pleciona bawełniana szer 2,5 mm  dł 75 cm</t>
  </si>
  <si>
    <t>Sterylna taśma pleciona bawełniana szer 4 mm  dł 75 cm</t>
  </si>
  <si>
    <t>Sterylna taśma pleciona bawełniana szer 8  mm dł 75 cm</t>
  </si>
  <si>
    <t>Zadanie nr 19 - Membrana kolagenowa</t>
  </si>
  <si>
    <t>Membrana kolagenowa pochodząca z osierdzia wołowego do naprawiania, wzmacniania i substytucji struktur tkanki, rozmiar 15 mm x 20 mm</t>
  </si>
  <si>
    <t>Zadanie nr 20 - Elementy eksploatacyjne kompatybilne z posiadanym przez Zamawiającego generatorem typu VIO 300 ERBE</t>
  </si>
  <si>
    <t>21.1</t>
  </si>
  <si>
    <t>21.2</t>
  </si>
  <si>
    <t>21.3</t>
  </si>
  <si>
    <t>21.4</t>
  </si>
  <si>
    <t>22.1</t>
  </si>
  <si>
    <t>22.2</t>
  </si>
  <si>
    <t xml:space="preserve">Elektroda neutralna  bierna dwudzielna z pierścieniem ekwipotencjalnym 23 cm 2  powierzchnia 85 cm2 , jednorazowego użytku . Opakowanie = 50 szt  </t>
  </si>
  <si>
    <t>Przewód do elektrody biernej opisanej w poz 1, długość min 4 m, wielorazowego użytku</t>
  </si>
  <si>
    <t>Przedłużka do elektrod monopolarnych, trzpień Ø 4 mm, długość 100 mm</t>
  </si>
  <si>
    <t xml:space="preserve">Elektroda igłowa, monopolarna, zagieta dłuość 35 mm, wielorazowego uzzytku Opakowania zawiera 5 szt  </t>
  </si>
  <si>
    <t xml:space="preserve">Elektroda igłowa, monopolarna, prosta dłuość 40 mm, wielorazowego użytku Opakowania zawiera 5 szt  </t>
  </si>
  <si>
    <t xml:space="preserve">Elektroda igłowa, monopolarna, nozowa , zagięta, długość 30 mm, wielorazowego użytku Opakowania zawiera 5 szt  </t>
  </si>
  <si>
    <t>Uchwyt elektrody monopolarny , kompatybilny z opisanymi elektrodami w poz. 3,4,5</t>
  </si>
  <si>
    <t xml:space="preserve"> Przewód bipolarny  dł 4 m kompatybilny z posiadanymi  generatorami typu ERBE</t>
  </si>
  <si>
    <t>Elektroda pętlowa śr.20mm,dł 140mm</t>
  </si>
  <si>
    <t>Elektroda pętlowa śr.15mm,dł 135mm</t>
  </si>
  <si>
    <t>Elektroda kulkowa ,śr.6mm,dł.40mm.Opakowanie =5szt</t>
  </si>
  <si>
    <t>Elektroda szpatułkowa prosta.Opkowanie=5szt</t>
  </si>
  <si>
    <t>Kabel bipolarny,wtyk MF</t>
  </si>
  <si>
    <t xml:space="preserve">Uchwyt argonowy </t>
  </si>
  <si>
    <t xml:space="preserve"> Aplikator argonowy  długość 35 mm </t>
  </si>
  <si>
    <t xml:space="preserve"> Aplikator argonowy  długość 100 mm </t>
  </si>
  <si>
    <t>Aplikator argonowy  długość 320 mm</t>
  </si>
  <si>
    <t xml:space="preserve">Aplikator do noza wodnego z funkcją ssania dł 65 mm </t>
  </si>
  <si>
    <t xml:space="preserve">Aplikator do noza wodnego z funkcją ssania dł 80 mm </t>
  </si>
  <si>
    <t xml:space="preserve">Pompka do noża wodnego </t>
  </si>
  <si>
    <t>Laparoskopowe narzędzie typu Bisect długość 350mm</t>
  </si>
  <si>
    <t>Osłonka do laparoskopowych nożyczek bipolarnych typu BiSect</t>
  </si>
  <si>
    <t>Uchwyt do laparoskopowych nożyczek bipolarnych BiSect Micro/Macro</t>
  </si>
  <si>
    <t>Wkład roboczy do narzędzia Biclam Kelly o długości 340mm i średnicy 5mm</t>
  </si>
  <si>
    <t>Uchwyt do wkładu roboczego typu Biclam Kelly</t>
  </si>
  <si>
    <t>Wkład roboczy do laparoskopowych nożyczek bipolarnych typu Bi Sect Micro/Macro Ø5mm, długość 350mm</t>
  </si>
  <si>
    <t>Płaszcz do laparoskopowych nożyczek bipolarnych typu Bisect Micro/Macro Ø5mm.,długość 350mm</t>
  </si>
  <si>
    <r>
      <rPr>
        <b/>
        <sz val="9"/>
        <rFont val="Calibri"/>
        <family val="2"/>
        <charset val="238"/>
        <scheme val="minor"/>
      </rPr>
      <t>Laparoskopowe narzędzie typu Biclam  Kelly</t>
    </r>
    <r>
      <rPr>
        <sz val="9"/>
        <rFont val="Calibri"/>
        <family val="2"/>
        <charset val="238"/>
        <scheme val="minor"/>
      </rPr>
      <t xml:space="preserve">  o dłługości 340mm i średnicy 5mm z wtyczką MF kompatybilną z posiadanym przez Zamawiającego modelem diatermii typu VIO 300D </t>
    </r>
  </si>
  <si>
    <t>Razem Zadanie nr 23:</t>
  </si>
  <si>
    <t>Słownie wartość brutto Zadania nr 23: ………………………………………………………………………………………………………………………………………………………………….. zł</t>
  </si>
  <si>
    <t>Razem Zadanie nr 24:</t>
  </si>
  <si>
    <t>Słownie wartość brutto Zadania nr 24: ………………………………………………………………………………………………………………………………………………………………….. zł</t>
  </si>
  <si>
    <t>Razem Zadanie nr 25:</t>
  </si>
  <si>
    <t>Słownie wartość brutto Zadania nr 25: ………………………………………………………………………………………………………………………………………………………………….. zł</t>
  </si>
  <si>
    <t>Razem Zadanie nr 26:</t>
  </si>
  <si>
    <t>Słownie wartość brutto Zadania nr 26: ………………………………………………………………………………………………………………………………………………………………….. zł</t>
  </si>
  <si>
    <t xml:space="preserve">Dren silikonowy do pompy ssąco - płuczącej, długości min 450 cm, 1 x użytku </t>
  </si>
  <si>
    <t>Dren silikonowy do insuflatora, wielokrotnego użytku - krotność sterylizacji parowej 100 razy, z funkcją podgrzewania gazu. Dren kompatybilny z posiadanym przez Zamawiającego insuflatorem f. Aesculap, Wolf,</t>
  </si>
  <si>
    <t xml:space="preserve">Sterylna osłona do głowicy kamery i wideolaparoskopu 3D o kącie  0º i 30º jednorazowego użytku - do wyboru Zamawiającego </t>
  </si>
  <si>
    <t>Filtr CO2 do insuflarora wysokoprzepływowego z funkcja automatycznego oddymiania, sterylny jednorazowego użytku</t>
  </si>
  <si>
    <t>Kaseta z filtrem systemu oddsysania  do insuflatora wysokoprzepływowego z funkcją automatycznego oddymiania z 6 miesięcznym terminem użytkowania</t>
  </si>
  <si>
    <t xml:space="preserve">Dren CO2 z funkcją podgrzewania gazu  do  insuflarora wysokoprzepływowego z funkcją automatycznego oddymiania, wielorazowego użytku, autoklawowalny </t>
  </si>
  <si>
    <r>
      <t xml:space="preserve">Dren do oddymiania jednorazowego użytku do insuflatora wysokoprzepływowy z funkcją automatycznego oddymiania. </t>
    </r>
    <r>
      <rPr>
        <b/>
        <sz val="9"/>
        <rFont val="Calibri"/>
        <family val="2"/>
        <charset val="238"/>
        <scheme val="minor"/>
      </rPr>
      <t>Partia próbna 1 szt</t>
    </r>
  </si>
  <si>
    <t>Jednorazowy dren CO2 z funkcją podgrzewania gazu  do  insuflarora wysokoprzepływowego z funkcją automatycznego oddymiania</t>
  </si>
  <si>
    <r>
      <t xml:space="preserve">Narzędzie bipolarne do chirurgii otwartej typu typu Seal&amp;Cut bipo o parametrach:
- długość narzędzia </t>
    </r>
    <r>
      <rPr>
        <b/>
        <sz val="9"/>
        <rFont val="Calibri"/>
        <family val="2"/>
        <charset val="238"/>
        <scheme val="minor"/>
      </rPr>
      <t>240 mm</t>
    </r>
    <r>
      <rPr>
        <sz val="9"/>
        <rFont val="Calibri"/>
        <family val="2"/>
        <charset val="238"/>
        <scheme val="minor"/>
      </rPr>
      <t xml:space="preserve"> średnica 5 mm, 
- długość zespalania części roboczej 26,5 mm
- długość cięcia części roboczej 23,5 mm
- przycisk aktywujący proces zintegrowany z rękojeścią
- konstrukcja części roboczej gwarantująca jednorodny nacisk od końca dystalnego do proksymalnego 
- rotacja trzonu narzędzia 360°
- strumień cieplny &lt;1 mm
Narzędzie jednorazowego użytku pakowane sterylnie pojedynczo.</t>
    </r>
  </si>
  <si>
    <r>
      <t>Narzędzie laparoskopowe typu Seal&amp;Cut bipolarne o parametrach:
- długość narzędzia</t>
    </r>
    <r>
      <rPr>
        <b/>
        <sz val="9"/>
        <rFont val="Calibri"/>
        <family val="2"/>
        <charset val="238"/>
        <scheme val="minor"/>
      </rPr>
      <t xml:space="preserve"> 440 mm</t>
    </r>
    <r>
      <rPr>
        <sz val="9"/>
        <rFont val="Calibri"/>
        <family val="2"/>
        <charset val="238"/>
        <scheme val="minor"/>
      </rPr>
      <t xml:space="preserve"> średnica 12 mm
- długość zespalania części roboczej 50 mm
- długość cięcia części roboczej 47 mm
- przycisk aktywujący proces zintegrowany z rękojeścią
- konstrukcja części roboczej gwarantująca jednorodny nacisk od końca dystalnego do proksymalnego 
- rotacja trzonu narzędzia
- spread cieplny &lt;1 mm
Narzędzie jednorazowego użytku pakowane sterylnie pojedynczo.
</t>
    </r>
  </si>
  <si>
    <r>
      <t>Narzędzie do chirurgii otwartej typu Seal&amp;Cut bipolarne o parametrach:
- długość narzędzia</t>
    </r>
    <r>
      <rPr>
        <b/>
        <sz val="9"/>
        <rFont val="Calibri"/>
        <family val="2"/>
        <charset val="238"/>
        <scheme val="minor"/>
      </rPr>
      <t xml:space="preserve"> 360 mm</t>
    </r>
    <r>
      <rPr>
        <sz val="9"/>
        <rFont val="Calibri"/>
        <family val="2"/>
        <charset val="238"/>
        <scheme val="minor"/>
      </rPr>
      <t xml:space="preserve"> średnica 5 mm i 12 mm - do wyboru zamawiajacego
- długość zespalania części roboczej 26,5 mm
- długość cięcia części roboczej 23,5 mm
- przycisk aktywujący proces zintegrowany z rękojeścią
- konstrukcja części roboczej gwarantująca jednorodny nacisk od końca dystalnego do proksymalnego 
- rotacja trzonu narzędzia
- strumień cieplny &lt;1 mm
Narzędzie jednorazowego użytku pakowane sterylnie pojedynczo</t>
    </r>
  </si>
  <si>
    <t>Zadanie nr 23 - Sterylny "worek" do usuwania zresekowanych narządów wewnętrznych</t>
  </si>
  <si>
    <t xml:space="preserve">pojemność 400 ml
- wykonany z przeziernego poliuretanu nieprzepuszczającego płynów
- wytrzymałość na wysokie naprężenia i ciśnienia o sile do 50 – 60 N
- obręcz wykonana z nitinolu, samorozprężalna (zachowująca pamięć otwarcia)
- średnica otwarcia 80 mm
- długość 190 mm
- długość prowadnika (tuleja) 223 mm  - do trokara 10 mm
- prowadnik z uchwytem w postaci półpierścieni na dwa palce  1 op/ 5 szt                                                 </t>
  </si>
  <si>
    <t>Zadanie nr 24 - Staplery liniowe i okrężne " II "do chirurgii jelit i naczyń krwionośnych - jednorazowego użytku</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</si>
  <si>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linii szwu 61 mm. Rączka staplera pakowana bez ładunku. (3szt./op.)</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</si>
  <si>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linii szwu 81 mm. Rączka staplera pakowana bez ładunku. (3szt./op.)</t>
  </si>
  <si>
    <t>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61 mm. Nóż zintegrowany z ładunkiem. (12szt./op.)</t>
  </si>
  <si>
    <t>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(12szt./op.)</t>
  </si>
  <si>
    <t xml:space="preserve"> Jednorazowy stapler okrężny , wygięty, z kontrolowanym dociskiem tkanki i regulowaną  wysokocią zamknięcia zszywki o wymiarze od 1,5 mm do min 2,2mm. Rozmiary staplera : 29mm. Wysokość otwartej zszywki minimum 5,2 mm. Ergonomiczny uchwyt staplera pokryty antypoślzgową gumową powłoką  ( 3 szt/ op)</t>
  </si>
  <si>
    <t>Jednorazowe nożyczki do cięcia i koagulacji i przecinania tkanek, zamykające 
naczynia o śr. do 7 mm włącznie, wykorzystujące zaawansowaną eletryczną 
technologię bipolarną, śr. ramienia 5mm, dł. 37 cm,/ i 25 cm ( do wyboru przez zamawiajacego).Zakrzywione bransze o długości 24 mm. Ciągła Rotacja ramienia roboczego w zakresie 360°. Uchwyt pistoletowy z dwoma oddzielnymi przyciskami do cięcia i koagulacji. Dzwignia zamykająca bransze zatrzaskująca sie w uchwycie. Możliwość koagulowania dolną szczęką w pozycji otwartej. (3szt./op.)</t>
  </si>
  <si>
    <t>Razem Zadanie nr 27:</t>
  </si>
  <si>
    <t>Słownie wartość brutto Zadania nr 27: ………………………………………………………………………………………………………………………………………………………………….. zł</t>
  </si>
  <si>
    <t>Razem Zadanie nr 28:</t>
  </si>
  <si>
    <t>Słownie wartość brutto Zadania nr 28: ………………………………………………………………………………………………………………………………………………………………….. zł</t>
  </si>
  <si>
    <t>Razem Zadanie nr 29:</t>
  </si>
  <si>
    <t>Słownie wartość brutto Zadania nr 29: ………………………………………………………………………………………………………………………………………………………………….. zł</t>
  </si>
  <si>
    <t>Dren Redona wieloramienny z medycznego PCV, naprzemienna perforacja o długości 15cm na każdym ramieniu zapobiegająca aspiracji i wrastaniu tkanek, specjalnie wyprofilowane atraumatyczne otwory drenujące, pasek kontrastujący w RTG na całej długości, 3-stopniowy (co 1cm) czytnik głębokości w odległości 5cm od zakończenie perforacji, długość całkowita drenu 500 mm, w tym długość ramion 150 mm, sterylny, podwójnie pakowany: zewnętrznie folia/papier, wewnętrznie folia. Dren dwunasto lub szesnasto kanalikowy do wyboru przez zamawiającego.  10szt/op</t>
  </si>
  <si>
    <t>Zadanie nr 26 - Elementy jenrorazowe do posiadanego przez Zamawiającego setu laparoskopowego  Karl Storz</t>
  </si>
  <si>
    <t>Dren insuflacyjny z filtrem, dł. 3 m, jednorazowy, sterylny, op. 10 szt.</t>
  </si>
  <si>
    <t>Filtr, do insuflatorów KARL STORZ Electronic ENDOFLATOR, THERMOFLATOR, ENDOFLATOR 40, ENDOFLATOR 50, sterylny, op 25 szt.</t>
  </si>
  <si>
    <t>Dren płuczący FC, jednorazowy, sterylny, do HAMOU ENDOMAT 26331120-1, ENDOMAT Select, opk. 10 szt.</t>
  </si>
  <si>
    <t>Zadanie nr 27 - Ostrza jednorazowe sterylne do posiadanego przez Zamawiajacego napędu ARTHREX 600</t>
  </si>
  <si>
    <t>Brzeszczot strzałkowy grubość 1 mm długość 90 mm, szerokość 19 mm</t>
  </si>
  <si>
    <t>Brzeszczot strzałkowy  grubość 1 mm długość 90 mm, szerokość 25,4 mm</t>
  </si>
  <si>
    <t>Brzeszczot strzałkowy  grubość 1,27 mm długość 105 mm, szerokość 19 mm</t>
  </si>
  <si>
    <t>Brzeszczot strzałkowy  grubość 0,8 mm długość 65 mm, szerokość 46 mm</t>
  </si>
  <si>
    <t>Zadanie nr 28 - Ostrza jednorazowe sterylne do posiadanego przez Zamawiajacego dermatomu ZIMMER BIOMET</t>
  </si>
  <si>
    <t xml:space="preserve">Ostrza do dermatomu elektrycznego  Zimmer  1op/10 szt </t>
  </si>
  <si>
    <t xml:space="preserve">Siatki do siatkownicy  Zimmer NeshGraft II współczynnik rozciągania przeszczepu 1,4:1 ,  3:1, 6:1  1op/20 szt </t>
  </si>
  <si>
    <t>Razem Zadanie nr 32:</t>
  </si>
  <si>
    <t>Słownie wartość brutto Zadania nr 32: ………………………………………………………………………………………………………………………………………………………………….. zł</t>
  </si>
  <si>
    <t>Razem Zadanie nr 33:</t>
  </si>
  <si>
    <t>Słownie wartość brutto Zadania nr 33: ………………………………………………………………………………………………………………………………………………………………….. zł</t>
  </si>
  <si>
    <t>Razem Zadanie nr 34:</t>
  </si>
  <si>
    <t>Słownie wartość brutto Zadania nr 34: ………………………………………………………………………………………………………………………………………………………………….. zł</t>
  </si>
  <si>
    <t>Zadanie nr 29 - Klipsy tytanowe</t>
  </si>
  <si>
    <t>klips</t>
  </si>
  <si>
    <t>Klipsy tytanowe do laparoskopii, rozmiar średnio-duży (ML) / L
- wykonane z niepirogennego tytanu
- kształt klipsa w formie podkowy, umożliwiający w sposób precyzyjny objęcie całej tkanki i gwarantujący poprawne jego pozycjonowanie
- jednolita grubość klipsa na całej jego długości (bez przewężeń)
- drut o kształcie sercowatym, zapewniający klipsowi stabilizację na naczyniu
- posiadające wewnętrzne, poprzeczne rowkowanie zapobiegające ślizganiu się klipsa na tkance
- posiadające wzdłużny rowek zapobiegający zjawisku nożycowania
- przekrój ramion klipsa w kształcie trójkąta dla zapewnienia maksymalnej wielkości powierzchni styku klipsa i szczęki klipsownicy
- długość otwartego klipsa po załadowaniu 8 mm - (L 11,9 mm)
- szerokość otwartego klipsa po załadowaniu 5,2 mm - (L 5,4 mm)
- długość zamkniętego klipsa 9 mm - (L 12,3 mm)
- sterylne
- opakowanie zawierające 20 szt. magazynków
Klipsy w zasobnikach zawierających 4 szt. klipsów lub 6 szt. klipsów do wyboru przez Zamawiającego. Wraz z pierwszą dostawą klipsów, Wykonawca zobowiązany jest do dostarczenia nieodpłatnie na czas trwania umowy 1 szt. klipsownicy laparoskopowej w rozm. L oraz 5 szt. klipsownicy laparoskopowych w rozm. ML.</t>
  </si>
  <si>
    <t>Klipsy tytanowe
- kompatybilne z klipsownicami o nr kat. 0201 – 02S20 oraz 0201 – 02S28 będącymi na wyposażeniu Zamawiającego.
- posiadające wewnętrzne rowkowanie zapewniające odpowiednie trzymanie tkanki a zarazem właściwe jej odżywianie
- posiadające zewnętrzne żebrowanie zapewniające stabilność klipsa w klipsownicy
- drut w przekroju z rzeźbą trapezoidalną
- poprzeczny przekrój klipsa w kształcie prostokąta
- wielkość klipsa otwartego po załadowaniu do aplikatora 3,2 mm
- wielkość klipsa zamkniętego 3,7 mm
- rozstaw nóżek po załadowaniu do aplikatora 2,1 mm
- opakowanie zawierające 50 szt. magazynków (w każdym magazynku po 6 szt. klipsów) 
- magazynki kodowane kolorami zapewniające łatwą identyfikację rozmiaru
- magazynki wyposażone w taśmę klejącą do mocowania do obłożenia pola operacyjnego
- magazynki powinny posiadać wklejki identyfikacyjne, służące do uzupełnienia dokumentacji pacjenta, zawierające podstawowe informacje o produkcie: z jakiego materiału klips wykonany; nazwa producenta; nr katalogowy; nr serii;  data ważności produktu
-Wykonawca zobowiązany jest do dostarczenia nieodpłatnie na czas trwania umowy klipsownice:  3 szt -  20 cm oraz 1 szt- 28 cm zgodne z rozmiarami i kolorami klipsów.</t>
  </si>
  <si>
    <r>
      <t>Klipsy tytanowe sterylne średnio-duże o wymiarach przed zamknięciem 5,5 mm i 8,8 mm po zamknięciu, pakowane po 6 klipsów w jednym magazynku i 20 magazynków w jednym opakowaniu, posiadające wewnętrzne i zewnętrzne rowkowanie zabezpieczające przed zsunięciem się z naczynia i wysunięciem z klipsownicy</t>
    </r>
    <r>
      <rPr>
        <b/>
        <sz val="9"/>
        <rFont val="Calibri"/>
        <family val="2"/>
        <charset val="238"/>
        <scheme val="minor"/>
      </rPr>
      <t xml:space="preserve"> (1 op. = 6 klipsów x 20 magazynków)</t>
    </r>
  </si>
  <si>
    <t>Zadanie  nr 30 - Zestawy bariatryczne do SG wraz z dzierżawą aparatu</t>
  </si>
  <si>
    <t>zestaw</t>
  </si>
  <si>
    <t xml:space="preserve">1.	Jednorazowa nakładka kompatybilna z automatycznym wielorazowym staplerem, chroniąca przed kontaminacją - 1 szt. 
2.	Ładunek do tkanki bardzo grubej o długości 60 mm z nożem w magazynku i zróżnicowaną wysokością zszywek w jednym ładunku, wysokość otwarta zszywek 4,0 mm, 4,5 mm, 5,0 mm, posiadające artykulację 45 st. w dwie strony, możliwością grasperowania i wyginania się. Ładunki muszą być kompatybilne z jedną rękojeścią w trakcie zabiegu- 1 szt.
3.	Ładunek do tkanki standardowej oraz grubej o długości 60 mm z nożem w magazynku i zróżnicowaną wysokością zszywek w jednym ładunku, wysokość otwarta zszywek 3,0 mm, 3,5 mm, 4,0 mm, posiadające artykulację 45 st, w dwie strony, z możliwością grasperowania i wyginania się. Ładunki muszą być kompatybilne z jedną rękojeścią używaną w trakcie zabiegu - 2 szt. 
4.	Ładunek dł. 60 mm z ruchomą głowicą, zginany pod kątem do 45 st w dwóch kierunkach, jednorazowego użytku, do uniwersalnej rękojeści staplera endoskopowego. Ładunek wykonuje szew w postaci dwóch potrójnych linii tytanowych zszywek ułożonych naprzemiennie i jednocześnie przecina tkanki pomiędzy nimi, nóż wbudowany w ładunek. Wysokość zszywki zamkniętej 15 mm, otwartej 3,5 mm - 3 szt.
5.	Trokar 15 mm - 1 szt.
6.	Igła Veressa do wytwarzania pneumoperitoneum, jednorazowego użytku, dł. 150 mm, stalowa, kaliber 14G, przezroczysty uchwyt z czerwonym wskaźnikiem bezpieczeństwa - 1 szt.  
7.	Nóż ultradźwiękowy do preparowania o długości roboczej 39 cm lub 48 cm do wyboru przez Zamawiającego o średnicy 5 mm. Uchwyt pistoletowy wyposażony w dwustopniowy przycisk aktywujący, szczęki narzędzia wyposażone w jedną, przegubową branszę ruchomą, umożliwiający równoległy docisk tkanki. Kompatybilne z urządzeniem do cięcia i hemostazy, zamykające naczynia i pęczki naczyniowe do 5 mm - 1 szt. </t>
  </si>
  <si>
    <t>Zadanie nr 31 - Zestaw bariatryczny do SG lub MGBP wraz z dzierżawą aparatu</t>
  </si>
  <si>
    <t xml:space="preserve">1. Jednorazowa nakładka kompatybilna z automatycznym wielorazowym staplerem, chroniąca przed kontaminacją - 1 szt. 
2. Ładunek do tkanki standardowej oraz grubej o długości 60 mm z nożem w magazynku i zróżnicowaną wysokością zszywek w jednym ładunku, wysokość otwarta zszywek 3,0 mm, 3,5 mm, 4,0 mm, posiadające artykulację 45 st. w dwie strony, możliwością grasperowania i wyginania się. Ładunki muszą być kompatybilne z jedną rękojeścią w trakcie zabiegu-  1 szt.
3. Ładunek dł. 60 mm z ruchomą głowicą, zginany pod kątem do 45 st w dwóch kierunkach, jednorazowego użytku, do uniwersalnej rękojeści staplera endoskopowego. Ładunek wykonuje szew w postaci dwóch potrójnych linii tytanowych zszywek ułożonych naprzemiennie i jednocześnie przecina tkanki pomiędzy nimi, nóż wbudowany w ładunek. Wysokość zszywki zamkniętej 15 mm, otwartej 3,5 mm - 3 szt
4. Igła Veressa do wytwarzania pneumoperitoneum, jednorazowego użytku, dł. 150 mm, stalowa, kaliber 14G, przezroczysty uchwyt z czerwonym wskaźnikiem bezpieczeństwa - 1 szt.  
5. Nóż ultradźwiękowy do preparowania o długości roboczej 39 cm lub 48 cm do wyboru przez Zamawiającego o średnicy 5 mm. Uchwyt pistoletowy wyposażony w dwustopniowy przycisk aktywujący, szczęki narzędzia wyposażone w jedną, przegubową branszę ruchomą, umożliwiający równoległy docisk tkanki. Kompatybilne z urządzeniem do cięcia i hemostazy, zamykające naczynia i pęczki naczyniowe do 5 mm - 1 szt. </t>
  </si>
  <si>
    <t>Ładunek w kolorze niebieskim do staplera z zakrzywioną głowicą o długości linii cięcia 40 mm, do tkanki standardowej, wyposażony w zszywki wykonane ze stopu tytanu o wysokości 3,5 mm, po zamknięciu 1,5 mm. (6 szt./op.)</t>
  </si>
  <si>
    <t>Jednorazowy stapler zamykająco tnący z zakrzywioną główką (kształt półksiężyca), długość linii cięcia 40 mm. Stapler umożliwia 5-krotne przeładowanie ładunku podczas jednego zabiegu, zawiera ładunek w kolorze niebieskim do tkanki standardowej o wysokości zszywki otwartej 3,5 mm, po zamknięciu 1,5 mm. Zszywki wykonane ze stopu tytanu. (3 szt./op.)</t>
  </si>
  <si>
    <t>Jednorazowy port dostępu laparoskopowego rozmiar - średni (do 4 do 7 cm). (6 szt./op)</t>
  </si>
  <si>
    <t>Jednorazowa pokrywa (zawór) uszczelniająca wykonana z poliuretanu, przeznaczona do portów dostępu laparoskopowego w rozmiarach małym, średnim, i dużym. (3 szt./op)</t>
  </si>
  <si>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lub 60 mm (do wyboru przez Zamawiającego) posiadająca dźwignię zamykającą i elektryczny spust aktywujący wystrzelenie ładunku. Dł. ramienia 34 cm lub 44 cm (do wyboru przez Zamawiającego) (3 szt./op)</t>
  </si>
  <si>
    <t>Jednorazowe ładunki liniowez trzema rzędami naprzemiennie ułożonych z każdej strony noża zszywek wykonanych ze stopu tytanu (w sumie 6 rzędów zszywek) w kolorze białym, niebieskim, złotym, zielonym do staplera endoskopowego, umożwliającego wykonanie zespolenia na długości 45 mm lub 60 mm (do wyboru przez Zamawiającego),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Ładunki wyposażone w asymetrycznie wygięte zszywki wykonane z stopu tytanu. Ładunek posiada chwytną powierzchnię, z wysuniętymi lożami zszywek ponad jego powierzchnię, zapobiegającą wysuwaniu się tkanki po zamknięciu staplera i podcz\as wystrzelenia zszywek (do wyboru przez Zamawiającego) (12 szt./op)</t>
  </si>
  <si>
    <t>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długości 45 mm lub 60 mm, posiadająca dwie dźwignie zamykającą i spustową. Długość ramienia 34 cm. (3 szt./op.)</t>
  </si>
  <si>
    <t>Jednorazowy stapler okrężny, wygięty, z kontrolowanym dociskiem tkanki i regulowaną wysokością zamknięcia zszywki o wymiarze od 1,5 mm do min. 2,2 mm. Rozmiary staplera: 33 mm.  Wysokość otwartej zszywki minimum 5,2 mm. Ergonomiczny uchwyt staplera pokryty antypoślizgową gumową powłoką. (3 szt./op.)</t>
  </si>
  <si>
    <t>Jednorazowy stapler okrężny, wygięty, z kontrolowanym dociskiem tkanki i regulowaną wysokością zamknięcia zszywki o wymiarze od 1,5 mm do min. 2,2 mm. Rozmiary staplera: 29 mm.  Wysokość otwartej zszywki minimum 5,2 mm. Ergonomiczny uchwyt staplera pokryty antypoślizgową gumową powłoką. (3 szt./op.)</t>
  </si>
  <si>
    <t>Jednorazowy stapler okrężny, wygięty, z kontrolowanym dociskiem tkanki i regulowaną wysokością zamknięcia zszywki o wymiarze od 1,5 mm do min. 2,2 mm. Rozmiary staplera: 25 mm.  Wysokość otwartej zszywki minimum 5,2 mm. Ergonomiczny uchwyt staplera pokryty antypoślizgową gumową powłoką. (3 szt./op.)</t>
  </si>
  <si>
    <t>Jednorazowy stapler okrężny, wygięty, z kontrolowanym dociskiem tkanki i regulowaną wysokością zamknięcia zszywki o wymiarze od 1,5 mm do min. 2,2 mm. Rozmiary staplera: 21 mm. Wysokość otwartej zszywki minimum 5,2 mm. Ergonomiczny uchwyt staplera pokryty antypoślizgową gumową powłoką. (3 szt./op.)</t>
  </si>
  <si>
    <t>Elektryczny jednorazowy stapler okrężny, wygięty, z kontrolowanym dociskiem tkanki w zakresie 1,5 – 2,2 mm. Rozmiar staplera 31 mm. Wysokość otwartej zszywki 5,2 mm. Zszywki wykonane ze stopu tytanu formujące się przestrzennie w techologii 3D. Stapler posiada powierzchnię chwytną zabezpieczającą przed przemieszczaniem się tkanki podczas wykonywania zespolenia. (3 szt./op.)</t>
  </si>
  <si>
    <t>Automatyczna jednorazowa klipsownica endoskopowa z sygnalizacją trzech ostatnich klipsów. Średnica obrotowego ramienia 10 mm, dł. ok. 29 cm, załadowana 20 tytanowymi klipsami średnio - dużymi (długość klipsa po zamknięciu 8,8 mm). (3 szt./op.)</t>
  </si>
  <si>
    <t>Zadanie nr 34 - Sprzęt laparoskopowy jednorazowego użytku III</t>
  </si>
  <si>
    <t>Zadanie nr 33 - Sprzęt laparoskopowy jednorazowego użytku II</t>
  </si>
  <si>
    <t>Zadanie nr 32 - Sprzęt laparoskopowy jednorazowego użytku I</t>
  </si>
  <si>
    <t>Razem Zadanie nr 35:</t>
  </si>
  <si>
    <t>Słownie wartość brutto Zadania nr 35: ………………………………………………………………………………………………………………………………………………………………….. zł</t>
  </si>
  <si>
    <t>Razem Zadanie nr 36:</t>
  </si>
  <si>
    <t>Słownie wartość brutto Zadania nr 36: ………………………………………………………………………………………………………………………………………………………………….. zł</t>
  </si>
  <si>
    <t>Razem Zadanie nr 37:</t>
  </si>
  <si>
    <t>Słownie wartość brutto Zadania nr 37: ………………………………………………………………………………………………………………………………………………………………….. zł</t>
  </si>
  <si>
    <t>Razem Zadanie nr 38:</t>
  </si>
  <si>
    <t>Słownie wartość brutto Zadania nr 38: ………………………………………………………………………………………………………………………………………………………………….. zł</t>
  </si>
  <si>
    <t>Razem Zadanie nr 39:</t>
  </si>
  <si>
    <t>Słownie wartość brutto Zadania nr 39: ………………………………………………………………………………………………………………………………………………………………….. zł</t>
  </si>
  <si>
    <t>Jednorazowa końcówka noża harmonicznego, dł. ramienia 23 cm, śr. 5 mm o uchwycie pistoletowym z możliwością cięcia i koagulacji. Zakrzywiona bransza aktywna pokryta czarną matową powłoką minimalizującą przywieranie tkanki. Końcówka z przyciskami aktywującymi Max i Min. Urządzenie posiadające wbudowaną technologię adaptacji do tkanki umożliwiającą generatorowi ciągłe monitorowanie instrumentu podczas jego pracy i automatycznie modulowanie mocy wyjściowej energii drgań harmonicznych, a także generowanie zwrotnego sygnału dźwiękowego dla użytkownika. (6 szt./op.)</t>
  </si>
  <si>
    <t>Jednorazowa końcówka noża harmonicznego, dł. ramienia 36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 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 szt./op.)</t>
  </si>
  <si>
    <t>Jednorazowa końcówka noża harmonicznego, dł. ramienia 45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 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 szt./op.)</t>
  </si>
  <si>
    <t>Jednorazowa końcówka noża harmonicznego, dł. ramienia 36 cm, śr. 5 mm o uchwycie pistoletowym z możliwością cięcia i koagulacji. Zakrzywiona profilowana bransza aktywna o długości 18 mm, pokryta czarną matową powłoką minimalizującą przywieranie tkanki. Końcówka z przyciskiem aktywującym pracę narzędzia w trybie standardowym oraz po jednym z obu stronach rękojeści przyciskami  "Zaawansowana Hemostaza” do zamykania naczyń do 7 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Końcówka z wbudowanym przetwornikiem piezolelektrycznym i kablem podłączeniowym do generatora noża hamonicznego. (6 szt./op.)</t>
  </si>
  <si>
    <t>Jednorazowe nożyczki do cięcia i koagulacji tkanek z wbudowaną aktywacją ręczną, zamykające naczynia do 7 mm włącznie , uchwyt pistoletowy, zakrzywione bransze robocze dł. 38 mm, długość ramienia 20 cm, rotacja pełna 360 stopni, końcówka robocza zaprojektowana do jednoręcznego użycia. Kompatybilny z generatorem GEN11 (6 szt./op.)</t>
  </si>
  <si>
    <t>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60 mm, posiadająca dwie dźwignie zamykającą i spustową. Dł. ramienia 44 cm. (3 szt./op.)</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</si>
  <si>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pakowana bez ładunku. (3 szt./op.)</t>
  </si>
  <si>
    <t>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(12 szt./op.)</t>
  </si>
  <si>
    <t>Przetwornik piezoelektryczny zaopatrzony w ceramiczny transducer – zakres częstotliwości pracy 55,5kH. (1 szt./op.)</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</si>
  <si>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</si>
  <si>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Zadanie nr 35 - Stapler do operacji proktologicznych</t>
  </si>
  <si>
    <t xml:space="preserve">Stapler okrężny zakrzywiony  w trzech rozmiarach kodowanych kolorami -  do wyboru Zamawiającego. 
1)średnica zewnętrznea kowadełka 25mm, średnica ostrza 17 mm,  20 zszywek
2)średnica zewnętrznea kowadełka 29mm, średnica ostrza 20,5mm, 24 zszywki
3)średnica zewnętrznea kowadełka 33mm, średnica ostrza 24,8 mm, 28 zszywek
 Kowadełko zaopatrzone w otwór do przeciągania szwu prowadzącego. Staplery wyposażone w:- zintegrowaną automatyczną blokadę bezpieczeństwa, zapobiegającą przypadkowemu "oddaniu strzału", przed i po zespoleniu,
- system obrotowego ostrza, zszywki wykonane ze stopu tytanu, ułożone w dwóch krzyżujących się rzędach z kontrolowanym dociskiem tkanki i regulowaną wysokością zamknięcia zszywek  w zakresie od 1 mm do 2,5 mm, wysokość otwartej zszywki 5 mm, regulacyjne pokrętło typu "motylkowego" ułatwiajace zamykanie i otwieranie staplera.  Stapler pakowany pojedyńczo. Rozmiar do wyboru zamawiającego. </t>
  </si>
  <si>
    <r>
      <rPr>
        <b/>
        <sz val="9"/>
        <color theme="1"/>
        <rFont val="Calibri"/>
        <family val="2"/>
        <charset val="238"/>
        <scheme val="minor"/>
      </rPr>
      <t>Stapler kolorektalny rozmiar 29</t>
    </r>
    <r>
      <rPr>
        <sz val="9"/>
        <color theme="1"/>
        <rFont val="Calibri"/>
        <family val="2"/>
        <charset val="238"/>
        <scheme val="minor"/>
      </rPr>
      <t>, o zewnetrznej średnicy kowadełka 29,5 mm, średnica ostrza 20,5 mm; 24 zszywki wykonane ze stopu tytanu o wyskokości 5 mm przed zamknięciem, 1,00 - 2,50 mm po zamknięciu; wysokość obudowy 4 cm, pojemność główki staplera 12,6 cm</t>
    </r>
    <r>
      <rPr>
        <vertAlign val="superscript"/>
        <sz val="9"/>
        <color theme="1"/>
        <rFont val="Calibri"/>
        <family val="2"/>
        <charset val="238"/>
        <scheme val="minor"/>
      </rPr>
      <t>3</t>
    </r>
    <r>
      <rPr>
        <sz val="9"/>
        <color theme="1"/>
        <rFont val="Calibri"/>
        <family val="2"/>
        <charset val="238"/>
        <scheme val="minor"/>
      </rPr>
      <t>.
Stapler wyposażony w 4 otwory trakcyjne pozwalajace na ściągnięcie linni zszywek i tkanek do główki staplera, wzmocnione ostrzem oraz systemem jego uwalniania konieczne do wycięcia przecinających się linii zszywek. W zestawie elementy transanalne typu - anoskop- 1 szt, trokary pomocnicze - 2 szt, szydełko - 1 szt, zestaw do oceny szczelnosci zespolenia - 1 szt</t>
    </r>
  </si>
  <si>
    <r>
      <t xml:space="preserve">Stapler do wybiórczej terapii tkanek, rozmiar 33 -  stapler przeznaczony do leczenia chorób odbytnicy, poprzez wykonanie selektywnej resekcji zmienionej chorobowo tkanki i zespolenia odbytnicy poprzez wszystkie jej warstwy.  Stapler okrężny, prosty, rozmiar 33; średnica kowadeka 33,5 mm, trzonek kowadełka zintegrowany ze staplerem pojemność główki  19 ml; 32 zszywki wykonane ze stopu tytanu, wysoksć zszywki przed zamknięciem 4,0 mm, po zamknięciu  w zakresie 0,75 mm-1,5mm; stapler wyposarzony w automatyczą blokadę przed i po zamknięciu. W zestawie akcesoria trananalne do wykonania operacji: rozszerzacz- 1 </t>
    </r>
    <r>
      <rPr>
        <b/>
        <sz val="9"/>
        <color rgb="FFFF0000"/>
        <rFont val="Calibri"/>
        <family val="2"/>
        <charset val="238"/>
        <scheme val="minor"/>
      </rPr>
      <t>szt.</t>
    </r>
  </si>
  <si>
    <t>Zadanie nr 36 - Retraktor  i haczyki do operacji  proktologicznych</t>
  </si>
  <si>
    <r>
      <rPr>
        <b/>
        <sz val="9"/>
        <color theme="1"/>
        <rFont val="Calibri"/>
        <family val="2"/>
        <charset val="238"/>
        <scheme val="minor"/>
      </rPr>
      <t>Retraktor  chirurgiczny</t>
    </r>
    <r>
      <rPr>
        <sz val="9"/>
        <color theme="1"/>
        <rFont val="Calibri"/>
        <family val="2"/>
        <charset val="238"/>
        <scheme val="minor"/>
      </rPr>
      <t xml:space="preserve"> w kształcie samostabilizującej obręczy z możliwością mocowania odciągów chirurgicznych jednorazowego użytku, sterylna; o wielkości 14,1 cm x 14,1 cm lub 32,5cmx 18,3 cm zawierająca dwa klipsy dom mocowania drenów przez Zamawiajacego</t>
    </r>
  </si>
  <si>
    <r>
      <rPr>
        <b/>
        <sz val="9"/>
        <color theme="1"/>
        <rFont val="Calibri"/>
        <family val="2"/>
        <charset val="238"/>
        <scheme val="minor"/>
      </rPr>
      <t>Odciągi chirurgiczne</t>
    </r>
    <r>
      <rPr>
        <sz val="9"/>
        <color theme="1"/>
        <rFont val="Calibri"/>
        <family val="2"/>
        <charset val="238"/>
        <scheme val="minor"/>
      </rPr>
      <t xml:space="preserve"> długość haczyka 5 mm, ostre/tępe - do wyboru Zamawiającego, kompatybilne ze samotabilizująca się  obręczą chirurgiczną opisaną w poz 1.,  jednorazowego użytku, sterylne. </t>
    </r>
  </si>
  <si>
    <t>Zadanie 37 - Dzierżawa zestawów z systemem do wizualizacji tkanek z użyciem barwnika indocyjaninowego</t>
  </si>
  <si>
    <t>Zadanie nr 38 - Trokar laparoskopowy z balonowym systemem fiksacji powłokach brzusznych</t>
  </si>
  <si>
    <t>Zestaw trokarów 5 m: 2 kaniule z  zaawansowanym systemem fiksacji trokara w powłokach za pomocą niefragmentujacego się balonu o pojemności 5 ml oraz dysku retencyjnego zapewniajacą stabilność trokara podczas długich procedur, 1 obturator optyczny z systemem bezpośrdniej insuflacji, długość 100 mm. Opakowanie 10 szt.</t>
  </si>
  <si>
    <t>Kaniula 5 mm  długość 100 mm z  zaawansowanym systemem fiksacji trokara w powłokach za pomocą niefragmentujacego się balonu o pojemności 5 mloraz dysku retencyjnego zapewniajacą stabilność trokara podczas długich procedur. Opakowanie 10 szt.</t>
  </si>
  <si>
    <t xml:space="preserve">Trokar bezostrowy optyczny 11 mm z kaniulą  zaawansowanym systemem fiksacji trokara w powłokach za pomocą niefragmentujacego się balonu o pojemności 5 mloraz dysku retencyjnego zapewniajacą stabilność trokara podczas długich procedur oraz systemem bezpośredniej insuflacji długość 100 mm/150 mm- do wyboru Zamawiającego. Opakowanie zawiera 6 szt </t>
  </si>
  <si>
    <t>Kaniula 11mm, długość 100 mm/150 mm- (do wyboru Zamawiającego) z  zaawansowanym systemem fiksacji trokara w powłokach za pomocą niefragmentujacego się balonu o pojemności 5 ml oraz dysku retencyjnego zapewniajacą stabilność trokara podczas długich procedurOpakowanie 10 szt</t>
  </si>
  <si>
    <t>Kaniula 12 mm, długość 100 mm/150mm z  zaawansowanym systemem fiksacji trokara w powłokach za pomocą niefragmentujacego się balonu o pojemności 5 mloraz dysku retencyjnego zapewniajacą stabilność trokara podczas długich procedur. Opakowanie 12 szt</t>
  </si>
  <si>
    <r>
      <t>Trokar bezostrzowy optyczny 5 mm z kaniulą z  zaawansowanym systemem fiksacji trokara w powłokach za pomocą niefragmentujacego się balonu o pojemności 5 ml oraz dysku retencyjnego zapewniajacą stabilność trokara podczas długich procedur  z systemem bezpośredniej insuflacji, długość trokara 100 mm. Opakowanie 6 szt.</t>
    </r>
    <r>
      <rPr>
        <b/>
        <sz val="9"/>
        <color theme="1"/>
        <rFont val="Calibri"/>
        <family val="2"/>
        <charset val="238"/>
        <scheme val="minor"/>
      </rPr>
      <t xml:space="preserve"> Partia próbna 1 szt</t>
    </r>
  </si>
  <si>
    <r>
      <t>Trokar bezostrzowy optyczny 12 mm, długość 100 mm/150 mm ( do wyboru zamawiającego) z kaniulą  z  zaawansowanym systemem fiksacji trokara w powłokach za pomocą niefragmentujacego się balonu o pojemności 5 ml  oraz dysku retencyjnego zapewniajacą stabilność trokara podczas długich procedur i  systemem bezpośredniej insuflacji. Opakowanie 6 szt</t>
    </r>
    <r>
      <rPr>
        <b/>
        <sz val="9"/>
        <color theme="1"/>
        <rFont val="Calibri"/>
        <family val="2"/>
        <charset val="238"/>
        <scheme val="minor"/>
      </rPr>
      <t>.  Partia próbna 1 szt długość trokara 150 mm</t>
    </r>
  </si>
  <si>
    <t>Zadanie nr 39 - Polączenia pomostowe tętnicy szyjnej</t>
  </si>
  <si>
    <t>Połączenia pomostowe tętnicy szyjnej typu Brener, taperowany -stożkowy, średnica 14F-8F dł. 13 cm. Ramie w kształcie litery T- odgałęznienie boczne, używne do aspiracji, monitorowania ciśnienia. Są przeznaczone do zapewnienia tymczasowego przepływu krwi w tętnicach szyjnych podczas zabiegu endarterektomii tętnicy szyjnej, sterylne.</t>
  </si>
  <si>
    <t>Połączenia pomostowe tętnicy szyjnej, shunt szyjny stożkowy. Rozmiar 15F - 10F 12F-9F, 18F-12F; długoścci 15,5 cm. Znaczniki odległości umieszczone co 1 cm, miękka elastyczna konstrukcja, sterylne.</t>
  </si>
  <si>
    <t>Przedmiot dzierżawy</t>
  </si>
  <si>
    <t>Kwota czynszu za 1 m-c netto</t>
  </si>
  <si>
    <t>Wartość VAT w okresie 24 m-cy</t>
  </si>
  <si>
    <t>Wartość czynszu netto w okresie 24 m-cy</t>
  </si>
  <si>
    <t>VAT %</t>
  </si>
  <si>
    <t>Kwota VAT</t>
  </si>
  <si>
    <t>Kwota czynszu za 1 m-c brutto</t>
  </si>
  <si>
    <t>Wartość czynszu brutto w okresie 24 m-cy</t>
  </si>
  <si>
    <r>
      <t>Dzierżawa hybrydowego  generatora do cięcia, hemostazy i termofuzji tkanek jednocześnie integrującego energię bipolarną i ultradźwiękową</t>
    </r>
    <r>
      <rPr>
        <sz val="8"/>
        <color theme="1"/>
        <rFont val="Calibri"/>
        <family val="2"/>
        <charset val="238"/>
        <scheme val="minor"/>
      </rPr>
      <t/>
    </r>
  </si>
  <si>
    <t>Ilość  urządzeń w dzierżawie</t>
  </si>
  <si>
    <t>8 = 5 + 7</t>
  </si>
  <si>
    <t>9 = 3 x 5</t>
  </si>
  <si>
    <t>10 = 3 x 7</t>
  </si>
  <si>
    <t>11 = 9 + 10</t>
  </si>
  <si>
    <t>Okres dzierżawy (miesiące)</t>
  </si>
  <si>
    <t>Razem Zadanie nr 9 (dostawa):</t>
  </si>
  <si>
    <t>Razem Zadanie nr 9 (dzierżawa):</t>
  </si>
  <si>
    <t>Słownie wartość brutto Zadania nr 9 (dostawa): ………………………………………………………………………………………………………………………………………………………………….. zł</t>
  </si>
  <si>
    <t>Słownie wartość brutto Zadania nr 9 (dzierżawa): ………………………………………………………………………………………………………………………………………………………………….. zł</t>
  </si>
  <si>
    <t>Zadanie nr 9</t>
  </si>
  <si>
    <t>Tabela nr 1 dla Zadania nr 9 - Dostawa</t>
  </si>
  <si>
    <t>Tabela nr 2 dla Zadania nr 9 - Dzierżawa generatora</t>
  </si>
  <si>
    <t xml:space="preserve">Dostawa* </t>
  </si>
  <si>
    <t>Dzierżawa**</t>
  </si>
  <si>
    <t>Słownie wartość brutto Zadania nr 9 (dostawa + dzierżawa): …………………………………………………………………………………..……………………………………………………. zł</t>
  </si>
  <si>
    <t>Razem Zadanie nr 9 (dostawa + dzierżawa):</t>
  </si>
  <si>
    <t>Zadanie nr 10 - Jednorazowe narzędzie do zamykania, uszczelniania i rozdzielania naczyń kompatybilne z posiadanym przez Zamawiającego generatorem typu Ligasure wraz z dzierżawą platformy elektrochirurgicznej</t>
  </si>
  <si>
    <t>Tabela nr 1 dla Zadania nr 10 - Dostawa</t>
  </si>
  <si>
    <t>Tabela nr 2 dla Zadania nr 10 - Dzierżawa platformy elektrochirurgicznej</t>
  </si>
  <si>
    <t>Razem Zadanie nr 10 (dostawa):</t>
  </si>
  <si>
    <t>Razem Zadanie nr 10 (dzierżawa):</t>
  </si>
  <si>
    <t>Zadanie nr 10</t>
  </si>
  <si>
    <t>Razem Zadanie nr 10 (dostawa + dzierżawa):</t>
  </si>
  <si>
    <t>Słownie wartość brutto Zadania nr 10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</si>
  <si>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10</t>
    </r>
  </si>
  <si>
    <r>
      <rPr>
        <b/>
        <sz val="9"/>
        <color theme="1"/>
        <rFont val="Calibri"/>
        <family val="2"/>
        <charset val="238"/>
        <scheme val="minor"/>
      </rPr>
      <t>**</t>
    </r>
    <r>
      <rPr>
        <sz val="9"/>
        <color theme="1"/>
        <rFont val="Calibri"/>
        <family val="2"/>
        <charset val="238"/>
        <scheme val="minor"/>
      </rPr>
      <t xml:space="preserve"> Wpisać dane z Tabeli nr 2 dla Zadania nr 10</t>
    </r>
  </si>
  <si>
    <r>
      <rPr>
        <b/>
        <sz val="9"/>
        <color theme="1"/>
        <rFont val="Calibri"/>
        <family val="2"/>
        <charset val="238"/>
        <scheme val="minor"/>
      </rPr>
      <t>*</t>
    </r>
    <r>
      <rPr>
        <sz val="9"/>
        <color theme="1"/>
        <rFont val="Calibri"/>
        <family val="2"/>
        <charset val="238"/>
        <scheme val="minor"/>
      </rPr>
      <t xml:space="preserve"> Wpisać dane z Tabeli nr 1 dla Zadania nr 9</t>
    </r>
  </si>
  <si>
    <r>
      <rPr>
        <b/>
        <sz val="9"/>
        <color theme="1"/>
        <rFont val="Calibri"/>
        <family val="2"/>
        <charset val="238"/>
        <scheme val="minor"/>
      </rPr>
      <t>**</t>
    </r>
    <r>
      <rPr>
        <sz val="9"/>
        <color theme="1"/>
        <rFont val="Calibri"/>
        <family val="2"/>
        <charset val="238"/>
        <scheme val="minor"/>
      </rPr>
      <t xml:space="preserve"> Wpisać dane z Tabeli nr 2 dla Zadania nr 9</t>
    </r>
  </si>
  <si>
    <t xml:space="preserve">Zadanie nr 11 - Osprzęt wielokrotnego i jednorazowego użytku do elektrochirurgii mono i bipolarnej kompatybilny z posiadanymi przez zamawiającego generatorami typu Force Triad FT 10 Valleylab, ESG Olympus,Vio 300 ERBE wraz z dzierżawą platformy do elektrokoagulacji </t>
  </si>
  <si>
    <t>Tabela nr 1 dla Zadania nr 11 - Dostawa</t>
  </si>
  <si>
    <t>Tabela nr 2 dla Zadania nr 11 - Dzierżawa platformy do elektrokoagulacji</t>
  </si>
  <si>
    <t>Razem Zadanie nr 11 (dzierżawa):</t>
  </si>
  <si>
    <t>Słownie wartość brutto Zadania nr 11 (dzierżawa): ………………………………………………………………………………………………………………………………………………………………….. zł</t>
  </si>
  <si>
    <t>Słownie wartość brutto Zadania nr 10 (dzierżawa): ………………………………………………………………………………………………………………………………………………………………….. zł</t>
  </si>
  <si>
    <t>Zadanie nr 11</t>
  </si>
  <si>
    <t>Razem Zadanie nr 11 (dostawa + dzierżawa):</t>
  </si>
  <si>
    <t>Słownie wartość brutto Zadania nr 11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</si>
  <si>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11</t>
    </r>
  </si>
  <si>
    <r>
      <rPr>
        <b/>
        <sz val="9"/>
        <color theme="1"/>
        <rFont val="Calibri"/>
        <family val="2"/>
        <charset val="238"/>
        <scheme val="minor"/>
      </rPr>
      <t>**</t>
    </r>
    <r>
      <rPr>
        <sz val="9"/>
        <color theme="1"/>
        <rFont val="Calibri"/>
        <family val="2"/>
        <charset val="238"/>
        <scheme val="minor"/>
      </rPr>
      <t xml:space="preserve"> Wpisać dane z Tabeli nr 2 dla Zadania nr 11</t>
    </r>
  </si>
  <si>
    <t>Tabela nr 1 dla Zadania nr 12 - Dostawa</t>
  </si>
  <si>
    <t>Zadanie nr 12 - Elektrody do neuromonitoringu i sondy stymulacyjne z dzierżawą aparatu do neuromonitoringu</t>
  </si>
  <si>
    <t>Tabela nr 2 dla Zadania nr 12 - Dzierżawa aparatu do neuromonitoringu</t>
  </si>
  <si>
    <t>Razem Zadanie nr 12 (dzierżawa):</t>
  </si>
  <si>
    <t>Słownie wartość brutto Zadania nr 12 (dzierżawa): ………………………………………………………………………………………………………………………………………………………………….. zł</t>
  </si>
  <si>
    <t xml:space="preserve">Dzierżawa aparatu do neuromonitoringu do stymulacji nerwów  za pomocą  sondy lokalizującej nerwy podczas operacji tarczycy. Urządzenie kompatybilne z opisanymi w Zadaniu nr 12 elektrodami jednorazowego użytku i sondami stymulujacymi wielorazowego użytku oraz przewodami przyłączeniowymi. </t>
  </si>
  <si>
    <t>Zadanie nr 12</t>
  </si>
  <si>
    <t>Razem Zadanie nr 12 (dostawa + dzierżawa):</t>
  </si>
  <si>
    <t>Słownie wartość brutto Zadania nr 12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</si>
  <si>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12</t>
    </r>
  </si>
  <si>
    <r>
      <rPr>
        <b/>
        <sz val="9"/>
        <color theme="1"/>
        <rFont val="Calibri"/>
        <family val="2"/>
        <charset val="238"/>
        <scheme val="minor"/>
      </rPr>
      <t>**</t>
    </r>
    <r>
      <rPr>
        <sz val="9"/>
        <color theme="1"/>
        <rFont val="Calibri"/>
        <family val="2"/>
        <charset val="238"/>
        <scheme val="minor"/>
      </rPr>
      <t xml:space="preserve"> Wpisać dane z Tabeli nr 2 dla Zadania nr 12</t>
    </r>
  </si>
  <si>
    <t>Tabela nr 1 dla Zadania nr 13 - Dostawa</t>
  </si>
  <si>
    <t xml:space="preserve">Zadanie nr 13 - Akcesoria zużywalne do zestawów zabiegowych do elektroresekcji ginekologicznej i urologicznej wraz z  dzierżwą zestawów do histeroresekcji  z generatorem do elektrochirurgii </t>
  </si>
  <si>
    <t xml:space="preserve">Tabela nr 2 dla Zadania nr 13 - Dzierżawa zestawów do histeroresekcji  z generatorem do elektrochirurgii </t>
  </si>
  <si>
    <t>Razem Zadanie nr 13 (dzierżawa):</t>
  </si>
  <si>
    <t>Słownie wartość brutto Zadania nr 13 (dzierżawa): ………………………………………………………………………………………………………………………………………………………………….. zł</t>
  </si>
  <si>
    <t>Razem Zadanie nr 13 (dostawa + dzierżawa):</t>
  </si>
  <si>
    <t>Słownie wartość brutto Zadania nr 13 (dostawa + dzierżawa): …………………………………………………………………………………..……………………………………………………. zł</t>
  </si>
  <si>
    <t>Zadanie nr 13</t>
  </si>
  <si>
    <r>
      <rPr>
        <b/>
        <sz val="9"/>
        <color theme="1"/>
        <rFont val="Calibri"/>
        <family val="2"/>
        <charset val="238"/>
        <scheme val="minor"/>
      </rPr>
      <t>*</t>
    </r>
    <r>
      <rPr>
        <sz val="9"/>
        <color theme="1"/>
        <rFont val="Calibri"/>
        <family val="2"/>
        <charset val="238"/>
        <scheme val="minor"/>
      </rPr>
      <t xml:space="preserve"> Wpisać dane z Tabeli nr 1 dla Zadania nr 13</t>
    </r>
  </si>
  <si>
    <r>
      <rPr>
        <b/>
        <sz val="9"/>
        <color theme="1"/>
        <rFont val="Calibri"/>
        <family val="2"/>
        <charset val="238"/>
        <scheme val="minor"/>
      </rPr>
      <t>**</t>
    </r>
    <r>
      <rPr>
        <sz val="9"/>
        <color theme="1"/>
        <rFont val="Calibri"/>
        <family val="2"/>
        <charset val="238"/>
        <scheme val="minor"/>
      </rPr>
      <t xml:space="preserve"> Wpisać dane z Tabeli nr 2 dla Zadania nr 13</t>
    </r>
  </si>
  <si>
    <t>Zadanie nr 15 - Laparoskopowy trokar ostrzowy/bezostrzowy optyczny wraz z dzierżawą urządzenia typu ewakuator dymu elektrochirurgicznego z pola operacyjnego</t>
  </si>
  <si>
    <t>Tabela nr 1 dla Zadania nr 15 - Dostawa</t>
  </si>
  <si>
    <t>Słownie wartość brutto Zadania nr 10 (dostawa): ………………………………………………………………………………………………………………………………………………………………….. zł</t>
  </si>
  <si>
    <t>Razem Zadanie nr 11 (dostawa):</t>
  </si>
  <si>
    <t>Słownie wartość brutto Zadania nr 11 (dostawa): ………………………………………………………………………………………………………………………………………………………………….. zł</t>
  </si>
  <si>
    <t>Razem Zadanie nr 12 (dostawa):</t>
  </si>
  <si>
    <t>Słownie wartość brutto Zadania nr 12 (dostawa): ………………………………………………………………………………………………………………………………………………………………….. zł</t>
  </si>
  <si>
    <t>Razem Zadanie nr 13 (dostawa):</t>
  </si>
  <si>
    <t>Słownie wartość brutto Zadania nr 13 (dostawa): ………………………………………………………………………………………………………………………………………………………………….. zł</t>
  </si>
  <si>
    <t>Razem Zadanie nr 15 (dostawa):</t>
  </si>
  <si>
    <t>Słownie wartość brutto Zadania nr 15 (dostawa): ………………………………………………………………………………………………………………………………………………………………….. zł</t>
  </si>
  <si>
    <t>Tabela nr 2 dla Zadania nr 15 - Dzierżawa urządzenia typu ewakuator dymu elektrochirurgicznego z pola operacyjnego</t>
  </si>
  <si>
    <t>Dzierżawa urządzenia - typu ewakuator do usuwnia dymu elektrochirurgicznego, z jamy brzusznej podczas operacji laparoskopowych wraz z filtrem do systemu odprowadzania dymu z trzema portami , wielokość portów  6 mm, 10 mm 22 mm, kompatybilnego z asortymentem opisanym w Zadaniu 15.</t>
  </si>
  <si>
    <t>Razem Zadanie nr 15 (dzierżawa):</t>
  </si>
  <si>
    <t>Słownie wartość brutto Zadania nr 15 (dzierżawa): ………………………………………………………………………………………………………………………………………………………………….. zł</t>
  </si>
  <si>
    <t>Zadanie nr 15</t>
  </si>
  <si>
    <t>Razem Zadanie nr 15 (dostawa + dzierżawa):</t>
  </si>
  <si>
    <t>Słownie wartość brutto Zadania nr 15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</si>
  <si>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15</t>
    </r>
  </si>
  <si>
    <r>
      <rPr>
        <b/>
        <sz val="9"/>
        <color theme="1"/>
        <rFont val="Calibri"/>
        <family val="2"/>
        <charset val="238"/>
        <scheme val="minor"/>
      </rPr>
      <t>**</t>
    </r>
    <r>
      <rPr>
        <sz val="9"/>
        <color theme="1"/>
        <rFont val="Calibri"/>
        <family val="2"/>
        <charset val="238"/>
        <scheme val="minor"/>
      </rPr>
      <t xml:space="preserve"> Wpisać dane z Tabeli nr 2 dla Zadania nr 15</t>
    </r>
  </si>
  <si>
    <t>Tabela nr 1 dla Zadania nr 21 - Dostawa</t>
  </si>
  <si>
    <t>Razem Zadanie nr 21 (dostawa):</t>
  </si>
  <si>
    <t>Słownie wartość brutto Zadania nr 21 (dostawa): ………………………………………………………………………………………………………………………………………………………………….. zł</t>
  </si>
  <si>
    <t>Razem Zadanie nr 21 (dzierżawa):</t>
  </si>
  <si>
    <t>Słownie wartość brutto Zadania nr 21 (dzierżawa): ………………………………………………………………………………………………………………………………………………………………….. zł</t>
  </si>
  <si>
    <t>Zadanie nr 21</t>
  </si>
  <si>
    <t>Razem Zadanie nr 21 (dostawa + dzierżawa):</t>
  </si>
  <si>
    <t>Słownie wartość brutto Zadania nr 21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</si>
  <si>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21</t>
    </r>
  </si>
  <si>
    <r>
      <rPr>
        <b/>
        <sz val="9"/>
        <color theme="1"/>
        <rFont val="Calibri"/>
        <family val="2"/>
        <charset val="238"/>
        <scheme val="minor"/>
      </rPr>
      <t>**</t>
    </r>
    <r>
      <rPr>
        <sz val="9"/>
        <color theme="1"/>
        <rFont val="Calibri"/>
        <family val="2"/>
        <charset val="238"/>
        <scheme val="minor"/>
      </rPr>
      <t xml:space="preserve"> Wpisać dane z Tabeli nr 2 dla Zadania nr 21</t>
    </r>
  </si>
  <si>
    <t>Tabela nr 2 dla Zadania nr 21 - Dzierżawa panelu laparoskopowego i pompy ssąco - płuczącej</t>
  </si>
  <si>
    <t>Zadanie nr 21 - Dreny endoskopowe wraz z dzierżawą panelu laparoskopowego i pompy ssąco-płuczącej</t>
  </si>
  <si>
    <t>1.1</t>
  </si>
  <si>
    <t>1.2</t>
  </si>
  <si>
    <t>1.3</t>
  </si>
  <si>
    <t>1.4</t>
  </si>
  <si>
    <t>1.5</t>
  </si>
  <si>
    <t>1.6</t>
  </si>
  <si>
    <t xml:space="preserve">Wideolaparoskop 3D Full HD 0° i 30° - do wyboru Zamawiającego </t>
  </si>
  <si>
    <t>Uniwersalny sterownik kamery 2D/3D</t>
  </si>
  <si>
    <t xml:space="preserve">Monitor LCD 4K o przekątnej 31’’ z aktywną matrycą TFT </t>
  </si>
  <si>
    <t>Źródło światła LED</t>
  </si>
  <si>
    <t>Insuflator wysokoprzepływowy z funkcją automatycznego oddymiania</t>
  </si>
  <si>
    <t>Wózek do zestawu urządzeń endoskopowych</t>
  </si>
  <si>
    <t>Tabela nr 1 dla Zadania nr 22 - Dostawa</t>
  </si>
  <si>
    <t>Razem Zadanie nr 22 (dostawa):</t>
  </si>
  <si>
    <t>Słownie wartość brutto Zadania nr 22 (dostawa): ………………………………………………………………………………………………………………………………………………………………….. zł</t>
  </si>
  <si>
    <t>Razem Zadanie nr 22 (dzierżawa):</t>
  </si>
  <si>
    <t>Słownie wartość brutto Zadania nr 22 (dzierżawa): ………………………………………………………………………………………………………………………………………………………………….. zł</t>
  </si>
  <si>
    <t>Zadanie nr 22</t>
  </si>
  <si>
    <t>Razem Zadanie nr 22 (dostawa + dzierżawa):</t>
  </si>
  <si>
    <t>Słownie wartość brutto Zadania nr 22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</si>
  <si>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22</t>
    </r>
  </si>
  <si>
    <r>
      <rPr>
        <b/>
        <sz val="9"/>
        <color theme="1"/>
        <rFont val="Calibri"/>
        <family val="2"/>
        <charset val="238"/>
        <scheme val="minor"/>
      </rPr>
      <t>**</t>
    </r>
    <r>
      <rPr>
        <sz val="9"/>
        <color theme="1"/>
        <rFont val="Calibri"/>
        <family val="2"/>
        <charset val="238"/>
        <scheme val="minor"/>
      </rPr>
      <t xml:space="preserve"> Wpisać dane z Tabeli nr 2 dla Zadania nr 22</t>
    </r>
  </si>
  <si>
    <t>Tabela nr 2 dla Zadania nr 22 - Dzierżawa urządzenia do elektrochirurgii</t>
  </si>
  <si>
    <t>Zadanie nr 22 - Bipolarne narzędzie do chirurgii klasycznej i laparoskopowej wraz z dzierżawą kompatybilnego urządzenia do elektrochirurgii</t>
  </si>
  <si>
    <t>Dzierżawa urządzenia z technologią bipolarną kompatybilną z narzędziem opisanym  w Zadaniu nr 22.</t>
  </si>
  <si>
    <t>Tabela nr 2 dla Zadania nr 30 - Dzierżawa urządzenia do elektrochirurgii</t>
  </si>
  <si>
    <t>Razem Zadanie nr 30 (dzierżawa):</t>
  </si>
  <si>
    <t>Słownie wartość brutto Zadania nr 30 (dzierżawa): ………………………………………………………………………………………………………………………………………………………………….. zł</t>
  </si>
  <si>
    <t>Zadanie nr 30</t>
  </si>
  <si>
    <t>Razem Zadanie nr 30 (dostawa + dzierżawa):</t>
  </si>
  <si>
    <t>Słownie wartość brutto Zadania nr 30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</si>
  <si>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30</t>
    </r>
  </si>
  <si>
    <r>
      <rPr>
        <b/>
        <sz val="9"/>
        <color theme="1"/>
        <rFont val="Calibri"/>
        <family val="2"/>
        <charset val="238"/>
        <scheme val="minor"/>
      </rPr>
      <t>**</t>
    </r>
    <r>
      <rPr>
        <sz val="9"/>
        <color theme="1"/>
        <rFont val="Calibri"/>
        <family val="2"/>
        <charset val="238"/>
        <scheme val="minor"/>
      </rPr>
      <t xml:space="preserve"> Wpisać dane z Tabeli nr 2 dla Zadania nr 30</t>
    </r>
  </si>
  <si>
    <t>Zaawansowany stapler z technologią pomiaru grubości tkanki i dostosowywania prędkości i rozkładania zszywek w celu uzyskania optymalnej linii szwu. Rękojeść wielorazowego użytku (300 zabiegów) do zszywania tkanek, współpracująca z ładunkami o stałej wysokości zszywki jak również z ładunkami z różną wysokością zszywek, długości ładunków 30 mm, 45 mm, 60 mm zasilana akumulatorem litowo-jonowym, zawierająca mikroprocesor, układ elektroniczny, 3 silniki, ekran wyświetlacza OLED - 1 szt. Adapter- przejściówka standardowa staplera wielorazowego użytku. Składający się ze złączy pasujących do silnika, wskaźników czujników i interfejsów komunikacyjnych rękojeści zapewniające komunikację pomiędzy kompatybilnymi z nim ładunkami do zszywania i zasilaną rękojeścią - 3 szt. Ładowarka - 1 szt.</t>
  </si>
  <si>
    <t>Tabela nr 1 dla Zadania nr 30 - Dostawa</t>
  </si>
  <si>
    <t>Razem Zadanie nr 30 (dostawa):</t>
  </si>
  <si>
    <t>Słownie wartość brutto Zadania nr 30 (dostawa): ………………………………………………………………………………………………………………………………………………………………….. zł</t>
  </si>
  <si>
    <t>Tabela nr 1 dla Zadania nr 31 - Dostawa</t>
  </si>
  <si>
    <t>Razem Zadanie nr 31 (dostawa):</t>
  </si>
  <si>
    <t>Słownie wartość brutto Zadania nr 31 (dostawa): ………………………………………………………………………………………………………………………………………………………………….. zł</t>
  </si>
  <si>
    <t>Razem Zadanie nr 31 (dzierżawa):</t>
  </si>
  <si>
    <t>Słownie wartość brutto Zadania nr 31 (dzierżawa): ………………………………………………………………………………………………………………………………………………………………….. zł</t>
  </si>
  <si>
    <t>Zadanie nr 31</t>
  </si>
  <si>
    <t>Razem Zadanie nr 31 (dostawa + dzierżawa):</t>
  </si>
  <si>
    <t>Słownie wartość brutto Zadania nr 31 (dostawa + dzierżawa): …………………………………………………………………………………..……………………………………………………. zł</t>
  </si>
  <si>
    <r>
      <rPr>
        <b/>
        <sz val="9"/>
        <color theme="1"/>
        <rFont val="Calibri"/>
        <family val="2"/>
        <charset val="238"/>
        <scheme val="minor"/>
      </rPr>
      <t>*</t>
    </r>
    <r>
      <rPr>
        <sz val="9"/>
        <color theme="1"/>
        <rFont val="Calibri"/>
        <family val="2"/>
        <charset val="238"/>
        <scheme val="minor"/>
      </rPr>
      <t xml:space="preserve"> Wpisać dane z Tabeli nr 1 dla Zadania nr 31</t>
    </r>
  </si>
  <si>
    <r>
      <rPr>
        <b/>
        <sz val="9"/>
        <color theme="1"/>
        <rFont val="Calibri"/>
        <family val="2"/>
        <charset val="238"/>
        <scheme val="minor"/>
      </rPr>
      <t>**</t>
    </r>
    <r>
      <rPr>
        <sz val="9"/>
        <color theme="1"/>
        <rFont val="Calibri"/>
        <family val="2"/>
        <charset val="238"/>
        <scheme val="minor"/>
      </rPr>
      <t xml:space="preserve"> Wpisać dane z Tabeli nr 2 dla Zadania nr 31</t>
    </r>
  </si>
  <si>
    <t>Zaawansowany stapler z technologią pomiaru grubości tkanki i dostosowywania prędkości i rozkładania zszywek w celu uzyskania optymalnej linii szwu. Rękojeść wielorazowego użytku (300 zabiegów) do zszywania tkanek, współpracująca z ładunkami o stałej wysokości zszywki jak również z ładunkami z różną wysokością zszywek, długości ładunków 30 mm, 45 mm, 60 mm zasilana akumulatorem litowo-jonowym, zawierająca mikroprocesor, układ elektroniczny, 3 silniki, ekran wyświetlacza OLED - 1szt. Adapter - przejściówka standardowa staplera wielorazowego użytku. Składający się ze złączy pasujących do silnika, wskaźników czujników i interfejsów komunikacyjnych rękojeści i zapewniające komunikację pomiędzy kompatybilnymi z nim ładunkami do zszywania i zasilaną rękojeścią - 3 szt. Ładowarka - 1 szt.</t>
  </si>
  <si>
    <t xml:space="preserve">Tabela nr 2 dla Zadania nr 31 - Dzierżawa aparatu </t>
  </si>
  <si>
    <t>Dren insuflacyjny, silikonowy, nadający się do sterylizacji, do zastosowania z KS ENDOFLATOR 40 i 50</t>
  </si>
  <si>
    <t>Dren insuflacyjny, sterylizowalny, do zastosowania z ENDOFLATOR 50</t>
  </si>
  <si>
    <t>Zestaw drenu do ewakuacji dymu, gazu i płynu, do zastosowania z S-PILOT, jednorazowy, sterylny, opk. 10 szt.</t>
  </si>
  <si>
    <t>Zestaw drenu płuczącego, PC, sterylizowalny, do zastosowania z ENDOMAT® Select i HAMOU® ENDOMAT® 26331120-1</t>
  </si>
  <si>
    <t>Ilość w okresie   24 m-cy</t>
  </si>
  <si>
    <r>
      <t xml:space="preserve">Sterylne klipsy tytanowe o podwójnych szczękach do appendektomii X-Large z haczykowatą zapinką na końcu szczek klipsa, jednorazowego użytku12 kardridżów po 4 klipsy, rozmiar klipsa 16,2 mm x 11,5 mm. Użyczenie 2 klipspwnic  kompatybilnych z opisanym klipsem.Użyczenie 2 klipsownic kompatybilnych z opisanym klipsem dla Bloku Operacyjnego Szpitala Morskiego PCK. </t>
    </r>
    <r>
      <rPr>
        <b/>
        <sz val="9"/>
        <rFont val="Calibri"/>
        <family val="2"/>
        <charset val="238"/>
        <scheme val="minor"/>
      </rPr>
      <t xml:space="preserve"> Partia próbna - 1 opakowanie jednostkowe - 1 kartridż  1 op = 48 klipsów</t>
    </r>
    <r>
      <rPr>
        <sz val="9"/>
        <rFont val="Calibri"/>
        <family val="2"/>
        <charset val="238"/>
        <scheme val="minor"/>
      </rPr>
      <t xml:space="preserve">.
</t>
    </r>
  </si>
  <si>
    <r>
      <t xml:space="preserve">Klipsy tytanowe rozmiar S (małe)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3,1 mm, rozwartość ramion: 4 mm, długość zamkniętego klipsa 3,7mm. Użyczenie 1 klipspwnicy kompatybilnej z opisanym klipsem.(Blok Operacyjny Szpitala Wncentego a Paulo), 3 klipsownice kompatybilne z opisanym klipsem  (Blok Operacyjny Szpitala Morskiego im.PCK) </t>
    </r>
    <r>
      <rPr>
        <b/>
        <sz val="9"/>
        <rFont val="Calibri"/>
        <family val="2"/>
        <charset val="238"/>
        <scheme val="minor"/>
      </rPr>
      <t>Partia próbna - 1 opakowania jednostkowe (6 szt) 1 op = 180 klipsów</t>
    </r>
  </si>
  <si>
    <t xml:space="preserve">do uzgodnienia </t>
  </si>
  <si>
    <r>
      <t>Zestaw z systemem do wizualizacji tkanek  z użyciem barwnika  indocyjaninowego z monitorem i mobilnym stolikiem. Szczegółowy opis przedmiotu dzierżawy zawiera</t>
    </r>
    <r>
      <rPr>
        <b/>
        <sz val="9"/>
        <color theme="1"/>
        <rFont val="Calibri"/>
        <family val="2"/>
        <charset val="238"/>
        <scheme val="minor"/>
      </rPr>
      <t xml:space="preserve"> </t>
    </r>
    <r>
      <rPr>
        <sz val="9"/>
        <color theme="1"/>
        <rFont val="Calibri"/>
        <family val="2"/>
        <charset val="238"/>
        <scheme val="minor"/>
      </rPr>
      <t>Załącznik nr 2.1 do SWZ.</t>
    </r>
  </si>
  <si>
    <t>Zadanie nr 8 – Końcówki do noża harmonicznego  kompatybilny z posiadanym  przez Zamawiającego generatorem typu GEN 11 i GEN 04</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</si>
  <si>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7,9 mm, rozwartość ramion: 8,1 mm, długość zamkniętego klipsa 9 mm. Użyczenie  klipsownic laparoskopowych i klipsownic do chirurgii klasycznej kompatybilnych z opisanym klipsem naczyniowym w ilości 6 szt.Zamawiający w ramach zadania wymaga użyczenia klipsownic laparoskopowych i do klipsownic do chirurgii klasycznej kompatybilnych z opisanym klipsem M/L w ilości 8 sztuk  w ilości 8 sztuk rodzaj klipsownicy do wyboru zamawiającego&gt;Klipsownice należy dostarczyć wraz z protokołem zdawczo odbiorczym na czas trwania umowy na Blok Operacyjny Szpitala i.PCK. Partia próbna - 1 opakowania jednostkowe (6 szt) 1 op = 120 klipsów</t>
  </si>
  <si>
    <r>
      <rPr>
        <b/>
        <sz val="9"/>
        <rFont val="Calibri"/>
        <family val="2"/>
        <charset val="238"/>
        <scheme val="minor"/>
      </rPr>
      <t>Klipsy tytanowe SM (mało-średnie) - do klipsownic półautomatycznej</t>
    </r>
    <r>
      <rPr>
        <sz val="9"/>
        <rFont val="Calibri"/>
        <family val="2"/>
        <charset val="238"/>
        <scheme val="minor"/>
      </rPr>
      <t xml:space="preserve"> zamykane „oczkowo” tj. zamykane poprzez zetknięcie końców ramion klipsa, a następnie zwarcie ramion na całej długości co prowadzi do uchwycenia struktury anatomicznej bez możliwości jej wymknięcia w momencie zamykania klipsa. Posiadające  wewnątrzą "chropowatą " strukturę. zabezpieczajacą  klips przed spadnięciem  z klipsowanego naczynia Wymiary: długość 7,9 mm, rozwartość ramion: min 8,0 mm, kąt rozwarcia 18 stopni, przekrój trójkątny 0,8 X 0,85 mm, instalowane w magazynku z przezroczystego tworzywa, wyposażonego w metalową, ażurową prowadnicę, umożliwiającego kontrolę aplikacji klipsów, dodatkowo ostatni klips w magazynku powinien być oznaczony innym niż pozostałe klipsy kolorem w celu sygnalizacji konieczności ewentualnej wymiany magazynka. 
Użyczenie 1 klipswnicy półautomatycznej  kompatybilnej z opisanym klipsem.
</t>
    </r>
    <r>
      <rPr>
        <b/>
        <sz val="9"/>
        <rFont val="Calibri"/>
        <family val="2"/>
        <charset val="238"/>
        <scheme val="minor"/>
      </rPr>
      <t>Partia próbna 1 szt.</t>
    </r>
    <r>
      <rPr>
        <sz val="9"/>
        <rFont val="Calibri"/>
        <family val="2"/>
        <charset val="238"/>
        <scheme val="minor"/>
      </rPr>
      <t xml:space="preserve"> </t>
    </r>
    <r>
      <rPr>
        <b/>
        <sz val="9"/>
        <rFont val="Calibri"/>
        <family val="2"/>
        <charset val="238"/>
        <scheme val="minor"/>
      </rPr>
      <t>1 op = 96 klipsów</t>
    </r>
  </si>
  <si>
    <r>
      <t xml:space="preserve">Jednorazowy, sterylny  zestaw do ekstrypacji żylaków, składający się giętkiego prowadnika oraz ostro zakończonej głowicy usuwającej. W komplecie: rozszerzadła do żył o śr: 9;12;15 mm; linka rozszerzadła wraz z uchwytem. </t>
    </r>
    <r>
      <rPr>
        <b/>
        <sz val="9"/>
        <color theme="1"/>
        <rFont val="Calibri"/>
        <family val="2"/>
        <charset val="238"/>
        <scheme val="minor"/>
      </rPr>
      <t>Partia próbna 1 szt.</t>
    </r>
  </si>
  <si>
    <r>
      <t>Dzierżawa platformy elektrochirurgicznej. Urządzenie mono i bipolarne z systemem zamykania naczyń do 7 mm włącznie oraz resekcją bipolarną wraz z kompatybilnym wózkiem do transportu. Blok Operacyjny Szpital Specjalist</t>
    </r>
    <r>
      <rPr>
        <sz val="9"/>
        <rFont val="Calibri"/>
        <family val="2"/>
        <charset val="238"/>
        <scheme val="minor"/>
      </rPr>
      <t>yczny im. F. Ceynowy w Wejherowie</t>
    </r>
  </si>
  <si>
    <r>
      <rPr>
        <b/>
        <sz val="9"/>
        <color theme="1"/>
        <rFont val="Calibri"/>
        <family val="2"/>
        <charset val="238"/>
        <scheme val="minor"/>
      </rPr>
      <t>Noż harmoniczny w rozmiarze 5/35cm 5/45cm</t>
    </r>
    <r>
      <rPr>
        <sz val="9"/>
        <color theme="1"/>
        <rFont val="Calibri"/>
        <family val="2"/>
        <charset val="238"/>
        <scheme val="minor"/>
      </rPr>
      <t xml:space="preserve">, do cięcia, hemostazy i termofuzji tkanek/naczyń do 7 mm przy jednoczasowym użyciu energii bipolarnej i ultradźwiękowej. Długość robocza noża harmonicznego: 5 cm, 45 cm; średnica 5 mm, uchwyt pistoletowy. Rekojeść noża harmonicznego wyposażona w dwa przyciski: </t>
    </r>
    <r>
      <rPr>
        <b/>
        <sz val="9"/>
        <color theme="1"/>
        <rFont val="Calibri"/>
        <family val="2"/>
        <charset val="238"/>
        <scheme val="minor"/>
      </rPr>
      <t>zamykanie i ciecie/zamykanie</t>
    </r>
    <r>
      <rPr>
        <sz val="9"/>
        <color theme="1"/>
        <rFont val="Calibri"/>
        <family val="2"/>
        <charset val="238"/>
        <scheme val="minor"/>
      </rPr>
      <t xml:space="preserve">, szczęki narzędzia wyposażone w jedną, przegubową branszę ruchomą, umożliwiającą równoległy docisk tkanki. Narzędzie kompatybilne z urządzeniem do cięcia, hemostazy i termofuzji tkanek  przy użyciu energii bipolarnej i ultradźwiekowej. W ramach zadania Zamawiający wymaga utworzenia na Blokach Szpitala Morskiego depozytu oraz  dzierżawy generatora kompatybilnego z opisamym nożem harmonicznycm, generator  opisany w Tabeli nr 2 dla Zadania nr 9 oraz w </t>
    </r>
    <r>
      <rPr>
        <sz val="9"/>
        <rFont val="Calibri"/>
        <family val="2"/>
        <charset val="238"/>
        <scheme val="minor"/>
      </rPr>
      <t>załączniku nr 2.1 do SWZ.</t>
    </r>
  </si>
  <si>
    <r>
      <t xml:space="preserve">Dzierżawa platformy do elektrokoagulacji  z funkcją  mono - bipolarną z systemem zamykania naczyń do 7 mm włącznie, w wyniku automatycznego trybu regulacji cięcia i koagulacji  dla różnych parametrów impedancji tkanki wraz z niezbędnym osprzętem. Szczegółowy opis parametrów technicznych platformy do </t>
    </r>
    <r>
      <rPr>
        <sz val="9"/>
        <rFont val="Calibri"/>
        <family val="2"/>
        <charset val="238"/>
        <scheme val="minor"/>
      </rPr>
      <t xml:space="preserve">elektrochirurgii zawiera Załącznik nr 2.1 do SWZ. </t>
    </r>
  </si>
  <si>
    <r>
      <t xml:space="preserve">Dzierżawa zestawu do resekcji bipolarnej w środowisku soli fizjologicznej z uniwersalnym generatorem do elektrochirurgii bipolarnej i monopolarnej. Zestaw w w konfiguracji :                                                               1) histeroresektoskop ginekologiczny - 5 zestawów                                                                                    2) resektoskop urologiczno- -ginekologiczny -3 zestawy                                                             Szczegółowy </t>
    </r>
    <r>
      <rPr>
        <sz val="9"/>
        <rFont val="Calibri"/>
        <family val="2"/>
        <charset val="238"/>
        <scheme val="minor"/>
      </rPr>
      <t>opis przedmiotu dzierżawy zawiera Załacznik nr 2.1 do SWZ</t>
    </r>
  </si>
  <si>
    <r>
      <t>Pompa ssąco-płucząca do zabiegów endoskopowych (s</t>
    </r>
    <r>
      <rPr>
        <sz val="9"/>
        <rFont val="Calibri"/>
        <family val="2"/>
        <charset val="238"/>
        <scheme val="minor"/>
      </rPr>
      <t>zczegółowy opis zawiera załącznik nr 2.1 do SWZ )</t>
    </r>
  </si>
  <si>
    <t xml:space="preserve"> Panel laparoskopowy do operacji laparoskopowych (szczegółowy opis zawiera załącznik nr 2.1 do SWZ) składający się elementów wymienionych w pkt 1.1-1.6 z:
</t>
  </si>
  <si>
    <r>
      <t>pojemność 200 ml
- wykonany z przeziernego poliuretanu nieprzepuszczającego płynów
- wytrzymałość na wysokie naprężenia i ciśnienia o sile do 50 – 60 N
- obręcz wykonana z nitinolu, samorozprężalna (zachowująca pamięć otwarcia)
- średnica otwarcia 54 mm
- długość 200 mm
- długość prowadnika (tuleja) 223 mm - do trokara 10 mm
- prowadnik z uchwytem w postaci półpierścieni na dwa palce
1op/5szt.</t>
    </r>
    <r>
      <rPr>
        <b/>
        <sz val="9"/>
        <rFont val="Calibri"/>
        <family val="2"/>
        <charset val="238"/>
        <scheme val="minor"/>
      </rPr>
      <t xml:space="preserve"> Partia próbna 1 szt. </t>
    </r>
  </si>
  <si>
    <r>
      <t xml:space="preserve">Stapler do wybiórczej terapii tkanek rozmiar 36 - stapler przeznaczony do leczenia chorób odbytnicy, poprzez wykonanie selektywnej resekcji zmienionej chorobowo tkanki i zespolenia odbytnicy poprzez wszystkie jej warstwy.  Stapler okrężny, prosty, rozmiar 36; średnica kowadeka 36,5 mm, trzonek kowadełka zintegrowany ze staplerem,  pojemność główki  35 ml ml; 34 zszywki wykonane ze stopu tytanu, wysoksć zszywki przed zamknięciem 4,2 mm, po zamknięciu  w zakresie 0,75 mm-1,8mm; stapler wyposarzony w automatyczą blokadę przed i po zamknięciu. W zestawie akcesoria trananalne do wykonania operacji: anoskop - 1 szt, rozszerzacz standardowy i wydłużony - 1 szt, obturator- 1 szt, nawlekacz do nici - 1 szt, </t>
    </r>
    <r>
      <rPr>
        <sz val="9"/>
        <rFont val="Calibri"/>
        <family val="2"/>
        <charset val="238"/>
        <scheme val="minor"/>
      </rPr>
      <t>rozszerzacz motylkowy  szt. 1.</t>
    </r>
    <r>
      <rPr>
        <sz val="9"/>
        <color theme="1"/>
        <rFont val="Calibri"/>
        <family val="2"/>
        <charset val="238"/>
        <scheme val="minor"/>
      </rPr>
      <t xml:space="preserve">  </t>
    </r>
  </si>
  <si>
    <t>ZAŁĄCZNIK NR 2 DO SWZ</t>
  </si>
  <si>
    <t>pieczęć adresowaWykonawcy</t>
  </si>
  <si>
    <t xml:space="preserve">Zadanie nr 25 - Wielokanalikowy sterylny dren jednorazowego użytku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</si>
</sst>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zł&quot;"/>
  </numFmts>
  <fonts count="19">
    <font>
      <sz val="11"/>
      <color theme="1"/>
      <name val="Calibri"/>
      <family val="2"/>
      <scheme val="minor"/>
    </font>
    <font>
      <b/>
      <sz val="9"/>
      <color theme="1"/>
      <name val="Calibri"/>
      <family val="2"/>
      <charset val="238"/>
      <scheme val="minor"/>
    </font>
    <font>
      <sz val="10"/>
      <color theme="1"/>
      <name val="Arial"/>
      <family val="2"/>
      <charset val="238"/>
    </font>
    <font>
      <sz val="9"/>
      <name val="Calibri"/>
      <family val="2"/>
      <charset val="238"/>
      <scheme val="minor"/>
    </font>
    <font>
      <b/>
      <sz val="9"/>
      <name val="Calibri"/>
      <family val="2"/>
      <charset val="238"/>
      <scheme val="minor"/>
    </font>
    <font>
      <sz val="9"/>
      <color theme="1"/>
      <name val="Calibri"/>
      <family val="2"/>
      <charset val="238"/>
      <scheme val="minor"/>
    </font>
    <font>
      <b/>
      <sz val="9"/>
      <color rgb="FF000000"/>
      <name val="Calibri"/>
      <family val="2"/>
      <charset val="238"/>
      <scheme val="minor"/>
    </font>
    <font>
      <b/>
      <sz val="9"/>
      <color rgb="FFFF0000"/>
      <name val="Calibri"/>
      <family val="2"/>
      <charset val="238"/>
      <scheme val="minor"/>
    </font>
    <font>
      <sz val="11"/>
      <color rgb="FF800080"/>
      <name val="Czcionka tekstu podstawowego"/>
      <family val="2"/>
      <charset val="238"/>
    </font>
    <font>
      <sz val="11"/>
      <color rgb="FF006100"/>
      <name val="Calibri"/>
      <family val="2"/>
      <charset val="238"/>
      <scheme val="minor"/>
    </font>
    <font>
      <sz val="10"/>
      <name val="Arial"/>
      <family val="2"/>
      <charset val="238"/>
    </font>
    <font>
      <vertAlign val="superscript"/>
      <sz val="9"/>
      <name val="Calibri"/>
      <family val="2"/>
      <charset val="238"/>
      <scheme val="minor"/>
    </font>
    <font>
      <sz val="8"/>
      <color theme="1"/>
      <name val="Calibri"/>
      <family val="2"/>
      <charset val="238"/>
      <scheme val="minor"/>
    </font>
    <font>
      <sz val="9"/>
      <color rgb="FF000000"/>
      <name val="Calibri"/>
      <family val="2"/>
      <charset val="238"/>
      <scheme val="minor"/>
    </font>
    <font>
      <vertAlign val="superscript"/>
      <sz val="9"/>
      <color theme="1"/>
      <name val="Calibri"/>
      <family val="2"/>
      <charset val="238"/>
      <scheme val="minor"/>
    </font>
    <font>
      <sz val="10"/>
      <color theme="1"/>
      <name val="Calibri"/>
      <family val="2"/>
      <scheme val="minor"/>
    </font>
    <font>
      <sz val="9"/>
      <color indexed="8"/>
      <name val="Calibri"/>
      <family val="2"/>
      <charset val="238"/>
      <scheme val="minor"/>
    </font>
    <font>
      <b/>
      <sz val="11"/>
      <color theme="1"/>
      <name val="Calibri"/>
      <family val="2"/>
      <charset val="238"/>
      <scheme val="minor"/>
    </font>
    <font>
      <sz val="8"/>
      <color theme="1"/>
      <name val="Calibri"/>
      <family val="2"/>
      <scheme val="minor"/>
    </font>
  </fonts>
  <fills count="7">
    <fill>
      <patternFill patternType="none"/>
    </fill>
    <fill>
      <patternFill patternType="gray125"/>
    </fill>
    <fill>
      <patternFill patternType="solid">
        <fgColor rgb="FFFFFFFF"/>
        <bgColor rgb="FFFFFFCC"/>
      </patternFill>
    </fill>
    <fill>
      <patternFill patternType="solid">
        <fgColor theme="3" tint="0.59996337778862885"/>
        <bgColor indexed="64"/>
      </patternFill>
    </fill>
    <fill>
      <patternFill patternType="solid">
        <fgColor rgb="FFFF99CC"/>
        <bgColor rgb="FFFF8080"/>
      </patternFill>
    </fill>
    <fill>
      <patternFill patternType="solid">
        <fgColor rgb="FFC6EFCE"/>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8" fillId="4" borderId="0"/>
    <xf numFmtId="0" fontId="9" fillId="5" borderId="0" applyNumberFormat="0" applyBorder="0" applyAlignment="0" applyProtection="0"/>
    <xf numFmtId="0" fontId="10" fillId="0" borderId="0"/>
  </cellStyleXfs>
  <cellXfs count="111">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3" fontId="4"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right" vertical="center"/>
    </xf>
    <xf numFmtId="0" fontId="1" fillId="3" borderId="1" xfId="0" applyFont="1" applyFill="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Border="1" applyAlignment="1">
      <alignment horizontal="left"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1" fillId="0" borderId="5" xfId="0" applyFont="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vertical="center" wrapText="1"/>
    </xf>
    <xf numFmtId="0" fontId="5" fillId="0" borderId="6" xfId="1" applyFont="1" applyFill="1" applyBorder="1" applyAlignment="1">
      <alignment vertical="center" wrapText="1"/>
    </xf>
    <xf numFmtId="0" fontId="0" fillId="3" borderId="1" xfId="0" applyFill="1" applyBorder="1"/>
    <xf numFmtId="164" fontId="3" fillId="0" borderId="1" xfId="0" applyNumberFormat="1" applyFont="1" applyBorder="1" applyAlignment="1">
      <alignment horizontal="left" vertical="center" wrapText="1"/>
    </xf>
    <xf numFmtId="0" fontId="3" fillId="0" borderId="1" xfId="0" applyFont="1" applyBorder="1" applyAlignment="1">
      <alignment vertical="top"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3" applyFont="1" applyBorder="1" applyAlignment="1">
      <alignment vertical="center" wrapText="1"/>
    </xf>
    <xf numFmtId="0" fontId="3" fillId="0" borderId="1" xfId="0" applyFont="1" applyBorder="1" applyAlignment="1">
      <alignment horizontal="center"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top" wrapText="1"/>
    </xf>
    <xf numFmtId="0" fontId="3"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6" borderId="1" xfId="0" applyFont="1" applyFill="1" applyBorder="1" applyAlignment="1">
      <alignment vertical="center"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0" applyFont="1" applyBorder="1" applyAlignment="1">
      <alignment wrapText="1"/>
    </xf>
    <xf numFmtId="0" fontId="3" fillId="0" borderId="2" xfId="3" applyFont="1" applyBorder="1" applyAlignment="1">
      <alignment vertical="top" wrapText="1"/>
    </xf>
    <xf numFmtId="0" fontId="3" fillId="0" borderId="1" xfId="3" applyFont="1" applyBorder="1" applyAlignment="1">
      <alignment horizontal="center" vertical="center" wrapText="1"/>
    </xf>
    <xf numFmtId="0" fontId="4" fillId="0" borderId="1" xfId="3" applyFont="1" applyBorder="1" applyAlignment="1">
      <alignment vertical="center" wrapText="1"/>
    </xf>
    <xf numFmtId="3" fontId="1"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3" fillId="0" borderId="2" xfId="0" applyFont="1" applyFill="1" applyBorder="1" applyAlignment="1">
      <alignment wrapText="1"/>
    </xf>
    <xf numFmtId="0" fontId="3" fillId="0" borderId="1" xfId="0" applyFont="1" applyBorder="1" applyAlignment="1">
      <alignment horizontal="center" vertical="center"/>
    </xf>
    <xf numFmtId="0" fontId="13"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1" fillId="0" borderId="0" xfId="0" applyFont="1" applyAlignment="1">
      <alignmen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5" fillId="3" borderId="1" xfId="0" applyFont="1" applyFill="1" applyBorder="1" applyAlignment="1">
      <alignment horizontal="left" vertical="center"/>
    </xf>
    <xf numFmtId="0" fontId="1" fillId="0" borderId="2" xfId="0" applyFont="1" applyBorder="1" applyAlignment="1">
      <alignment vertical="center" wrapText="1"/>
    </xf>
    <xf numFmtId="0" fontId="5" fillId="0" borderId="1" xfId="0" applyFont="1" applyBorder="1" applyAlignment="1">
      <alignment vertical="center"/>
    </xf>
    <xf numFmtId="0" fontId="5" fillId="3" borderId="1" xfId="0" applyFont="1" applyFill="1" applyBorder="1" applyAlignment="1">
      <alignment vertical="center"/>
    </xf>
    <xf numFmtId="0" fontId="1" fillId="0" borderId="1"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1" fillId="0" borderId="1" xfId="0" applyFont="1" applyBorder="1" applyAlignment="1">
      <alignment horizontal="right"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Border="1"/>
    <xf numFmtId="0" fontId="0" fillId="0" borderId="0" xfId="0" applyAlignment="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3" borderId="4" xfId="0" applyFont="1" applyFill="1" applyBorder="1" applyAlignment="1">
      <alignment horizontal="center" vertical="center"/>
    </xf>
    <xf numFmtId="0" fontId="5" fillId="0" borderId="2" xfId="0" applyFont="1" applyBorder="1" applyAlignment="1">
      <alignment horizontal="left" vertical="center" wrapText="1"/>
    </xf>
    <xf numFmtId="0" fontId="1" fillId="0" borderId="0" xfId="0" applyFont="1" applyBorder="1" applyAlignment="1">
      <alignment vertical="center"/>
    </xf>
    <xf numFmtId="0" fontId="1" fillId="0" borderId="6" xfId="0" applyFont="1" applyBorder="1" applyAlignment="1">
      <alignment horizontal="center" vertical="center"/>
    </xf>
    <xf numFmtId="0" fontId="16" fillId="0" borderId="9"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7" fillId="0" borderId="1" xfId="0" applyFont="1" applyBorder="1" applyAlignment="1">
      <alignment horizontal="center" vertical="center"/>
    </xf>
    <xf numFmtId="0" fontId="12" fillId="0" borderId="1" xfId="0" applyFont="1" applyBorder="1" applyAlignment="1">
      <alignment horizontal="center" vertical="center"/>
    </xf>
    <xf numFmtId="0" fontId="0" fillId="0" borderId="0" xfId="0" applyAlignment="1"/>
    <xf numFmtId="0" fontId="18" fillId="0" borderId="0" xfId="0" applyFont="1" applyAlignment="1"/>
    <xf numFmtId="0" fontId="17"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4">
    <cellStyle name="Dobre" xfId="2" builtinId="26"/>
    <cellStyle name="Excel Built-in Normal 2" xfId="3"/>
    <cellStyle name="Normalny" xfId="0" builtinId="0"/>
    <cellStyle name="TableStyleLigh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6"/>
  <sheetViews>
    <sheetView tabSelected="1" view="pageLayout" topLeftCell="A4" zoomScaleNormal="100" workbookViewId="0">
      <selection activeCell="B469" sqref="B469"/>
    </sheetView>
  </sheetViews>
  <sheetFormatPr defaultRowHeight="15"/>
  <cols>
    <col min="1" max="1" width="4" customWidth="1"/>
    <col min="2" max="2" width="35.140625" customWidth="1"/>
    <col min="3" max="3" width="5.5703125" customWidth="1"/>
    <col min="4" max="4" width="7.42578125" customWidth="1"/>
    <col min="6" max="6" width="11.5703125" customWidth="1"/>
    <col min="7" max="7" width="4.140625" customWidth="1"/>
    <col min="8" max="8" width="8.28515625" customWidth="1"/>
    <col min="9" max="9" width="14.7109375" customWidth="1"/>
    <col min="10" max="10" width="10.28515625" customWidth="1"/>
    <col min="11" max="11" width="9.42578125" customWidth="1"/>
    <col min="12" max="12" width="9.85546875" customWidth="1"/>
    <col min="13" max="13" width="10.7109375" customWidth="1"/>
  </cols>
  <sheetData>
    <row r="1" spans="1:13">
      <c r="A1" s="83" t="s">
        <v>503</v>
      </c>
      <c r="B1" s="82"/>
      <c r="J1" s="84" t="s">
        <v>502</v>
      </c>
      <c r="K1" s="84"/>
      <c r="L1" s="84"/>
    </row>
    <row r="2" spans="1:13">
      <c r="A2" s="84" t="s">
        <v>12</v>
      </c>
      <c r="B2" s="84"/>
      <c r="C2" s="84"/>
      <c r="D2" s="84"/>
      <c r="E2" s="84"/>
      <c r="F2" s="84"/>
      <c r="G2" s="84"/>
      <c r="H2" s="84"/>
      <c r="I2" s="84"/>
      <c r="J2" s="84"/>
      <c r="K2" s="84"/>
      <c r="L2" s="84"/>
    </row>
    <row r="4" spans="1:13">
      <c r="B4" s="6" t="s">
        <v>17</v>
      </c>
    </row>
    <row r="5" spans="1:13" ht="60" customHeight="1">
      <c r="A5" s="2" t="s">
        <v>6</v>
      </c>
      <c r="B5" s="2" t="s">
        <v>7</v>
      </c>
      <c r="C5" s="2" t="s">
        <v>8</v>
      </c>
      <c r="D5" s="68" t="s">
        <v>485</v>
      </c>
      <c r="E5" s="2" t="s">
        <v>0</v>
      </c>
      <c r="F5" s="2" t="s">
        <v>9</v>
      </c>
      <c r="G5" s="2" t="s">
        <v>1</v>
      </c>
      <c r="H5" s="2" t="s">
        <v>2</v>
      </c>
      <c r="I5" s="2" t="s">
        <v>3</v>
      </c>
      <c r="J5" s="2" t="s">
        <v>4</v>
      </c>
      <c r="K5" s="2" t="s">
        <v>10</v>
      </c>
      <c r="L5" s="2" t="s">
        <v>5</v>
      </c>
      <c r="M5" s="1"/>
    </row>
    <row r="6" spans="1:13">
      <c r="A6" s="4">
        <v>1</v>
      </c>
      <c r="B6" s="4">
        <v>2</v>
      </c>
      <c r="C6" s="4">
        <v>3</v>
      </c>
      <c r="D6" s="4">
        <v>4</v>
      </c>
      <c r="E6" s="4">
        <v>5</v>
      </c>
      <c r="F6" s="4">
        <v>6</v>
      </c>
      <c r="G6" s="4">
        <v>7</v>
      </c>
      <c r="H6" s="4">
        <v>8</v>
      </c>
      <c r="I6" s="4">
        <v>9</v>
      </c>
      <c r="J6" s="4">
        <v>10</v>
      </c>
      <c r="K6" s="4">
        <v>11</v>
      </c>
      <c r="L6" s="4">
        <v>12</v>
      </c>
    </row>
    <row r="7" spans="1:13" ht="78" customHeight="1">
      <c r="A7" s="11">
        <v>1</v>
      </c>
      <c r="B7" s="7" t="s">
        <v>18</v>
      </c>
      <c r="C7" s="11" t="s">
        <v>21</v>
      </c>
      <c r="D7" s="9">
        <v>53</v>
      </c>
      <c r="E7" s="4"/>
      <c r="F7" s="4"/>
      <c r="G7" s="4"/>
      <c r="H7" s="4"/>
      <c r="I7" s="4"/>
      <c r="J7" s="4"/>
      <c r="K7" s="4"/>
      <c r="L7" s="4"/>
    </row>
    <row r="8" spans="1:13" ht="105.75" customHeight="1">
      <c r="A8" s="11">
        <v>2</v>
      </c>
      <c r="B8" s="7" t="s">
        <v>19</v>
      </c>
      <c r="C8" s="11" t="s">
        <v>21</v>
      </c>
      <c r="D8" s="10">
        <f>122+100</f>
        <v>222</v>
      </c>
      <c r="E8" s="4"/>
      <c r="F8" s="4"/>
      <c r="G8" s="4"/>
      <c r="H8" s="4"/>
      <c r="I8" s="4"/>
      <c r="J8" s="4"/>
      <c r="K8" s="4"/>
      <c r="L8" s="4"/>
    </row>
    <row r="9" spans="1:13" ht="66.75" customHeight="1">
      <c r="A9" s="11">
        <v>3</v>
      </c>
      <c r="B9" s="8" t="s">
        <v>20</v>
      </c>
      <c r="C9" s="11" t="s">
        <v>21</v>
      </c>
      <c r="D9" s="10">
        <f>30+10</f>
        <v>40</v>
      </c>
      <c r="E9" s="4"/>
      <c r="F9" s="4"/>
      <c r="G9" s="4"/>
      <c r="H9" s="4"/>
      <c r="I9" s="4"/>
      <c r="J9" s="4"/>
      <c r="K9" s="4"/>
      <c r="L9" s="4"/>
    </row>
    <row r="10" spans="1:13">
      <c r="A10" s="12"/>
      <c r="B10" s="13" t="s">
        <v>22</v>
      </c>
      <c r="C10" s="14"/>
      <c r="D10" s="14"/>
      <c r="E10" s="14"/>
      <c r="F10" s="4"/>
      <c r="G10" s="14"/>
      <c r="H10" s="4"/>
      <c r="I10" s="4"/>
      <c r="J10" s="14"/>
      <c r="K10" s="14"/>
      <c r="L10" s="14"/>
    </row>
    <row r="11" spans="1:13">
      <c r="A11" s="86" t="s">
        <v>23</v>
      </c>
      <c r="B11" s="87"/>
      <c r="C11" s="87"/>
      <c r="D11" s="87"/>
      <c r="E11" s="87"/>
      <c r="F11" s="87"/>
      <c r="G11" s="87"/>
      <c r="H11" s="87"/>
      <c r="I11" s="87"/>
      <c r="J11" s="87"/>
      <c r="K11" s="87"/>
      <c r="L11" s="88"/>
    </row>
    <row r="12" spans="1:13">
      <c r="A12" s="5"/>
      <c r="B12" s="5"/>
      <c r="C12" s="5"/>
      <c r="D12" s="5"/>
      <c r="E12" s="5"/>
      <c r="F12" s="5"/>
      <c r="G12" s="5"/>
      <c r="H12" s="5"/>
      <c r="I12" s="5"/>
      <c r="J12" s="5"/>
      <c r="K12" s="5"/>
      <c r="L12" s="5"/>
    </row>
    <row r="13" spans="1:13">
      <c r="A13" s="5"/>
      <c r="B13" s="19" t="s">
        <v>38</v>
      </c>
      <c r="C13" s="5"/>
      <c r="D13" s="5"/>
      <c r="E13" s="5"/>
      <c r="F13" s="5"/>
      <c r="G13" s="5"/>
      <c r="H13" s="5"/>
      <c r="I13" s="5"/>
      <c r="J13" s="5"/>
      <c r="K13" s="5"/>
      <c r="L13" s="5"/>
    </row>
    <row r="14" spans="1:13" ht="36">
      <c r="A14" s="2" t="s">
        <v>6</v>
      </c>
      <c r="B14" s="2" t="s">
        <v>7</v>
      </c>
      <c r="C14" s="2" t="s">
        <v>8</v>
      </c>
      <c r="D14" s="68" t="s">
        <v>485</v>
      </c>
      <c r="E14" s="2" t="s">
        <v>0</v>
      </c>
      <c r="F14" s="2" t="s">
        <v>9</v>
      </c>
      <c r="G14" s="2" t="s">
        <v>1</v>
      </c>
      <c r="H14" s="2" t="s">
        <v>2</v>
      </c>
      <c r="I14" s="2" t="s">
        <v>3</v>
      </c>
      <c r="J14" s="2" t="s">
        <v>4</v>
      </c>
      <c r="K14" s="2" t="s">
        <v>10</v>
      </c>
      <c r="L14" s="2" t="s">
        <v>5</v>
      </c>
    </row>
    <row r="15" spans="1:13">
      <c r="A15" s="4">
        <v>1</v>
      </c>
      <c r="B15" s="4">
        <v>2</v>
      </c>
      <c r="C15" s="4">
        <v>3</v>
      </c>
      <c r="D15" s="4">
        <v>4</v>
      </c>
      <c r="E15" s="4">
        <v>5</v>
      </c>
      <c r="F15" s="4">
        <v>6</v>
      </c>
      <c r="G15" s="4">
        <v>7</v>
      </c>
      <c r="H15" s="4">
        <v>8</v>
      </c>
      <c r="I15" s="4">
        <v>9</v>
      </c>
      <c r="J15" s="4">
        <v>10</v>
      </c>
      <c r="K15" s="4">
        <v>11</v>
      </c>
      <c r="L15" s="4">
        <v>12</v>
      </c>
    </row>
    <row r="16" spans="1:13" ht="144.75" customHeight="1">
      <c r="A16" s="11">
        <v>1</v>
      </c>
      <c r="B16" s="17" t="s">
        <v>486</v>
      </c>
      <c r="C16" s="11" t="s">
        <v>21</v>
      </c>
      <c r="D16" s="10">
        <f>32+5</f>
        <v>37</v>
      </c>
      <c r="E16" s="4"/>
      <c r="F16" s="4"/>
      <c r="G16" s="4"/>
      <c r="H16" s="4"/>
      <c r="I16" s="4"/>
      <c r="J16" s="4"/>
      <c r="K16" s="4"/>
      <c r="L16" s="4"/>
    </row>
    <row r="17" spans="1:12" ht="243" customHeight="1">
      <c r="A17" s="11">
        <v>2</v>
      </c>
      <c r="B17" s="16" t="s">
        <v>487</v>
      </c>
      <c r="C17" s="11" t="s">
        <v>21</v>
      </c>
      <c r="D17" s="10">
        <f>44+15</f>
        <v>59</v>
      </c>
      <c r="E17" s="4"/>
      <c r="F17" s="4"/>
      <c r="G17" s="4"/>
      <c r="H17" s="4"/>
      <c r="I17" s="4"/>
      <c r="J17" s="4"/>
      <c r="K17" s="4"/>
      <c r="L17" s="4"/>
    </row>
    <row r="18" spans="1:12" ht="326.25" customHeight="1">
      <c r="A18" s="11">
        <v>3</v>
      </c>
      <c r="B18" s="45" t="s">
        <v>491</v>
      </c>
      <c r="C18" s="11" t="s">
        <v>21</v>
      </c>
      <c r="D18" s="10">
        <f>80+100</f>
        <v>180</v>
      </c>
      <c r="E18" s="4"/>
      <c r="F18" s="4"/>
      <c r="G18" s="4"/>
      <c r="H18" s="4"/>
      <c r="I18" s="4"/>
      <c r="J18" s="4"/>
      <c r="K18" s="4"/>
      <c r="L18" s="4"/>
    </row>
    <row r="19" spans="1:12" ht="262.5" customHeight="1">
      <c r="A19" s="11">
        <v>4</v>
      </c>
      <c r="B19" s="17" t="s">
        <v>39</v>
      </c>
      <c r="C19" s="11" t="s">
        <v>21</v>
      </c>
      <c r="D19" s="10">
        <f>8+10</f>
        <v>18</v>
      </c>
      <c r="E19" s="4"/>
      <c r="F19" s="4"/>
      <c r="G19" s="4"/>
      <c r="H19" s="4"/>
      <c r="I19" s="4"/>
      <c r="J19" s="4"/>
      <c r="K19" s="4"/>
      <c r="L19" s="4"/>
    </row>
    <row r="20" spans="1:12" ht="285.75" customHeight="1">
      <c r="A20" s="11">
        <v>5</v>
      </c>
      <c r="B20" s="17" t="s">
        <v>492</v>
      </c>
      <c r="C20" s="11" t="s">
        <v>21</v>
      </c>
      <c r="D20" s="10">
        <f>8</f>
        <v>8</v>
      </c>
      <c r="E20" s="4"/>
      <c r="F20" s="4"/>
      <c r="G20" s="4"/>
      <c r="H20" s="4"/>
      <c r="I20" s="4"/>
      <c r="J20" s="4"/>
      <c r="K20" s="4"/>
      <c r="L20" s="4"/>
    </row>
    <row r="21" spans="1:12" ht="243.75" customHeight="1">
      <c r="A21" s="4">
        <v>6</v>
      </c>
      <c r="B21" s="17" t="s">
        <v>40</v>
      </c>
      <c r="C21" s="11" t="s">
        <v>21</v>
      </c>
      <c r="D21" s="10">
        <f>1+2</f>
        <v>3</v>
      </c>
      <c r="E21" s="4"/>
      <c r="F21" s="4"/>
      <c r="G21" s="4"/>
      <c r="H21" s="4"/>
      <c r="I21" s="4"/>
      <c r="J21" s="4"/>
      <c r="K21" s="4"/>
      <c r="L21" s="4"/>
    </row>
    <row r="22" spans="1:12">
      <c r="A22" s="12"/>
      <c r="B22" s="13" t="s">
        <v>24</v>
      </c>
      <c r="C22" s="14"/>
      <c r="D22" s="14"/>
      <c r="E22" s="14"/>
      <c r="F22" s="4"/>
      <c r="G22" s="14"/>
      <c r="H22" s="4"/>
      <c r="I22" s="4"/>
      <c r="J22" s="14"/>
      <c r="K22" s="14"/>
      <c r="L22" s="14"/>
    </row>
    <row r="23" spans="1:12">
      <c r="A23" s="86" t="s">
        <v>25</v>
      </c>
      <c r="B23" s="87"/>
      <c r="C23" s="87"/>
      <c r="D23" s="87"/>
      <c r="E23" s="87"/>
      <c r="F23" s="87"/>
      <c r="G23" s="87"/>
      <c r="H23" s="87"/>
      <c r="I23" s="87"/>
      <c r="J23" s="87"/>
      <c r="K23" s="87"/>
      <c r="L23" s="88"/>
    </row>
    <row r="24" spans="1:12">
      <c r="A24" s="5"/>
      <c r="B24" s="5"/>
      <c r="C24" s="5"/>
      <c r="D24" s="5"/>
      <c r="E24" s="5"/>
      <c r="F24" s="5"/>
      <c r="G24" s="5"/>
      <c r="H24" s="5"/>
      <c r="I24" s="5"/>
      <c r="J24" s="5"/>
      <c r="K24" s="5"/>
      <c r="L24" s="5"/>
    </row>
    <row r="25" spans="1:12">
      <c r="A25" s="5"/>
      <c r="B25" s="5" t="s">
        <v>41</v>
      </c>
      <c r="C25" s="5"/>
      <c r="D25" s="5"/>
      <c r="E25" s="5"/>
      <c r="F25" s="5"/>
      <c r="G25" s="5"/>
      <c r="H25" s="5"/>
      <c r="I25" s="5"/>
      <c r="J25" s="5"/>
      <c r="K25" s="5"/>
      <c r="L25" s="5"/>
    </row>
    <row r="26" spans="1:12" ht="36">
      <c r="A26" s="2" t="s">
        <v>6</v>
      </c>
      <c r="B26" s="2" t="s">
        <v>7</v>
      </c>
      <c r="C26" s="2" t="s">
        <v>8</v>
      </c>
      <c r="D26" s="68" t="s">
        <v>485</v>
      </c>
      <c r="E26" s="2" t="s">
        <v>0</v>
      </c>
      <c r="F26" s="2" t="s">
        <v>9</v>
      </c>
      <c r="G26" s="2" t="s">
        <v>1</v>
      </c>
      <c r="H26" s="2" t="s">
        <v>2</v>
      </c>
      <c r="I26" s="2" t="s">
        <v>3</v>
      </c>
      <c r="J26" s="2" t="s">
        <v>4</v>
      </c>
      <c r="K26" s="2" t="s">
        <v>10</v>
      </c>
      <c r="L26" s="2" t="s">
        <v>5</v>
      </c>
    </row>
    <row r="27" spans="1:12">
      <c r="A27" s="4">
        <v>1</v>
      </c>
      <c r="B27" s="4">
        <v>2</v>
      </c>
      <c r="C27" s="4">
        <v>3</v>
      </c>
      <c r="D27" s="4">
        <v>4</v>
      </c>
      <c r="E27" s="4">
        <v>5</v>
      </c>
      <c r="F27" s="4">
        <v>6</v>
      </c>
      <c r="G27" s="4">
        <v>7</v>
      </c>
      <c r="H27" s="4">
        <v>8</v>
      </c>
      <c r="I27" s="4">
        <v>9</v>
      </c>
      <c r="J27" s="4">
        <v>10</v>
      </c>
      <c r="K27" s="4">
        <v>11</v>
      </c>
      <c r="L27" s="4">
        <v>12</v>
      </c>
    </row>
    <row r="28" spans="1:12" ht="96">
      <c r="A28" s="11">
        <v>1</v>
      </c>
      <c r="B28" s="18" t="s">
        <v>42</v>
      </c>
      <c r="C28" s="11" t="s">
        <v>21</v>
      </c>
      <c r="D28" s="9">
        <f>4+4</f>
        <v>8</v>
      </c>
      <c r="E28" s="4"/>
      <c r="F28" s="4"/>
      <c r="G28" s="4"/>
      <c r="H28" s="4"/>
      <c r="I28" s="4"/>
      <c r="J28" s="4"/>
      <c r="K28" s="4"/>
      <c r="L28" s="4"/>
    </row>
    <row r="29" spans="1:12" ht="96">
      <c r="A29" s="11">
        <v>2</v>
      </c>
      <c r="B29" s="18" t="s">
        <v>43</v>
      </c>
      <c r="C29" s="11" t="s">
        <v>21</v>
      </c>
      <c r="D29" s="9">
        <f>5+5</f>
        <v>10</v>
      </c>
      <c r="E29" s="4"/>
      <c r="F29" s="4"/>
      <c r="G29" s="4"/>
      <c r="H29" s="4"/>
      <c r="I29" s="4"/>
      <c r="J29" s="4"/>
      <c r="K29" s="4"/>
      <c r="L29" s="4"/>
    </row>
    <row r="30" spans="1:12" ht="96">
      <c r="A30" s="11">
        <v>3</v>
      </c>
      <c r="B30" s="18" t="s">
        <v>44</v>
      </c>
      <c r="C30" s="11" t="s">
        <v>21</v>
      </c>
      <c r="D30" s="9">
        <f>15+20</f>
        <v>35</v>
      </c>
      <c r="E30" s="4"/>
      <c r="F30" s="4"/>
      <c r="G30" s="4"/>
      <c r="H30" s="4"/>
      <c r="I30" s="4"/>
      <c r="J30" s="4"/>
      <c r="K30" s="4"/>
      <c r="L30" s="4"/>
    </row>
    <row r="31" spans="1:12" ht="108">
      <c r="A31" s="11">
        <v>4</v>
      </c>
      <c r="B31" s="18" t="s">
        <v>45</v>
      </c>
      <c r="C31" s="11" t="s">
        <v>21</v>
      </c>
      <c r="D31" s="9">
        <f>4+4</f>
        <v>8</v>
      </c>
      <c r="E31" s="4"/>
      <c r="F31" s="4"/>
      <c r="G31" s="4"/>
      <c r="H31" s="4"/>
      <c r="I31" s="4"/>
      <c r="J31" s="4"/>
      <c r="K31" s="4"/>
      <c r="L31" s="4"/>
    </row>
    <row r="32" spans="1:12" ht="96">
      <c r="A32" s="11">
        <v>5</v>
      </c>
      <c r="B32" s="17" t="s">
        <v>46</v>
      </c>
      <c r="C32" s="11" t="s">
        <v>21</v>
      </c>
      <c r="D32" s="9">
        <f>4+4+80</f>
        <v>88</v>
      </c>
      <c r="E32" s="4"/>
      <c r="F32" s="4"/>
      <c r="G32" s="4"/>
      <c r="H32" s="4"/>
      <c r="I32" s="4"/>
      <c r="J32" s="4"/>
      <c r="K32" s="4"/>
      <c r="L32" s="4"/>
    </row>
    <row r="33" spans="1:12" ht="132">
      <c r="A33" s="11">
        <v>6</v>
      </c>
      <c r="B33" s="17" t="s">
        <v>48</v>
      </c>
      <c r="C33" s="11" t="s">
        <v>51</v>
      </c>
      <c r="D33" s="9">
        <f>200+60</f>
        <v>260</v>
      </c>
      <c r="E33" s="4"/>
      <c r="F33" s="4"/>
      <c r="G33" s="4"/>
      <c r="H33" s="4"/>
      <c r="I33" s="4"/>
      <c r="J33" s="4"/>
      <c r="K33" s="4"/>
      <c r="L33" s="4"/>
    </row>
    <row r="34" spans="1:12" ht="84">
      <c r="A34" s="11">
        <v>7</v>
      </c>
      <c r="B34" s="17" t="s">
        <v>49</v>
      </c>
      <c r="C34" s="11" t="s">
        <v>51</v>
      </c>
      <c r="D34" s="9">
        <f>50+300</f>
        <v>350</v>
      </c>
      <c r="E34" s="4"/>
      <c r="F34" s="4"/>
      <c r="G34" s="4"/>
      <c r="H34" s="4"/>
      <c r="I34" s="4"/>
      <c r="J34" s="4"/>
      <c r="K34" s="4"/>
      <c r="L34" s="4"/>
    </row>
    <row r="35" spans="1:12" ht="72">
      <c r="A35" s="11">
        <v>8</v>
      </c>
      <c r="B35" s="17" t="s">
        <v>47</v>
      </c>
      <c r="C35" s="11" t="s">
        <v>51</v>
      </c>
      <c r="D35" s="9">
        <f>400</f>
        <v>400</v>
      </c>
      <c r="E35" s="4"/>
      <c r="F35" s="4"/>
      <c r="G35" s="4"/>
      <c r="H35" s="4"/>
      <c r="I35" s="4"/>
      <c r="J35" s="4"/>
      <c r="K35" s="4"/>
      <c r="L35" s="4"/>
    </row>
    <row r="36" spans="1:12" ht="48">
      <c r="A36" s="11">
        <v>9</v>
      </c>
      <c r="B36" s="17" t="s">
        <v>50</v>
      </c>
      <c r="C36" s="11" t="s">
        <v>51</v>
      </c>
      <c r="D36" s="9">
        <f>100</f>
        <v>100</v>
      </c>
      <c r="E36" s="4"/>
      <c r="F36" s="4"/>
      <c r="G36" s="4"/>
      <c r="H36" s="4"/>
      <c r="I36" s="4"/>
      <c r="J36" s="4"/>
      <c r="K36" s="4"/>
      <c r="L36" s="4"/>
    </row>
    <row r="37" spans="1:12">
      <c r="A37" s="12"/>
      <c r="B37" s="13" t="s">
        <v>26</v>
      </c>
      <c r="C37" s="14"/>
      <c r="D37" s="14"/>
      <c r="E37" s="14"/>
      <c r="F37" s="4"/>
      <c r="G37" s="14"/>
      <c r="H37" s="4"/>
      <c r="I37" s="4"/>
      <c r="J37" s="14"/>
      <c r="K37" s="14"/>
      <c r="L37" s="14"/>
    </row>
    <row r="38" spans="1:12">
      <c r="A38" s="86" t="s">
        <v>27</v>
      </c>
      <c r="B38" s="87"/>
      <c r="C38" s="87"/>
      <c r="D38" s="87"/>
      <c r="E38" s="87"/>
      <c r="F38" s="87"/>
      <c r="G38" s="87"/>
      <c r="H38" s="87"/>
      <c r="I38" s="87"/>
      <c r="J38" s="87"/>
      <c r="K38" s="87"/>
      <c r="L38" s="88"/>
    </row>
    <row r="39" spans="1:12">
      <c r="A39" s="5"/>
      <c r="B39" s="5"/>
      <c r="C39" s="5"/>
      <c r="D39" s="5"/>
      <c r="E39" s="5"/>
      <c r="F39" s="5"/>
      <c r="G39" s="5"/>
      <c r="H39" s="5"/>
      <c r="I39" s="5"/>
      <c r="J39" s="5"/>
      <c r="K39" s="5"/>
      <c r="L39" s="5"/>
    </row>
    <row r="40" spans="1:12">
      <c r="A40" s="5"/>
      <c r="B40" s="19" t="s">
        <v>52</v>
      </c>
      <c r="C40" s="5"/>
      <c r="D40" s="5"/>
      <c r="E40" s="5"/>
      <c r="F40" s="5"/>
      <c r="G40" s="5"/>
      <c r="H40" s="5"/>
      <c r="I40" s="5"/>
      <c r="J40" s="5"/>
      <c r="K40" s="5"/>
      <c r="L40" s="5"/>
    </row>
    <row r="41" spans="1:12" ht="36">
      <c r="A41" s="2" t="s">
        <v>6</v>
      </c>
      <c r="B41" s="2" t="s">
        <v>7</v>
      </c>
      <c r="C41" s="2" t="s">
        <v>8</v>
      </c>
      <c r="D41" s="68" t="s">
        <v>485</v>
      </c>
      <c r="E41" s="2" t="s">
        <v>0</v>
      </c>
      <c r="F41" s="2" t="s">
        <v>9</v>
      </c>
      <c r="G41" s="2" t="s">
        <v>1</v>
      </c>
      <c r="H41" s="2" t="s">
        <v>2</v>
      </c>
      <c r="I41" s="2" t="s">
        <v>3</v>
      </c>
      <c r="J41" s="2" t="s">
        <v>4</v>
      </c>
      <c r="K41" s="2" t="s">
        <v>10</v>
      </c>
      <c r="L41" s="2" t="s">
        <v>5</v>
      </c>
    </row>
    <row r="42" spans="1:12">
      <c r="A42" s="4">
        <v>1</v>
      </c>
      <c r="B42" s="4">
        <v>2</v>
      </c>
      <c r="C42" s="4">
        <v>3</v>
      </c>
      <c r="D42" s="4">
        <v>4</v>
      </c>
      <c r="E42" s="4">
        <v>5</v>
      </c>
      <c r="F42" s="4">
        <v>6</v>
      </c>
      <c r="G42" s="4">
        <v>7</v>
      </c>
      <c r="H42" s="4">
        <v>8</v>
      </c>
      <c r="I42" s="4">
        <v>9</v>
      </c>
      <c r="J42" s="4">
        <v>10</v>
      </c>
      <c r="K42" s="4">
        <v>11</v>
      </c>
      <c r="L42" s="4">
        <v>12</v>
      </c>
    </row>
    <row r="43" spans="1:12" ht="189" customHeight="1">
      <c r="A43" s="11">
        <v>1</v>
      </c>
      <c r="B43" s="20" t="s">
        <v>53</v>
      </c>
      <c r="C43" s="11" t="s">
        <v>21</v>
      </c>
      <c r="D43" s="10">
        <f>700+700+600</f>
        <v>2000</v>
      </c>
      <c r="E43" s="4"/>
      <c r="F43" s="4"/>
      <c r="G43" s="4"/>
      <c r="H43" s="4"/>
      <c r="I43" s="4"/>
      <c r="J43" s="4"/>
      <c r="K43" s="4"/>
      <c r="L43" s="4"/>
    </row>
    <row r="44" spans="1:12" ht="251.25" customHeight="1">
      <c r="A44" s="11">
        <v>2</v>
      </c>
      <c r="B44" s="21" t="s">
        <v>54</v>
      </c>
      <c r="C44" s="11" t="s">
        <v>21</v>
      </c>
      <c r="D44" s="10">
        <f>140+20+60+40</f>
        <v>260</v>
      </c>
      <c r="E44" s="4"/>
      <c r="F44" s="4"/>
      <c r="G44" s="4"/>
      <c r="H44" s="4"/>
      <c r="I44" s="4"/>
      <c r="J44" s="4"/>
      <c r="K44" s="4"/>
      <c r="L44" s="4"/>
    </row>
    <row r="45" spans="1:12">
      <c r="A45" s="12"/>
      <c r="B45" s="13" t="s">
        <v>28</v>
      </c>
      <c r="C45" s="14"/>
      <c r="D45" s="14"/>
      <c r="E45" s="14"/>
      <c r="F45" s="4"/>
      <c r="G45" s="14"/>
      <c r="H45" s="4"/>
      <c r="I45" s="4"/>
      <c r="J45" s="14"/>
      <c r="K45" s="14"/>
      <c r="L45" s="14"/>
    </row>
    <row r="46" spans="1:12">
      <c r="A46" s="86" t="s">
        <v>29</v>
      </c>
      <c r="B46" s="87"/>
      <c r="C46" s="87"/>
      <c r="D46" s="87"/>
      <c r="E46" s="87"/>
      <c r="F46" s="87"/>
      <c r="G46" s="87"/>
      <c r="H46" s="87"/>
      <c r="I46" s="87"/>
      <c r="J46" s="87"/>
      <c r="K46" s="87"/>
      <c r="L46" s="88"/>
    </row>
    <row r="47" spans="1:12">
      <c r="A47" s="5"/>
      <c r="B47" s="5"/>
      <c r="C47" s="5"/>
      <c r="D47" s="5"/>
      <c r="E47" s="5"/>
      <c r="F47" s="5"/>
      <c r="G47" s="5"/>
      <c r="H47" s="5"/>
      <c r="I47" s="5"/>
      <c r="J47" s="5"/>
      <c r="K47" s="5"/>
      <c r="L47" s="5"/>
    </row>
    <row r="48" spans="1:12" ht="23.25" customHeight="1">
      <c r="A48" s="5"/>
      <c r="B48" s="108" t="s">
        <v>55</v>
      </c>
      <c r="C48" s="108"/>
      <c r="D48" s="108"/>
      <c r="E48" s="108"/>
      <c r="F48" s="108"/>
      <c r="G48" s="108"/>
      <c r="H48" s="108"/>
      <c r="I48" s="108"/>
      <c r="J48" s="108"/>
      <c r="K48" s="108"/>
      <c r="L48" s="108"/>
    </row>
    <row r="49" spans="1:12" ht="36">
      <c r="A49" s="2" t="s">
        <v>6</v>
      </c>
      <c r="B49" s="2" t="s">
        <v>7</v>
      </c>
      <c r="C49" s="2" t="s">
        <v>8</v>
      </c>
      <c r="D49" s="68" t="s">
        <v>485</v>
      </c>
      <c r="E49" s="2" t="s">
        <v>0</v>
      </c>
      <c r="F49" s="2" t="s">
        <v>9</v>
      </c>
      <c r="G49" s="2" t="s">
        <v>1</v>
      </c>
      <c r="H49" s="2" t="s">
        <v>2</v>
      </c>
      <c r="I49" s="2" t="s">
        <v>3</v>
      </c>
      <c r="J49" s="2" t="s">
        <v>4</v>
      </c>
      <c r="K49" s="2" t="s">
        <v>10</v>
      </c>
      <c r="L49" s="2" t="s">
        <v>5</v>
      </c>
    </row>
    <row r="50" spans="1:12">
      <c r="A50" s="4">
        <v>1</v>
      </c>
      <c r="B50" s="4">
        <v>2</v>
      </c>
      <c r="C50" s="4">
        <v>3</v>
      </c>
      <c r="D50" s="4">
        <v>4</v>
      </c>
      <c r="E50" s="4">
        <v>5</v>
      </c>
      <c r="F50" s="4">
        <v>6</v>
      </c>
      <c r="G50" s="4">
        <v>7</v>
      </c>
      <c r="H50" s="4">
        <v>8</v>
      </c>
      <c r="I50" s="4">
        <v>9</v>
      </c>
      <c r="J50" s="4">
        <v>10</v>
      </c>
      <c r="K50" s="4">
        <v>11</v>
      </c>
      <c r="L50" s="4">
        <v>12</v>
      </c>
    </row>
    <row r="51" spans="1:12" ht="60">
      <c r="A51" s="11">
        <v>1</v>
      </c>
      <c r="B51" s="23" t="s">
        <v>56</v>
      </c>
      <c r="C51" s="11" t="s">
        <v>51</v>
      </c>
      <c r="D51" s="10">
        <v>180</v>
      </c>
      <c r="E51" s="4"/>
      <c r="F51" s="4"/>
      <c r="G51" s="4"/>
      <c r="H51" s="4"/>
      <c r="I51" s="4"/>
      <c r="J51" s="4"/>
      <c r="K51" s="4"/>
      <c r="L51" s="4"/>
    </row>
    <row r="52" spans="1:12" ht="60">
      <c r="A52" s="11">
        <v>2</v>
      </c>
      <c r="B52" s="23" t="s">
        <v>57</v>
      </c>
      <c r="C52" s="11" t="s">
        <v>51</v>
      </c>
      <c r="D52" s="10">
        <v>70</v>
      </c>
      <c r="E52" s="4"/>
      <c r="F52" s="4"/>
      <c r="G52" s="4"/>
      <c r="H52" s="4"/>
      <c r="I52" s="4"/>
      <c r="J52" s="4"/>
      <c r="K52" s="4"/>
      <c r="L52" s="4"/>
    </row>
    <row r="53" spans="1:12" ht="60">
      <c r="A53" s="11">
        <v>3</v>
      </c>
      <c r="B53" s="23" t="s">
        <v>58</v>
      </c>
      <c r="C53" s="11" t="s">
        <v>51</v>
      </c>
      <c r="D53" s="10">
        <v>5</v>
      </c>
      <c r="E53" s="4"/>
      <c r="F53" s="4"/>
      <c r="G53" s="4"/>
      <c r="H53" s="4"/>
      <c r="I53" s="4"/>
      <c r="J53" s="4"/>
      <c r="K53" s="4"/>
      <c r="L53" s="4"/>
    </row>
    <row r="54" spans="1:12" ht="60">
      <c r="A54" s="11">
        <v>4</v>
      </c>
      <c r="B54" s="23" t="s">
        <v>59</v>
      </c>
      <c r="C54" s="11" t="s">
        <v>51</v>
      </c>
      <c r="D54" s="10">
        <v>5</v>
      </c>
      <c r="E54" s="4"/>
      <c r="F54" s="4"/>
      <c r="G54" s="4"/>
      <c r="H54" s="4"/>
      <c r="I54" s="4"/>
      <c r="J54" s="4"/>
      <c r="K54" s="4"/>
      <c r="L54" s="4"/>
    </row>
    <row r="55" spans="1:12" ht="48">
      <c r="A55" s="11">
        <v>5</v>
      </c>
      <c r="B55" s="23" t="s">
        <v>60</v>
      </c>
      <c r="C55" s="11" t="s">
        <v>51</v>
      </c>
      <c r="D55" s="10">
        <v>150</v>
      </c>
      <c r="E55" s="4"/>
      <c r="F55" s="4"/>
      <c r="G55" s="4"/>
      <c r="H55" s="4"/>
      <c r="I55" s="4"/>
      <c r="J55" s="4"/>
      <c r="K55" s="4"/>
      <c r="L55" s="4"/>
    </row>
    <row r="56" spans="1:12" ht="48">
      <c r="A56" s="11">
        <v>6</v>
      </c>
      <c r="B56" s="20" t="s">
        <v>61</v>
      </c>
      <c r="C56" s="11" t="s">
        <v>51</v>
      </c>
      <c r="D56" s="10">
        <v>20</v>
      </c>
      <c r="E56" s="4"/>
      <c r="F56" s="4"/>
      <c r="G56" s="4"/>
      <c r="H56" s="4"/>
      <c r="I56" s="4"/>
      <c r="J56" s="4"/>
      <c r="K56" s="4"/>
      <c r="L56" s="4"/>
    </row>
    <row r="57" spans="1:12" ht="36">
      <c r="A57" s="11">
        <v>7</v>
      </c>
      <c r="B57" s="24" t="s">
        <v>62</v>
      </c>
      <c r="C57" s="11" t="s">
        <v>51</v>
      </c>
      <c r="D57" s="10">
        <v>90</v>
      </c>
      <c r="E57" s="4"/>
      <c r="F57" s="4"/>
      <c r="G57" s="4"/>
      <c r="H57" s="4"/>
      <c r="I57" s="4"/>
      <c r="J57" s="4"/>
      <c r="K57" s="4"/>
      <c r="L57" s="4"/>
    </row>
    <row r="58" spans="1:12" ht="48">
      <c r="A58" s="11">
        <v>8</v>
      </c>
      <c r="B58" s="25" t="s">
        <v>63</v>
      </c>
      <c r="C58" s="11" t="s">
        <v>51</v>
      </c>
      <c r="D58" s="10">
        <v>90</v>
      </c>
      <c r="E58" s="4"/>
      <c r="F58" s="4"/>
      <c r="G58" s="4"/>
      <c r="H58" s="4"/>
      <c r="I58" s="4"/>
      <c r="J58" s="4"/>
      <c r="K58" s="4"/>
      <c r="L58" s="4"/>
    </row>
    <row r="59" spans="1:12">
      <c r="A59" s="12"/>
      <c r="B59" s="13" t="s">
        <v>30</v>
      </c>
      <c r="C59" s="14"/>
      <c r="D59" s="14"/>
      <c r="E59" s="14"/>
      <c r="F59" s="4"/>
      <c r="G59" s="14"/>
      <c r="H59" s="4"/>
      <c r="I59" s="4"/>
      <c r="J59" s="14"/>
      <c r="K59" s="14"/>
      <c r="L59" s="14"/>
    </row>
    <row r="60" spans="1:12">
      <c r="A60" s="86" t="s">
        <v>31</v>
      </c>
      <c r="B60" s="87"/>
      <c r="C60" s="87"/>
      <c r="D60" s="87"/>
      <c r="E60" s="87"/>
      <c r="F60" s="87"/>
      <c r="G60" s="87"/>
      <c r="H60" s="87"/>
      <c r="I60" s="87"/>
      <c r="J60" s="87"/>
      <c r="K60" s="87"/>
      <c r="L60" s="88"/>
    </row>
    <row r="61" spans="1:12">
      <c r="A61" s="5"/>
      <c r="B61" s="5"/>
      <c r="C61" s="5"/>
      <c r="D61" s="5"/>
      <c r="E61" s="5"/>
      <c r="F61" s="5"/>
      <c r="G61" s="5"/>
      <c r="H61" s="5"/>
      <c r="I61" s="5"/>
      <c r="J61" s="5"/>
      <c r="K61" s="5"/>
      <c r="L61" s="5"/>
    </row>
    <row r="62" spans="1:12">
      <c r="A62" s="5"/>
      <c r="B62" s="19" t="s">
        <v>64</v>
      </c>
      <c r="C62" s="5"/>
      <c r="D62" s="5"/>
      <c r="E62" s="5"/>
      <c r="F62" s="5"/>
      <c r="G62" s="5"/>
      <c r="H62" s="5"/>
      <c r="I62" s="5"/>
      <c r="J62" s="5"/>
      <c r="K62" s="5"/>
      <c r="L62" s="5"/>
    </row>
    <row r="63" spans="1:12" ht="36">
      <c r="A63" s="2" t="s">
        <v>6</v>
      </c>
      <c r="B63" s="2" t="s">
        <v>7</v>
      </c>
      <c r="C63" s="2" t="s">
        <v>8</v>
      </c>
      <c r="D63" s="68" t="s">
        <v>485</v>
      </c>
      <c r="E63" s="2" t="s">
        <v>0</v>
      </c>
      <c r="F63" s="2" t="s">
        <v>9</v>
      </c>
      <c r="G63" s="2" t="s">
        <v>1</v>
      </c>
      <c r="H63" s="2" t="s">
        <v>2</v>
      </c>
      <c r="I63" s="2" t="s">
        <v>3</v>
      </c>
      <c r="J63" s="2" t="s">
        <v>4</v>
      </c>
      <c r="K63" s="2" t="s">
        <v>10</v>
      </c>
      <c r="L63" s="2" t="s">
        <v>5</v>
      </c>
    </row>
    <row r="64" spans="1:12">
      <c r="A64" s="4">
        <v>1</v>
      </c>
      <c r="B64" s="4">
        <v>2</v>
      </c>
      <c r="C64" s="4">
        <v>3</v>
      </c>
      <c r="D64" s="4">
        <v>4</v>
      </c>
      <c r="E64" s="4">
        <v>5</v>
      </c>
      <c r="F64" s="4">
        <v>6</v>
      </c>
      <c r="G64" s="4">
        <v>7</v>
      </c>
      <c r="H64" s="4">
        <v>8</v>
      </c>
      <c r="I64" s="4">
        <v>9</v>
      </c>
      <c r="J64" s="4">
        <v>10</v>
      </c>
      <c r="K64" s="4">
        <v>11</v>
      </c>
      <c r="L64" s="4">
        <v>12</v>
      </c>
    </row>
    <row r="65" spans="1:13" ht="84">
      <c r="A65" s="11">
        <v>1</v>
      </c>
      <c r="B65" s="8" t="s">
        <v>493</v>
      </c>
      <c r="C65" s="11" t="s">
        <v>51</v>
      </c>
      <c r="D65" s="10">
        <v>170</v>
      </c>
      <c r="E65" s="4"/>
      <c r="F65" s="4"/>
      <c r="G65" s="4"/>
      <c r="H65" s="4"/>
      <c r="I65" s="4"/>
      <c r="J65" s="4"/>
      <c r="K65" s="4"/>
      <c r="L65" s="4"/>
    </row>
    <row r="66" spans="1:13">
      <c r="A66" s="12"/>
      <c r="B66" s="13" t="s">
        <v>32</v>
      </c>
      <c r="C66" s="14"/>
      <c r="D66" s="14"/>
      <c r="E66" s="14"/>
      <c r="F66" s="4"/>
      <c r="G66" s="14"/>
      <c r="H66" s="4"/>
      <c r="I66" s="4"/>
      <c r="J66" s="14"/>
      <c r="K66" s="14"/>
      <c r="L66" s="14"/>
    </row>
    <row r="67" spans="1:13">
      <c r="A67" s="86" t="s">
        <v>33</v>
      </c>
      <c r="B67" s="87"/>
      <c r="C67" s="87"/>
      <c r="D67" s="87"/>
      <c r="E67" s="87"/>
      <c r="F67" s="87"/>
      <c r="G67" s="87"/>
      <c r="H67" s="87"/>
      <c r="I67" s="87"/>
      <c r="J67" s="87"/>
      <c r="K67" s="87"/>
      <c r="L67" s="88"/>
    </row>
    <row r="68" spans="1:13">
      <c r="A68" s="5"/>
      <c r="B68" s="5"/>
      <c r="C68" s="5"/>
      <c r="D68" s="5"/>
      <c r="E68" s="5"/>
      <c r="F68" s="5"/>
      <c r="G68" s="5"/>
      <c r="H68" s="5"/>
      <c r="I68" s="5"/>
      <c r="J68" s="5"/>
      <c r="K68" s="5"/>
      <c r="L68" s="5"/>
    </row>
    <row r="69" spans="1:13">
      <c r="A69" s="5"/>
      <c r="B69" s="19" t="s">
        <v>65</v>
      </c>
      <c r="C69" s="5"/>
      <c r="D69" s="5"/>
      <c r="E69" s="5"/>
      <c r="F69" s="5"/>
      <c r="G69" s="5"/>
      <c r="H69" s="5"/>
      <c r="I69" s="5"/>
      <c r="J69" s="5"/>
      <c r="K69" s="5"/>
      <c r="L69" s="5"/>
    </row>
    <row r="70" spans="1:13" ht="60">
      <c r="A70" s="2" t="s">
        <v>6</v>
      </c>
      <c r="B70" s="2" t="s">
        <v>7</v>
      </c>
      <c r="C70" s="2" t="s">
        <v>8</v>
      </c>
      <c r="D70" s="68" t="s">
        <v>485</v>
      </c>
      <c r="E70" s="2" t="s">
        <v>0</v>
      </c>
      <c r="F70" s="2" t="s">
        <v>9</v>
      </c>
      <c r="G70" s="2" t="s">
        <v>1</v>
      </c>
      <c r="H70" s="2" t="s">
        <v>2</v>
      </c>
      <c r="I70" s="2" t="s">
        <v>3</v>
      </c>
      <c r="J70" s="2" t="s">
        <v>4</v>
      </c>
      <c r="K70" s="2" t="s">
        <v>10</v>
      </c>
      <c r="L70" s="2" t="s">
        <v>5</v>
      </c>
      <c r="M70" s="2" t="s">
        <v>11</v>
      </c>
    </row>
    <row r="71" spans="1:13">
      <c r="A71" s="4">
        <v>1</v>
      </c>
      <c r="B71" s="4">
        <v>2</v>
      </c>
      <c r="C71" s="4">
        <v>3</v>
      </c>
      <c r="D71" s="4">
        <v>4</v>
      </c>
      <c r="E71" s="4">
        <v>5</v>
      </c>
      <c r="F71" s="4">
        <v>6</v>
      </c>
      <c r="G71" s="4">
        <v>7</v>
      </c>
      <c r="H71" s="4">
        <v>8</v>
      </c>
      <c r="I71" s="4">
        <v>9</v>
      </c>
      <c r="J71" s="4">
        <v>10</v>
      </c>
      <c r="K71" s="4">
        <v>11</v>
      </c>
      <c r="L71" s="4">
        <v>12</v>
      </c>
      <c r="M71" s="4">
        <v>13</v>
      </c>
    </row>
    <row r="72" spans="1:13" ht="120">
      <c r="A72" s="11">
        <v>1</v>
      </c>
      <c r="B72" s="18" t="s">
        <v>66</v>
      </c>
      <c r="C72" s="11" t="s">
        <v>51</v>
      </c>
      <c r="D72" s="9">
        <v>188</v>
      </c>
      <c r="E72" s="4"/>
      <c r="F72" s="4"/>
      <c r="G72" s="4"/>
      <c r="H72" s="4"/>
      <c r="I72" s="4"/>
      <c r="J72" s="4"/>
      <c r="K72" s="4"/>
      <c r="L72" s="4"/>
      <c r="M72" s="80">
        <v>10</v>
      </c>
    </row>
    <row r="73" spans="1:13" ht="72">
      <c r="A73" s="11">
        <v>2</v>
      </c>
      <c r="B73" s="17" t="s">
        <v>67</v>
      </c>
      <c r="C73" s="11" t="s">
        <v>51</v>
      </c>
      <c r="D73" s="10">
        <v>22</v>
      </c>
      <c r="E73" s="4"/>
      <c r="F73" s="4"/>
      <c r="G73" s="4"/>
      <c r="H73" s="4"/>
      <c r="I73" s="4"/>
      <c r="J73" s="4"/>
      <c r="K73" s="4"/>
      <c r="L73" s="4"/>
      <c r="M73" s="80">
        <v>2</v>
      </c>
    </row>
    <row r="74" spans="1:13">
      <c r="A74" s="4"/>
      <c r="B74" s="8"/>
      <c r="C74" s="11"/>
      <c r="D74" s="10"/>
      <c r="E74" s="4"/>
      <c r="F74" s="4"/>
      <c r="G74" s="4"/>
      <c r="H74" s="4"/>
      <c r="I74" s="4"/>
      <c r="J74" s="4"/>
      <c r="K74" s="4"/>
      <c r="L74" s="4"/>
      <c r="M74" s="3"/>
    </row>
    <row r="75" spans="1:13">
      <c r="A75" s="12"/>
      <c r="B75" s="13" t="s">
        <v>34</v>
      </c>
      <c r="C75" s="14"/>
      <c r="D75" s="14"/>
      <c r="E75" s="14"/>
      <c r="F75" s="4"/>
      <c r="G75" s="14"/>
      <c r="H75" s="4"/>
      <c r="I75" s="4"/>
      <c r="J75" s="14"/>
      <c r="K75" s="14"/>
      <c r="L75" s="14"/>
      <c r="M75" s="26"/>
    </row>
    <row r="76" spans="1:13">
      <c r="A76" s="86" t="s">
        <v>35</v>
      </c>
      <c r="B76" s="87"/>
      <c r="C76" s="87"/>
      <c r="D76" s="87"/>
      <c r="E76" s="87"/>
      <c r="F76" s="87"/>
      <c r="G76" s="87"/>
      <c r="H76" s="87"/>
      <c r="I76" s="87"/>
      <c r="J76" s="87"/>
      <c r="K76" s="87"/>
      <c r="L76" s="88"/>
    </row>
    <row r="77" spans="1:13">
      <c r="A77" s="5"/>
      <c r="B77" s="5"/>
      <c r="C77" s="5"/>
      <c r="D77" s="5"/>
      <c r="E77" s="5"/>
      <c r="F77" s="5"/>
      <c r="G77" s="5"/>
      <c r="H77" s="5"/>
      <c r="I77" s="5"/>
      <c r="J77" s="5"/>
      <c r="K77" s="5"/>
      <c r="L77" s="5"/>
    </row>
    <row r="78" spans="1:13">
      <c r="A78" s="5"/>
      <c r="B78" s="19" t="s">
        <v>490</v>
      </c>
      <c r="C78" s="5"/>
      <c r="D78" s="5"/>
      <c r="E78" s="5"/>
      <c r="F78" s="5"/>
      <c r="G78" s="5"/>
      <c r="H78" s="5"/>
      <c r="I78" s="5"/>
      <c r="J78" s="5"/>
      <c r="K78" s="5"/>
      <c r="L78" s="5"/>
    </row>
    <row r="79" spans="1:13" ht="36">
      <c r="A79" s="2" t="s">
        <v>6</v>
      </c>
      <c r="B79" s="2" t="s">
        <v>7</v>
      </c>
      <c r="C79" s="2" t="s">
        <v>8</v>
      </c>
      <c r="D79" s="68" t="s">
        <v>485</v>
      </c>
      <c r="E79" s="2" t="s">
        <v>0</v>
      </c>
      <c r="F79" s="2" t="s">
        <v>9</v>
      </c>
      <c r="G79" s="2" t="s">
        <v>1</v>
      </c>
      <c r="H79" s="2" t="s">
        <v>2</v>
      </c>
      <c r="I79" s="2" t="s">
        <v>3</v>
      </c>
      <c r="J79" s="2" t="s">
        <v>4</v>
      </c>
      <c r="K79" s="2" t="s">
        <v>10</v>
      </c>
      <c r="L79" s="2" t="s">
        <v>5</v>
      </c>
    </row>
    <row r="80" spans="1:13">
      <c r="A80" s="4">
        <v>1</v>
      </c>
      <c r="B80" s="4">
        <v>2</v>
      </c>
      <c r="C80" s="4">
        <v>3</v>
      </c>
      <c r="D80" s="4">
        <v>4</v>
      </c>
      <c r="E80" s="4">
        <v>5</v>
      </c>
      <c r="F80" s="4">
        <v>6</v>
      </c>
      <c r="G80" s="4">
        <v>7</v>
      </c>
      <c r="H80" s="4">
        <v>8</v>
      </c>
      <c r="I80" s="4">
        <v>9</v>
      </c>
      <c r="J80" s="4">
        <v>10</v>
      </c>
      <c r="K80" s="4">
        <v>11</v>
      </c>
      <c r="L80" s="4">
        <v>12</v>
      </c>
    </row>
    <row r="81" spans="1:13" ht="118.5" customHeight="1">
      <c r="A81" s="11">
        <v>1</v>
      </c>
      <c r="B81" s="17" t="s">
        <v>68</v>
      </c>
      <c r="C81" s="11" t="s">
        <v>51</v>
      </c>
      <c r="D81" s="9">
        <f>25+24+720</f>
        <v>769</v>
      </c>
      <c r="E81" s="4"/>
      <c r="F81" s="4"/>
      <c r="G81" s="4"/>
      <c r="H81" s="4"/>
      <c r="I81" s="4"/>
      <c r="J81" s="4"/>
      <c r="K81" s="4"/>
      <c r="L81" s="4"/>
    </row>
    <row r="82" spans="1:13" ht="60">
      <c r="A82" s="11">
        <v>2</v>
      </c>
      <c r="B82" s="18" t="s">
        <v>69</v>
      </c>
      <c r="C82" s="11" t="s">
        <v>51</v>
      </c>
      <c r="D82" s="10">
        <f>20+12</f>
        <v>32</v>
      </c>
      <c r="E82" s="4"/>
      <c r="F82" s="4"/>
      <c r="G82" s="4"/>
      <c r="H82" s="4"/>
      <c r="I82" s="4"/>
      <c r="J82" s="4"/>
      <c r="K82" s="4"/>
      <c r="L82" s="4"/>
    </row>
    <row r="83" spans="1:13" ht="108.75" customHeight="1">
      <c r="A83" s="11">
        <v>3</v>
      </c>
      <c r="B83" s="20" t="s">
        <v>70</v>
      </c>
      <c r="C83" s="11" t="s">
        <v>51</v>
      </c>
      <c r="D83" s="10">
        <f>20+6</f>
        <v>26</v>
      </c>
      <c r="E83" s="4"/>
      <c r="F83" s="4"/>
      <c r="G83" s="4"/>
      <c r="H83" s="4"/>
      <c r="I83" s="4"/>
      <c r="J83" s="4"/>
      <c r="K83" s="4"/>
      <c r="L83" s="4"/>
    </row>
    <row r="84" spans="1:13" ht="82.5" customHeight="1">
      <c r="A84" s="11">
        <v>4</v>
      </c>
      <c r="B84" s="17" t="s">
        <v>71</v>
      </c>
      <c r="C84" s="11" t="s">
        <v>51</v>
      </c>
      <c r="D84" s="10">
        <f>1+1</f>
        <v>2</v>
      </c>
      <c r="E84" s="4"/>
      <c r="F84" s="4"/>
      <c r="G84" s="4"/>
      <c r="H84" s="4"/>
      <c r="I84" s="4"/>
      <c r="J84" s="4"/>
      <c r="K84" s="4"/>
      <c r="L84" s="4"/>
    </row>
    <row r="85" spans="1:13">
      <c r="A85" s="12"/>
      <c r="B85" s="13" t="s">
        <v>36</v>
      </c>
      <c r="C85" s="14"/>
      <c r="D85" s="14"/>
      <c r="E85" s="14"/>
      <c r="F85" s="4"/>
      <c r="G85" s="14"/>
      <c r="H85" s="4"/>
      <c r="I85" s="4"/>
      <c r="J85" s="14"/>
      <c r="K85" s="14"/>
      <c r="L85" s="14"/>
    </row>
    <row r="86" spans="1:13">
      <c r="A86" s="86" t="s">
        <v>37</v>
      </c>
      <c r="B86" s="87"/>
      <c r="C86" s="87"/>
      <c r="D86" s="87"/>
      <c r="E86" s="87"/>
      <c r="F86" s="87"/>
      <c r="G86" s="87"/>
      <c r="H86" s="87"/>
      <c r="I86" s="87"/>
      <c r="J86" s="87"/>
      <c r="K86" s="87"/>
      <c r="L86" s="88"/>
    </row>
    <row r="87" spans="1:13">
      <c r="A87" s="5"/>
      <c r="B87" s="5"/>
      <c r="C87" s="5"/>
      <c r="D87" s="5"/>
      <c r="E87" s="5"/>
      <c r="F87" s="5"/>
      <c r="G87" s="5"/>
      <c r="H87" s="5"/>
      <c r="I87" s="5"/>
      <c r="J87" s="5"/>
      <c r="K87" s="5"/>
      <c r="L87" s="5"/>
    </row>
    <row r="88" spans="1:13">
      <c r="A88" s="5"/>
      <c r="B88" s="19" t="s">
        <v>72</v>
      </c>
      <c r="C88" s="5"/>
      <c r="D88" s="5"/>
      <c r="E88" s="5"/>
      <c r="F88" s="5"/>
      <c r="G88" s="5"/>
      <c r="H88" s="5"/>
      <c r="I88" s="5"/>
      <c r="J88" s="5"/>
      <c r="K88" s="5"/>
      <c r="L88" s="5"/>
    </row>
    <row r="89" spans="1:13">
      <c r="A89" s="5"/>
      <c r="B89" s="19"/>
      <c r="C89" s="5"/>
      <c r="D89" s="5"/>
      <c r="E89" s="5"/>
      <c r="F89" s="5"/>
      <c r="G89" s="5"/>
      <c r="H89" s="5"/>
      <c r="I89" s="5"/>
      <c r="J89" s="5"/>
      <c r="K89" s="5"/>
      <c r="L89" s="5"/>
    </row>
    <row r="90" spans="1:13">
      <c r="A90" s="5"/>
      <c r="B90" s="19" t="s">
        <v>350</v>
      </c>
      <c r="C90" s="5"/>
      <c r="D90" s="5"/>
      <c r="E90" s="5"/>
      <c r="F90" s="5"/>
      <c r="G90" s="5"/>
      <c r="H90" s="5"/>
      <c r="I90" s="5"/>
      <c r="J90" s="5"/>
      <c r="K90" s="5"/>
      <c r="L90" s="5"/>
    </row>
    <row r="91" spans="1:13" ht="60">
      <c r="A91" s="2" t="s">
        <v>6</v>
      </c>
      <c r="B91" s="2" t="s">
        <v>7</v>
      </c>
      <c r="C91" s="2" t="s">
        <v>8</v>
      </c>
      <c r="D91" s="68" t="s">
        <v>485</v>
      </c>
      <c r="E91" s="2" t="s">
        <v>0</v>
      </c>
      <c r="F91" s="2" t="s">
        <v>9</v>
      </c>
      <c r="G91" s="2" t="s">
        <v>1</v>
      </c>
      <c r="H91" s="2" t="s">
        <v>2</v>
      </c>
      <c r="I91" s="2" t="s">
        <v>3</v>
      </c>
      <c r="J91" s="2" t="s">
        <v>4</v>
      </c>
      <c r="K91" s="2" t="s">
        <v>10</v>
      </c>
      <c r="L91" s="2" t="s">
        <v>5</v>
      </c>
      <c r="M91" s="2" t="s">
        <v>11</v>
      </c>
    </row>
    <row r="92" spans="1:13">
      <c r="A92" s="4">
        <v>1</v>
      </c>
      <c r="B92" s="4">
        <v>2</v>
      </c>
      <c r="C92" s="4">
        <v>3</v>
      </c>
      <c r="D92" s="4">
        <v>4</v>
      </c>
      <c r="E92" s="4">
        <v>5</v>
      </c>
      <c r="F92" s="4">
        <v>6</v>
      </c>
      <c r="G92" s="4">
        <v>7</v>
      </c>
      <c r="H92" s="4">
        <v>8</v>
      </c>
      <c r="I92" s="4">
        <v>9</v>
      </c>
      <c r="J92" s="4">
        <v>10</v>
      </c>
      <c r="K92" s="4">
        <v>11</v>
      </c>
      <c r="L92" s="4">
        <v>12</v>
      </c>
      <c r="M92" s="4">
        <v>13</v>
      </c>
    </row>
    <row r="93" spans="1:13" ht="252" customHeight="1">
      <c r="A93" s="11">
        <v>1</v>
      </c>
      <c r="B93" s="18" t="s">
        <v>495</v>
      </c>
      <c r="C93" s="11" t="s">
        <v>51</v>
      </c>
      <c r="D93" s="10">
        <v>250</v>
      </c>
      <c r="E93" s="4"/>
      <c r="F93" s="4"/>
      <c r="G93" s="4"/>
      <c r="H93" s="4"/>
      <c r="I93" s="4"/>
      <c r="J93" s="4"/>
      <c r="K93" s="4"/>
      <c r="L93" s="4"/>
      <c r="M93" s="81" t="s">
        <v>488</v>
      </c>
    </row>
    <row r="94" spans="1:13" ht="24">
      <c r="A94" s="11">
        <v>2</v>
      </c>
      <c r="B94" s="17" t="s">
        <v>73</v>
      </c>
      <c r="C94" s="11" t="s">
        <v>51</v>
      </c>
      <c r="D94" s="10">
        <v>50</v>
      </c>
      <c r="E94" s="4"/>
      <c r="F94" s="4"/>
      <c r="G94" s="4"/>
      <c r="H94" s="4"/>
      <c r="I94" s="4"/>
      <c r="J94" s="4"/>
      <c r="K94" s="4"/>
      <c r="L94" s="4"/>
      <c r="M94" s="81" t="s">
        <v>488</v>
      </c>
    </row>
    <row r="95" spans="1:13" ht="24">
      <c r="A95" s="11">
        <v>3</v>
      </c>
      <c r="B95" s="17" t="s">
        <v>74</v>
      </c>
      <c r="C95" s="11" t="s">
        <v>51</v>
      </c>
      <c r="D95" s="10">
        <v>50</v>
      </c>
      <c r="E95" s="4"/>
      <c r="F95" s="4"/>
      <c r="G95" s="4"/>
      <c r="H95" s="4"/>
      <c r="I95" s="4"/>
      <c r="J95" s="4"/>
      <c r="K95" s="4"/>
      <c r="L95" s="4"/>
      <c r="M95" s="81" t="s">
        <v>488</v>
      </c>
    </row>
    <row r="96" spans="1:13">
      <c r="A96" s="12"/>
      <c r="B96" s="13" t="s">
        <v>345</v>
      </c>
      <c r="C96" s="14"/>
      <c r="D96" s="14"/>
      <c r="E96" s="14"/>
      <c r="F96" s="4"/>
      <c r="G96" s="14"/>
      <c r="H96" s="4"/>
      <c r="I96" s="4"/>
      <c r="J96" s="14"/>
      <c r="K96" s="14"/>
      <c r="L96" s="14"/>
      <c r="M96" s="26"/>
    </row>
    <row r="97" spans="1:13">
      <c r="A97" s="86" t="s">
        <v>347</v>
      </c>
      <c r="B97" s="87"/>
      <c r="C97" s="87"/>
      <c r="D97" s="87"/>
      <c r="E97" s="87"/>
      <c r="F97" s="87"/>
      <c r="G97" s="87"/>
      <c r="H97" s="87"/>
      <c r="I97" s="87"/>
      <c r="J97" s="87"/>
      <c r="K97" s="87"/>
      <c r="L97" s="88"/>
    </row>
    <row r="98" spans="1:13">
      <c r="A98" s="52"/>
      <c r="B98" s="52"/>
      <c r="C98" s="52"/>
      <c r="D98" s="52"/>
      <c r="E98" s="52"/>
      <c r="F98" s="52"/>
      <c r="G98" s="52"/>
      <c r="H98" s="52"/>
      <c r="I98" s="52"/>
      <c r="J98" s="52"/>
      <c r="K98" s="52"/>
      <c r="L98" s="52"/>
    </row>
    <row r="99" spans="1:13">
      <c r="A99" s="52"/>
      <c r="B99" s="19" t="s">
        <v>351</v>
      </c>
      <c r="C99" s="52"/>
      <c r="D99" s="52"/>
      <c r="E99" s="52"/>
      <c r="F99" s="52"/>
      <c r="G99" s="52"/>
      <c r="H99" s="52"/>
      <c r="I99" s="52"/>
      <c r="J99" s="52"/>
      <c r="K99" s="52"/>
      <c r="L99" s="52"/>
    </row>
    <row r="100" spans="1:13" ht="60">
      <c r="A100" s="4" t="s">
        <v>6</v>
      </c>
      <c r="B100" s="4" t="s">
        <v>330</v>
      </c>
      <c r="C100" s="99" t="s">
        <v>344</v>
      </c>
      <c r="D100" s="99"/>
      <c r="E100" s="2" t="s">
        <v>339</v>
      </c>
      <c r="F100" s="2" t="s">
        <v>331</v>
      </c>
      <c r="G100" s="2" t="s">
        <v>334</v>
      </c>
      <c r="H100" s="59" t="s">
        <v>335</v>
      </c>
      <c r="I100" s="2" t="s">
        <v>336</v>
      </c>
      <c r="J100" s="2" t="s">
        <v>333</v>
      </c>
      <c r="K100" s="2" t="s">
        <v>332</v>
      </c>
      <c r="L100" s="91" t="s">
        <v>337</v>
      </c>
      <c r="M100" s="92"/>
    </row>
    <row r="101" spans="1:13">
      <c r="A101" s="4">
        <v>1</v>
      </c>
      <c r="B101" s="4">
        <v>2</v>
      </c>
      <c r="C101" s="93">
        <v>3</v>
      </c>
      <c r="D101" s="94"/>
      <c r="E101" s="4">
        <v>4</v>
      </c>
      <c r="F101" s="4">
        <v>5</v>
      </c>
      <c r="G101" s="12">
        <v>6</v>
      </c>
      <c r="H101" s="4">
        <v>7</v>
      </c>
      <c r="I101" s="4" t="s">
        <v>340</v>
      </c>
      <c r="J101" s="4" t="s">
        <v>341</v>
      </c>
      <c r="K101" s="4" t="s">
        <v>342</v>
      </c>
      <c r="L101" s="93" t="s">
        <v>343</v>
      </c>
      <c r="M101" s="94"/>
    </row>
    <row r="102" spans="1:13" ht="48">
      <c r="A102" s="11">
        <v>1</v>
      </c>
      <c r="B102" s="18" t="s">
        <v>338</v>
      </c>
      <c r="C102" s="93">
        <v>24</v>
      </c>
      <c r="D102" s="94"/>
      <c r="E102" s="4">
        <v>3</v>
      </c>
      <c r="F102" s="53"/>
      <c r="G102" s="60"/>
      <c r="H102" s="60"/>
      <c r="I102" s="53"/>
      <c r="J102" s="53"/>
      <c r="K102" s="53"/>
      <c r="L102" s="95"/>
      <c r="M102" s="96"/>
    </row>
    <row r="103" spans="1:13">
      <c r="A103" s="53"/>
      <c r="B103" s="13" t="s">
        <v>346</v>
      </c>
      <c r="C103" s="97"/>
      <c r="D103" s="98"/>
      <c r="E103" s="58"/>
      <c r="F103" s="58"/>
      <c r="G103" s="61"/>
      <c r="H103" s="61"/>
      <c r="I103" s="58"/>
      <c r="J103" s="53"/>
      <c r="K103" s="53"/>
      <c r="L103" s="95"/>
      <c r="M103" s="96"/>
    </row>
    <row r="104" spans="1:13">
      <c r="A104" s="86" t="s">
        <v>348</v>
      </c>
      <c r="B104" s="87"/>
      <c r="C104" s="87"/>
      <c r="D104" s="87"/>
      <c r="E104" s="87"/>
      <c r="F104" s="87"/>
      <c r="G104" s="87"/>
      <c r="H104" s="87"/>
      <c r="I104" s="87"/>
      <c r="J104" s="87"/>
      <c r="K104" s="87"/>
      <c r="L104" s="87"/>
      <c r="M104" s="88"/>
    </row>
    <row r="105" spans="1:13">
      <c r="A105" s="52"/>
      <c r="B105" s="52"/>
      <c r="C105" s="52"/>
      <c r="D105" s="52"/>
      <c r="E105" s="52"/>
      <c r="F105" s="52"/>
      <c r="G105" s="52"/>
      <c r="H105" s="52"/>
      <c r="I105" s="52"/>
      <c r="J105" s="52"/>
      <c r="K105" s="52"/>
      <c r="L105" s="52"/>
      <c r="M105" s="52"/>
    </row>
    <row r="106" spans="1:13">
      <c r="A106" s="52"/>
      <c r="B106" s="19" t="s">
        <v>349</v>
      </c>
      <c r="C106" s="52"/>
      <c r="D106" s="52"/>
      <c r="E106" s="52"/>
      <c r="F106" s="52"/>
      <c r="G106" s="52"/>
      <c r="H106" s="52"/>
      <c r="I106" s="52"/>
      <c r="J106" s="52"/>
      <c r="K106" s="52"/>
      <c r="L106" s="52"/>
      <c r="M106" s="52"/>
    </row>
    <row r="107" spans="1:13">
      <c r="A107" s="52"/>
      <c r="B107" s="63"/>
      <c r="C107" s="90" t="s">
        <v>9</v>
      </c>
      <c r="D107" s="90"/>
      <c r="E107" s="90"/>
      <c r="F107" s="90" t="s">
        <v>2</v>
      </c>
      <c r="G107" s="90"/>
      <c r="H107" s="90" t="s">
        <v>3</v>
      </c>
      <c r="I107" s="90"/>
      <c r="J107" s="90"/>
      <c r="K107" s="52"/>
      <c r="L107" s="52"/>
      <c r="M107" s="52"/>
    </row>
    <row r="108" spans="1:13">
      <c r="A108" s="52"/>
      <c r="B108" s="56" t="s">
        <v>352</v>
      </c>
      <c r="C108" s="85"/>
      <c r="D108" s="85"/>
      <c r="E108" s="85"/>
      <c r="F108" s="85"/>
      <c r="G108" s="85"/>
      <c r="H108" s="85"/>
      <c r="I108" s="85"/>
      <c r="J108" s="85"/>
      <c r="K108" s="52"/>
      <c r="L108" s="52"/>
      <c r="M108" s="52"/>
    </row>
    <row r="109" spans="1:13">
      <c r="A109" s="52"/>
      <c r="B109" s="56" t="s">
        <v>353</v>
      </c>
      <c r="C109" s="85"/>
      <c r="D109" s="85"/>
      <c r="E109" s="85"/>
      <c r="F109" s="85"/>
      <c r="G109" s="85"/>
      <c r="H109" s="85"/>
      <c r="I109" s="85"/>
      <c r="J109" s="85"/>
      <c r="K109" s="52"/>
      <c r="L109" s="52"/>
      <c r="M109" s="52"/>
    </row>
    <row r="110" spans="1:13">
      <c r="A110" s="52"/>
      <c r="B110" s="65" t="s">
        <v>355</v>
      </c>
      <c r="C110" s="85"/>
      <c r="D110" s="85"/>
      <c r="E110" s="85"/>
      <c r="F110" s="85"/>
      <c r="G110" s="85"/>
      <c r="H110" s="85"/>
      <c r="I110" s="85"/>
      <c r="J110" s="85"/>
      <c r="K110" s="52"/>
      <c r="L110" s="52"/>
      <c r="M110" s="52"/>
    </row>
    <row r="111" spans="1:13">
      <c r="A111" s="52"/>
      <c r="B111" s="86" t="s">
        <v>354</v>
      </c>
      <c r="C111" s="87"/>
      <c r="D111" s="87"/>
      <c r="E111" s="87"/>
      <c r="F111" s="87"/>
      <c r="G111" s="87"/>
      <c r="H111" s="87"/>
      <c r="I111" s="87"/>
      <c r="J111" s="88"/>
      <c r="K111" s="52"/>
      <c r="L111" s="52"/>
      <c r="M111" s="52"/>
    </row>
    <row r="112" spans="1:13">
      <c r="A112" s="52"/>
      <c r="B112" s="52"/>
      <c r="C112" s="52"/>
      <c r="D112" s="52"/>
      <c r="E112" s="52"/>
      <c r="F112" s="52"/>
      <c r="G112" s="52"/>
      <c r="H112" s="52"/>
      <c r="I112" s="52"/>
      <c r="J112" s="52"/>
      <c r="K112" s="52"/>
      <c r="L112" s="52"/>
      <c r="M112" s="52"/>
    </row>
    <row r="113" spans="1:17">
      <c r="A113" s="52"/>
      <c r="B113" s="52" t="s">
        <v>366</v>
      </c>
      <c r="C113" s="52"/>
      <c r="D113" s="89" t="s">
        <v>367</v>
      </c>
      <c r="E113" s="89"/>
      <c r="F113" s="89"/>
      <c r="G113" s="89"/>
      <c r="H113" s="89"/>
      <c r="I113" s="52"/>
      <c r="J113" s="52"/>
      <c r="K113" s="52"/>
      <c r="L113" s="52"/>
      <c r="M113" s="52"/>
    </row>
    <row r="114" spans="1:17">
      <c r="A114" s="52"/>
      <c r="B114" s="52"/>
      <c r="C114" s="52"/>
      <c r="D114" s="52"/>
      <c r="E114" s="52"/>
      <c r="F114" s="52"/>
      <c r="G114" s="52"/>
      <c r="H114" s="52"/>
      <c r="I114" s="52"/>
      <c r="J114" s="52"/>
      <c r="K114" s="52"/>
      <c r="L114" s="52"/>
      <c r="M114" s="52"/>
    </row>
    <row r="115" spans="1:17" ht="24.75" customHeight="1">
      <c r="A115" s="5"/>
      <c r="B115" s="109" t="s">
        <v>356</v>
      </c>
      <c r="C115" s="109"/>
      <c r="D115" s="109"/>
      <c r="E115" s="109"/>
      <c r="F115" s="109"/>
      <c r="G115" s="109"/>
      <c r="H115" s="109"/>
      <c r="I115" s="109"/>
      <c r="J115" s="109"/>
      <c r="K115" s="109"/>
      <c r="L115" s="109"/>
      <c r="M115" s="109"/>
    </row>
    <row r="116" spans="1:17">
      <c r="A116" s="5"/>
      <c r="B116" s="66"/>
      <c r="C116" s="66"/>
      <c r="D116" s="66"/>
      <c r="E116" s="66"/>
      <c r="F116" s="66"/>
      <c r="G116" s="66"/>
      <c r="H116" s="66"/>
      <c r="I116" s="66"/>
      <c r="J116" s="66"/>
      <c r="K116" s="66"/>
      <c r="L116" s="66"/>
      <c r="M116" s="66"/>
    </row>
    <row r="117" spans="1:17">
      <c r="A117" s="5"/>
      <c r="B117" s="19" t="s">
        <v>357</v>
      </c>
      <c r="C117" s="22"/>
      <c r="D117" s="22"/>
      <c r="E117" s="22"/>
      <c r="F117" s="22"/>
      <c r="G117" s="22"/>
      <c r="H117" s="22"/>
      <c r="I117" s="22"/>
      <c r="J117" s="22"/>
      <c r="K117" s="22"/>
      <c r="L117" s="22"/>
      <c r="M117" s="22"/>
    </row>
    <row r="118" spans="1:17" ht="60">
      <c r="A118" s="2" t="s">
        <v>6</v>
      </c>
      <c r="B118" s="2" t="s">
        <v>7</v>
      </c>
      <c r="C118" s="2" t="s">
        <v>8</v>
      </c>
      <c r="D118" s="68" t="s">
        <v>485</v>
      </c>
      <c r="E118" s="2" t="s">
        <v>0</v>
      </c>
      <c r="F118" s="2" t="s">
        <v>9</v>
      </c>
      <c r="G118" s="2" t="s">
        <v>1</v>
      </c>
      <c r="H118" s="2" t="s">
        <v>2</v>
      </c>
      <c r="I118" s="2" t="s">
        <v>3</v>
      </c>
      <c r="J118" s="2" t="s">
        <v>4</v>
      </c>
      <c r="K118" s="2" t="s">
        <v>10</v>
      </c>
      <c r="L118" s="2" t="s">
        <v>5</v>
      </c>
      <c r="M118" s="2" t="s">
        <v>11</v>
      </c>
    </row>
    <row r="119" spans="1:17">
      <c r="A119" s="4">
        <v>1</v>
      </c>
      <c r="B119" s="4">
        <v>2</v>
      </c>
      <c r="C119" s="4">
        <v>3</v>
      </c>
      <c r="D119" s="4">
        <v>4</v>
      </c>
      <c r="E119" s="4">
        <v>5</v>
      </c>
      <c r="F119" s="4">
        <v>6</v>
      </c>
      <c r="G119" s="4">
        <v>7</v>
      </c>
      <c r="H119" s="4">
        <v>8</v>
      </c>
      <c r="I119" s="4">
        <v>9</v>
      </c>
      <c r="J119" s="4">
        <v>10</v>
      </c>
      <c r="K119" s="4">
        <v>11</v>
      </c>
      <c r="L119" s="4">
        <v>12</v>
      </c>
      <c r="M119" s="4">
        <v>13</v>
      </c>
    </row>
    <row r="120" spans="1:17" ht="94.5" customHeight="1">
      <c r="A120" s="11">
        <v>1</v>
      </c>
      <c r="B120" s="15" t="s">
        <v>88</v>
      </c>
      <c r="C120" s="11" t="s">
        <v>51</v>
      </c>
      <c r="D120" s="10">
        <v>94</v>
      </c>
      <c r="E120" s="4"/>
      <c r="F120" s="4"/>
      <c r="G120" s="4"/>
      <c r="H120" s="4"/>
      <c r="I120" s="4"/>
      <c r="J120" s="4"/>
      <c r="K120" s="4"/>
      <c r="L120" s="4"/>
      <c r="M120" s="81" t="s">
        <v>488</v>
      </c>
    </row>
    <row r="121" spans="1:17" ht="141" customHeight="1">
      <c r="A121" s="11">
        <v>2</v>
      </c>
      <c r="B121" s="20" t="s">
        <v>92</v>
      </c>
      <c r="C121" s="11" t="s">
        <v>51</v>
      </c>
      <c r="D121" s="10">
        <f>30+120+36</f>
        <v>186</v>
      </c>
      <c r="E121" s="4"/>
      <c r="F121" s="4"/>
      <c r="G121" s="4"/>
      <c r="H121" s="4"/>
      <c r="I121" s="4"/>
      <c r="J121" s="4"/>
      <c r="K121" s="4"/>
      <c r="L121" s="4"/>
      <c r="M121" s="81" t="s">
        <v>488</v>
      </c>
    </row>
    <row r="122" spans="1:17" ht="139.5" customHeight="1">
      <c r="A122" s="11">
        <v>3</v>
      </c>
      <c r="B122" s="15" t="s">
        <v>89</v>
      </c>
      <c r="C122" s="11" t="s">
        <v>51</v>
      </c>
      <c r="D122" s="10">
        <f>30+6+36</f>
        <v>72</v>
      </c>
      <c r="E122" s="4"/>
      <c r="F122" s="4"/>
      <c r="G122" s="4"/>
      <c r="H122" s="4"/>
      <c r="I122" s="4"/>
      <c r="J122" s="4"/>
      <c r="K122" s="4"/>
      <c r="L122" s="4"/>
      <c r="M122" s="81" t="s">
        <v>488</v>
      </c>
    </row>
    <row r="123" spans="1:17" ht="105.75" customHeight="1">
      <c r="A123" s="11">
        <v>4</v>
      </c>
      <c r="B123" s="20" t="s">
        <v>93</v>
      </c>
      <c r="C123" s="11" t="s">
        <v>51</v>
      </c>
      <c r="D123" s="10">
        <f>6+42</f>
        <v>48</v>
      </c>
      <c r="E123" s="4"/>
      <c r="F123" s="4"/>
      <c r="G123" s="4"/>
      <c r="H123" s="4"/>
      <c r="I123" s="4"/>
      <c r="J123" s="4"/>
      <c r="K123" s="4"/>
      <c r="L123" s="4"/>
      <c r="M123" s="81" t="s">
        <v>488</v>
      </c>
    </row>
    <row r="124" spans="1:17" ht="81.75" customHeight="1">
      <c r="A124" s="11">
        <v>5</v>
      </c>
      <c r="B124" s="15" t="s">
        <v>90</v>
      </c>
      <c r="C124" s="11" t="s">
        <v>51</v>
      </c>
      <c r="D124" s="10">
        <f>42</f>
        <v>42</v>
      </c>
      <c r="E124" s="4"/>
      <c r="F124" s="4"/>
      <c r="G124" s="4"/>
      <c r="H124" s="4"/>
      <c r="I124" s="4"/>
      <c r="J124" s="4"/>
      <c r="K124" s="4"/>
      <c r="L124" s="4"/>
      <c r="M124" s="81" t="s">
        <v>488</v>
      </c>
    </row>
    <row r="125" spans="1:17" ht="102" customHeight="1">
      <c r="A125" s="11">
        <v>6</v>
      </c>
      <c r="B125" s="27" t="s">
        <v>94</v>
      </c>
      <c r="C125" s="11" t="s">
        <v>51</v>
      </c>
      <c r="D125" s="10">
        <f>30+250</f>
        <v>280</v>
      </c>
      <c r="E125" s="4"/>
      <c r="F125" s="4"/>
      <c r="G125" s="4"/>
      <c r="H125" s="4"/>
      <c r="I125" s="4"/>
      <c r="J125" s="4"/>
      <c r="K125" s="4"/>
      <c r="L125" s="4"/>
      <c r="M125" s="81" t="s">
        <v>488</v>
      </c>
    </row>
    <row r="126" spans="1:17" ht="118.5" customHeight="1">
      <c r="A126" s="11">
        <v>7</v>
      </c>
      <c r="B126" s="27" t="s">
        <v>95</v>
      </c>
      <c r="C126" s="11" t="s">
        <v>51</v>
      </c>
      <c r="D126" s="10">
        <f>5+80</f>
        <v>85</v>
      </c>
      <c r="E126" s="4"/>
      <c r="F126" s="4"/>
      <c r="G126" s="4"/>
      <c r="H126" s="4"/>
      <c r="I126" s="4"/>
      <c r="J126" s="4"/>
      <c r="K126" s="4"/>
      <c r="L126" s="4"/>
      <c r="M126" s="81" t="s">
        <v>488</v>
      </c>
    </row>
    <row r="127" spans="1:17" ht="83.25" customHeight="1">
      <c r="A127" s="11">
        <v>8</v>
      </c>
      <c r="B127" s="27" t="s">
        <v>91</v>
      </c>
      <c r="C127" s="11" t="s">
        <v>51</v>
      </c>
      <c r="D127" s="10">
        <f>12</f>
        <v>12</v>
      </c>
      <c r="E127" s="4"/>
      <c r="F127" s="4"/>
      <c r="G127" s="4"/>
      <c r="H127" s="4"/>
      <c r="I127" s="4"/>
      <c r="J127" s="4"/>
      <c r="K127" s="4"/>
      <c r="L127" s="4"/>
      <c r="M127" s="81" t="s">
        <v>488</v>
      </c>
      <c r="Q127" s="19"/>
    </row>
    <row r="128" spans="1:17">
      <c r="A128" s="12"/>
      <c r="B128" s="13" t="s">
        <v>359</v>
      </c>
      <c r="C128" s="14"/>
      <c r="D128" s="14"/>
      <c r="E128" s="14"/>
      <c r="F128" s="4"/>
      <c r="G128" s="14"/>
      <c r="H128" s="4"/>
      <c r="I128" s="4"/>
      <c r="J128" s="14"/>
      <c r="K128" s="14"/>
      <c r="L128" s="14"/>
      <c r="M128" s="26"/>
    </row>
    <row r="129" spans="1:13">
      <c r="A129" s="86" t="s">
        <v>402</v>
      </c>
      <c r="B129" s="87"/>
      <c r="C129" s="87"/>
      <c r="D129" s="87"/>
      <c r="E129" s="87"/>
      <c r="F129" s="87"/>
      <c r="G129" s="87"/>
      <c r="H129" s="87"/>
      <c r="I129" s="87"/>
      <c r="J129" s="87"/>
      <c r="K129" s="87"/>
      <c r="L129" s="88"/>
    </row>
    <row r="130" spans="1:13">
      <c r="A130" s="5"/>
      <c r="B130" s="5"/>
      <c r="C130" s="5"/>
      <c r="D130" s="5"/>
      <c r="E130" s="5"/>
      <c r="F130" s="5"/>
      <c r="G130" s="5"/>
      <c r="H130" s="5"/>
      <c r="I130" s="5"/>
      <c r="J130" s="5"/>
      <c r="K130" s="5"/>
      <c r="L130" s="5"/>
    </row>
    <row r="131" spans="1:13">
      <c r="A131" s="5"/>
      <c r="B131" s="19" t="s">
        <v>358</v>
      </c>
      <c r="C131" s="5"/>
      <c r="D131" s="5"/>
      <c r="E131" s="5"/>
      <c r="F131" s="5"/>
      <c r="G131" s="5"/>
      <c r="H131" s="5"/>
      <c r="I131" s="5"/>
      <c r="J131" s="5"/>
      <c r="K131" s="5"/>
      <c r="L131" s="5"/>
    </row>
    <row r="132" spans="1:13" ht="60">
      <c r="A132" s="4" t="s">
        <v>6</v>
      </c>
      <c r="B132" s="4" t="s">
        <v>330</v>
      </c>
      <c r="C132" s="99" t="s">
        <v>344</v>
      </c>
      <c r="D132" s="99"/>
      <c r="E132" s="2" t="s">
        <v>339</v>
      </c>
      <c r="F132" s="2" t="s">
        <v>331</v>
      </c>
      <c r="G132" s="2" t="s">
        <v>334</v>
      </c>
      <c r="H132" s="59" t="s">
        <v>335</v>
      </c>
      <c r="I132" s="2" t="s">
        <v>336</v>
      </c>
      <c r="J132" s="2" t="s">
        <v>333</v>
      </c>
      <c r="K132" s="2" t="s">
        <v>332</v>
      </c>
      <c r="L132" s="91" t="s">
        <v>337</v>
      </c>
      <c r="M132" s="92"/>
    </row>
    <row r="133" spans="1:13">
      <c r="A133" s="4">
        <v>1</v>
      </c>
      <c r="B133" s="4">
        <v>2</v>
      </c>
      <c r="C133" s="93">
        <v>3</v>
      </c>
      <c r="D133" s="94"/>
      <c r="E133" s="4">
        <v>4</v>
      </c>
      <c r="F133" s="4">
        <v>5</v>
      </c>
      <c r="G133" s="12">
        <v>6</v>
      </c>
      <c r="H133" s="4">
        <v>7</v>
      </c>
      <c r="I133" s="4" t="s">
        <v>340</v>
      </c>
      <c r="J133" s="4" t="s">
        <v>341</v>
      </c>
      <c r="K133" s="4" t="s">
        <v>342</v>
      </c>
      <c r="L133" s="93" t="s">
        <v>343</v>
      </c>
      <c r="M133" s="94"/>
    </row>
    <row r="134" spans="1:13" ht="84">
      <c r="A134" s="11">
        <v>1</v>
      </c>
      <c r="B134" s="18" t="s">
        <v>494</v>
      </c>
      <c r="C134" s="93">
        <v>24</v>
      </c>
      <c r="D134" s="94"/>
      <c r="E134" s="4">
        <v>1</v>
      </c>
      <c r="F134" s="53"/>
      <c r="G134" s="60"/>
      <c r="H134" s="60"/>
      <c r="I134" s="53"/>
      <c r="J134" s="53"/>
      <c r="K134" s="53"/>
      <c r="L134" s="95"/>
      <c r="M134" s="96"/>
    </row>
    <row r="135" spans="1:13">
      <c r="A135" s="53"/>
      <c r="B135" s="13" t="s">
        <v>360</v>
      </c>
      <c r="C135" s="97"/>
      <c r="D135" s="98"/>
      <c r="E135" s="58"/>
      <c r="F135" s="58"/>
      <c r="G135" s="61"/>
      <c r="H135" s="61"/>
      <c r="I135" s="58"/>
      <c r="J135" s="53"/>
      <c r="K135" s="53"/>
      <c r="L135" s="95"/>
      <c r="M135" s="96"/>
    </row>
    <row r="136" spans="1:13">
      <c r="A136" s="86" t="s">
        <v>373</v>
      </c>
      <c r="B136" s="87"/>
      <c r="C136" s="87"/>
      <c r="D136" s="87"/>
      <c r="E136" s="87"/>
      <c r="F136" s="87"/>
      <c r="G136" s="87"/>
      <c r="H136" s="87"/>
      <c r="I136" s="87"/>
      <c r="J136" s="87"/>
      <c r="K136" s="87"/>
      <c r="L136" s="87"/>
      <c r="M136" s="88"/>
    </row>
    <row r="137" spans="1:13">
      <c r="A137" s="5"/>
      <c r="B137" s="5"/>
      <c r="C137" s="5"/>
      <c r="D137" s="5"/>
      <c r="E137" s="5"/>
      <c r="F137" s="5"/>
      <c r="G137" s="5"/>
      <c r="H137" s="5"/>
      <c r="I137" s="5"/>
      <c r="J137" s="5"/>
      <c r="K137" s="5"/>
      <c r="L137" s="5"/>
    </row>
    <row r="138" spans="1:13">
      <c r="A138" s="5"/>
      <c r="B138" s="19" t="s">
        <v>361</v>
      </c>
      <c r="C138" s="52"/>
      <c r="D138" s="52"/>
      <c r="E138" s="52"/>
      <c r="F138" s="52"/>
      <c r="G138" s="52"/>
      <c r="H138" s="52"/>
      <c r="I138" s="52"/>
      <c r="J138" s="52"/>
      <c r="K138" s="5"/>
      <c r="L138" s="5"/>
    </row>
    <row r="139" spans="1:13">
      <c r="A139" s="5"/>
      <c r="B139" s="63"/>
      <c r="C139" s="90" t="s">
        <v>9</v>
      </c>
      <c r="D139" s="90"/>
      <c r="E139" s="90"/>
      <c r="F139" s="90" t="s">
        <v>2</v>
      </c>
      <c r="G139" s="90"/>
      <c r="H139" s="90" t="s">
        <v>3</v>
      </c>
      <c r="I139" s="90"/>
      <c r="J139" s="90"/>
      <c r="K139" s="5"/>
      <c r="L139" s="5"/>
    </row>
    <row r="140" spans="1:13">
      <c r="A140" s="5"/>
      <c r="B140" s="56" t="s">
        <v>352</v>
      </c>
      <c r="C140" s="85"/>
      <c r="D140" s="85"/>
      <c r="E140" s="85"/>
      <c r="F140" s="85"/>
      <c r="G140" s="85"/>
      <c r="H140" s="85"/>
      <c r="I140" s="85"/>
      <c r="J140" s="85"/>
      <c r="K140" s="5"/>
      <c r="L140" s="5"/>
    </row>
    <row r="141" spans="1:13">
      <c r="A141" s="5"/>
      <c r="B141" s="56" t="s">
        <v>353</v>
      </c>
      <c r="C141" s="85"/>
      <c r="D141" s="85"/>
      <c r="E141" s="85"/>
      <c r="F141" s="85"/>
      <c r="G141" s="85"/>
      <c r="H141" s="85"/>
      <c r="I141" s="85"/>
      <c r="J141" s="85"/>
      <c r="K141" s="5"/>
      <c r="L141" s="5"/>
    </row>
    <row r="142" spans="1:13">
      <c r="A142" s="5"/>
      <c r="B142" s="65" t="s">
        <v>362</v>
      </c>
      <c r="C142" s="85"/>
      <c r="D142" s="85"/>
      <c r="E142" s="85"/>
      <c r="F142" s="85"/>
      <c r="G142" s="85"/>
      <c r="H142" s="85"/>
      <c r="I142" s="85"/>
      <c r="J142" s="85"/>
      <c r="K142" s="5"/>
      <c r="L142" s="5"/>
    </row>
    <row r="143" spans="1:13">
      <c r="A143" s="5"/>
      <c r="B143" s="86" t="s">
        <v>363</v>
      </c>
      <c r="C143" s="87"/>
      <c r="D143" s="87"/>
      <c r="E143" s="87"/>
      <c r="F143" s="87"/>
      <c r="G143" s="87"/>
      <c r="H143" s="87"/>
      <c r="I143" s="87"/>
      <c r="J143" s="88"/>
      <c r="K143" s="5"/>
      <c r="L143" s="5"/>
    </row>
    <row r="144" spans="1:13">
      <c r="A144" s="5"/>
      <c r="B144" s="52"/>
      <c r="C144" s="52"/>
      <c r="D144" s="52"/>
      <c r="E144" s="52"/>
      <c r="F144" s="52"/>
      <c r="G144" s="52"/>
      <c r="H144" s="52"/>
      <c r="I144" s="52"/>
      <c r="J144" s="52"/>
      <c r="K144" s="5"/>
      <c r="L144" s="5"/>
    </row>
    <row r="145" spans="1:13">
      <c r="A145" s="5"/>
      <c r="B145" s="52" t="s">
        <v>364</v>
      </c>
      <c r="C145" s="52"/>
      <c r="D145" s="89" t="s">
        <v>365</v>
      </c>
      <c r="E145" s="89"/>
      <c r="F145" s="89"/>
      <c r="G145" s="89"/>
      <c r="H145" s="89"/>
      <c r="I145" s="52"/>
      <c r="J145" s="52"/>
      <c r="K145" s="5"/>
      <c r="L145" s="5"/>
    </row>
    <row r="146" spans="1:13">
      <c r="A146" s="5"/>
      <c r="B146" s="5"/>
      <c r="C146" s="5"/>
      <c r="D146" s="5"/>
      <c r="E146" s="5"/>
      <c r="F146" s="5"/>
      <c r="G146" s="5"/>
      <c r="H146" s="5"/>
      <c r="I146" s="5"/>
      <c r="J146" s="5"/>
      <c r="K146" s="5"/>
      <c r="L146" s="5"/>
    </row>
    <row r="147" spans="1:13" ht="25.5" customHeight="1">
      <c r="A147" s="5"/>
      <c r="B147" s="109" t="s">
        <v>368</v>
      </c>
      <c r="C147" s="109"/>
      <c r="D147" s="109"/>
      <c r="E147" s="109"/>
      <c r="F147" s="109"/>
      <c r="G147" s="109"/>
      <c r="H147" s="109"/>
      <c r="I147" s="109"/>
      <c r="J147" s="109"/>
      <c r="K147" s="109"/>
      <c r="L147" s="109"/>
      <c r="M147" s="109"/>
    </row>
    <row r="148" spans="1:13">
      <c r="A148" s="5"/>
      <c r="B148" s="5"/>
      <c r="C148" s="5"/>
      <c r="D148" s="5"/>
      <c r="E148" s="5"/>
      <c r="F148" s="5"/>
      <c r="G148" s="5"/>
      <c r="H148" s="5"/>
      <c r="I148" s="5"/>
      <c r="J148" s="5"/>
      <c r="K148" s="5"/>
      <c r="L148" s="5"/>
      <c r="M148" s="70"/>
    </row>
    <row r="149" spans="1:13">
      <c r="A149" s="5"/>
      <c r="B149" s="19" t="s">
        <v>369</v>
      </c>
      <c r="C149" s="5"/>
      <c r="D149" s="5"/>
      <c r="E149" s="5"/>
      <c r="F149" s="5"/>
      <c r="G149" s="5"/>
      <c r="H149" s="5"/>
      <c r="I149" s="5"/>
      <c r="J149" s="5"/>
      <c r="K149" s="5"/>
      <c r="L149" s="5"/>
    </row>
    <row r="150" spans="1:13" ht="60">
      <c r="A150" s="2" t="s">
        <v>6</v>
      </c>
      <c r="B150" s="2" t="s">
        <v>7</v>
      </c>
      <c r="C150" s="2" t="s">
        <v>8</v>
      </c>
      <c r="D150" s="68" t="s">
        <v>485</v>
      </c>
      <c r="E150" s="2" t="s">
        <v>0</v>
      </c>
      <c r="F150" s="2" t="s">
        <v>9</v>
      </c>
      <c r="G150" s="2" t="s">
        <v>1</v>
      </c>
      <c r="H150" s="2" t="s">
        <v>2</v>
      </c>
      <c r="I150" s="2" t="s">
        <v>3</v>
      </c>
      <c r="J150" s="2" t="s">
        <v>4</v>
      </c>
      <c r="K150" s="2" t="s">
        <v>10</v>
      </c>
      <c r="L150" s="2" t="s">
        <v>5</v>
      </c>
      <c r="M150" s="2" t="s">
        <v>11</v>
      </c>
    </row>
    <row r="151" spans="1:13">
      <c r="A151" s="4">
        <v>1</v>
      </c>
      <c r="B151" s="4">
        <v>2</v>
      </c>
      <c r="C151" s="4">
        <v>3</v>
      </c>
      <c r="D151" s="4">
        <v>4</v>
      </c>
      <c r="E151" s="4">
        <v>5</v>
      </c>
      <c r="F151" s="4">
        <v>6</v>
      </c>
      <c r="G151" s="4">
        <v>7</v>
      </c>
      <c r="H151" s="4">
        <v>8</v>
      </c>
      <c r="I151" s="4">
        <v>9</v>
      </c>
      <c r="J151" s="4">
        <v>10</v>
      </c>
      <c r="K151" s="4">
        <v>11</v>
      </c>
      <c r="L151" s="4">
        <v>12</v>
      </c>
      <c r="M151" s="4">
        <v>13</v>
      </c>
    </row>
    <row r="152" spans="1:13" ht="93" customHeight="1">
      <c r="A152" s="11">
        <v>1</v>
      </c>
      <c r="B152" s="15" t="s">
        <v>99</v>
      </c>
      <c r="C152" s="11" t="s">
        <v>51</v>
      </c>
      <c r="D152" s="10">
        <f>270+220+20</f>
        <v>510</v>
      </c>
      <c r="E152" s="4"/>
      <c r="F152" s="4"/>
      <c r="G152" s="4"/>
      <c r="H152" s="4"/>
      <c r="I152" s="4"/>
      <c r="J152" s="4"/>
      <c r="K152" s="4"/>
      <c r="L152" s="4"/>
      <c r="M152" s="4"/>
    </row>
    <row r="153" spans="1:13" ht="60">
      <c r="A153" s="11">
        <v>2</v>
      </c>
      <c r="B153" s="15" t="s">
        <v>100</v>
      </c>
      <c r="C153" s="11" t="s">
        <v>51</v>
      </c>
      <c r="D153" s="10">
        <f>2100+400</f>
        <v>2500</v>
      </c>
      <c r="E153" s="4"/>
      <c r="F153" s="4"/>
      <c r="G153" s="4"/>
      <c r="H153" s="4"/>
      <c r="I153" s="4"/>
      <c r="J153" s="4"/>
      <c r="K153" s="4"/>
      <c r="L153" s="4"/>
      <c r="M153" s="4"/>
    </row>
    <row r="154" spans="1:13" ht="72">
      <c r="A154" s="11">
        <v>3</v>
      </c>
      <c r="B154" s="15" t="s">
        <v>101</v>
      </c>
      <c r="C154" s="11" t="s">
        <v>51</v>
      </c>
      <c r="D154" s="10">
        <f>6+8</f>
        <v>14</v>
      </c>
      <c r="E154" s="4"/>
      <c r="F154" s="4"/>
      <c r="G154" s="4"/>
      <c r="H154" s="4"/>
      <c r="I154" s="4"/>
      <c r="J154" s="4"/>
      <c r="K154" s="4"/>
      <c r="L154" s="4"/>
      <c r="M154" s="4"/>
    </row>
    <row r="155" spans="1:13" ht="66" customHeight="1">
      <c r="A155" s="11">
        <v>4</v>
      </c>
      <c r="B155" s="15" t="s">
        <v>102</v>
      </c>
      <c r="C155" s="11" t="s">
        <v>51</v>
      </c>
      <c r="D155" s="10">
        <f>8500+7500+200</f>
        <v>16200</v>
      </c>
      <c r="E155" s="4"/>
      <c r="F155" s="4"/>
      <c r="G155" s="4"/>
      <c r="H155" s="4"/>
      <c r="I155" s="4"/>
      <c r="J155" s="4"/>
      <c r="K155" s="4"/>
      <c r="L155" s="4"/>
      <c r="M155" s="4"/>
    </row>
    <row r="156" spans="1:13" ht="48">
      <c r="A156" s="11">
        <v>5</v>
      </c>
      <c r="B156" s="15" t="s">
        <v>103</v>
      </c>
      <c r="C156" s="11" t="s">
        <v>51</v>
      </c>
      <c r="D156" s="10">
        <f>200+100</f>
        <v>300</v>
      </c>
      <c r="E156" s="4"/>
      <c r="F156" s="4"/>
      <c r="G156" s="4"/>
      <c r="H156" s="4"/>
      <c r="I156" s="4"/>
      <c r="J156" s="4"/>
      <c r="K156" s="4"/>
      <c r="L156" s="4"/>
      <c r="M156" s="4"/>
    </row>
    <row r="157" spans="1:13" ht="39" customHeight="1">
      <c r="A157" s="11">
        <v>6</v>
      </c>
      <c r="B157" s="15" t="s">
        <v>96</v>
      </c>
      <c r="C157" s="11" t="s">
        <v>51</v>
      </c>
      <c r="D157" s="10">
        <f>2700+5000+500</f>
        <v>8200</v>
      </c>
      <c r="E157" s="4"/>
      <c r="F157" s="4"/>
      <c r="G157" s="4"/>
      <c r="H157" s="4"/>
      <c r="I157" s="4"/>
      <c r="J157" s="4"/>
      <c r="K157" s="4"/>
      <c r="L157" s="4"/>
      <c r="M157" s="4"/>
    </row>
    <row r="158" spans="1:13" ht="48">
      <c r="A158" s="11">
        <v>7</v>
      </c>
      <c r="B158" s="15" t="s">
        <v>97</v>
      </c>
      <c r="C158" s="11" t="s">
        <v>51</v>
      </c>
      <c r="D158" s="10">
        <f>2+2</f>
        <v>4</v>
      </c>
      <c r="E158" s="4"/>
      <c r="F158" s="4"/>
      <c r="G158" s="4"/>
      <c r="H158" s="4"/>
      <c r="I158" s="4"/>
      <c r="J158" s="4"/>
      <c r="K158" s="4"/>
      <c r="L158" s="4"/>
      <c r="M158" s="4"/>
    </row>
    <row r="159" spans="1:13" ht="54" customHeight="1">
      <c r="A159" s="11">
        <v>8</v>
      </c>
      <c r="B159" s="15" t="s">
        <v>98</v>
      </c>
      <c r="C159" s="11" t="s">
        <v>51</v>
      </c>
      <c r="D159" s="10">
        <f>8+20</f>
        <v>28</v>
      </c>
      <c r="E159" s="4"/>
      <c r="F159" s="4"/>
      <c r="G159" s="4"/>
      <c r="H159" s="4"/>
      <c r="I159" s="4"/>
      <c r="J159" s="4"/>
      <c r="K159" s="4"/>
      <c r="L159" s="4"/>
      <c r="M159" s="4"/>
    </row>
    <row r="160" spans="1:13" ht="84">
      <c r="A160" s="11">
        <v>9</v>
      </c>
      <c r="B160" s="28" t="s">
        <v>104</v>
      </c>
      <c r="C160" s="11" t="s">
        <v>51</v>
      </c>
      <c r="D160" s="10">
        <f>70+40+5</f>
        <v>115</v>
      </c>
      <c r="E160" s="4"/>
      <c r="F160" s="4"/>
      <c r="G160" s="4"/>
      <c r="H160" s="4"/>
      <c r="I160" s="4"/>
      <c r="J160" s="4"/>
      <c r="K160" s="4"/>
      <c r="L160" s="4"/>
      <c r="M160" s="4"/>
    </row>
    <row r="161" spans="1:13" ht="77.25" customHeight="1">
      <c r="A161" s="11">
        <v>10</v>
      </c>
      <c r="B161" s="28" t="s">
        <v>105</v>
      </c>
      <c r="C161" s="11" t="s">
        <v>51</v>
      </c>
      <c r="D161" s="10">
        <f>16+24</f>
        <v>40</v>
      </c>
      <c r="E161" s="4"/>
      <c r="F161" s="4"/>
      <c r="G161" s="4"/>
      <c r="H161" s="4"/>
      <c r="I161" s="4"/>
      <c r="J161" s="4"/>
      <c r="K161" s="4"/>
      <c r="L161" s="4"/>
      <c r="M161" s="4"/>
    </row>
    <row r="162" spans="1:13" ht="69.75" customHeight="1">
      <c r="A162" s="11">
        <v>11</v>
      </c>
      <c r="B162" s="15" t="s">
        <v>106</v>
      </c>
      <c r="C162" s="11" t="s">
        <v>51</v>
      </c>
      <c r="D162" s="10">
        <f>20+34</f>
        <v>54</v>
      </c>
      <c r="E162" s="4"/>
      <c r="F162" s="4"/>
      <c r="G162" s="4"/>
      <c r="H162" s="4"/>
      <c r="I162" s="4"/>
      <c r="J162" s="4"/>
      <c r="K162" s="4"/>
      <c r="L162" s="4"/>
      <c r="M162" s="4"/>
    </row>
    <row r="163" spans="1:13" ht="78" customHeight="1">
      <c r="A163" s="11">
        <v>12</v>
      </c>
      <c r="B163" s="15" t="s">
        <v>107</v>
      </c>
      <c r="C163" s="11" t="s">
        <v>51</v>
      </c>
      <c r="D163" s="10">
        <f>3+4</f>
        <v>7</v>
      </c>
      <c r="E163" s="4"/>
      <c r="F163" s="4"/>
      <c r="G163" s="4"/>
      <c r="H163" s="4"/>
      <c r="I163" s="4"/>
      <c r="J163" s="4"/>
      <c r="K163" s="4"/>
      <c r="L163" s="4"/>
      <c r="M163" s="4"/>
    </row>
    <row r="164" spans="1:13" ht="69" customHeight="1">
      <c r="A164" s="11">
        <v>13</v>
      </c>
      <c r="B164" s="15" t="s">
        <v>108</v>
      </c>
      <c r="C164" s="11" t="s">
        <v>51</v>
      </c>
      <c r="D164" s="10">
        <f>3+4</f>
        <v>7</v>
      </c>
      <c r="E164" s="4"/>
      <c r="F164" s="4"/>
      <c r="G164" s="4"/>
      <c r="H164" s="4"/>
      <c r="I164" s="4"/>
      <c r="J164" s="4"/>
      <c r="K164" s="4"/>
      <c r="L164" s="4"/>
      <c r="M164" s="4"/>
    </row>
    <row r="165" spans="1:13" ht="69.75" customHeight="1">
      <c r="A165" s="11">
        <v>14</v>
      </c>
      <c r="B165" s="15" t="s">
        <v>109</v>
      </c>
      <c r="C165" s="11" t="s">
        <v>51</v>
      </c>
      <c r="D165" s="10">
        <f>3+4</f>
        <v>7</v>
      </c>
      <c r="E165" s="4"/>
      <c r="F165" s="4"/>
      <c r="G165" s="4"/>
      <c r="H165" s="4"/>
      <c r="I165" s="4"/>
      <c r="J165" s="4"/>
      <c r="K165" s="4"/>
      <c r="L165" s="4"/>
      <c r="M165" s="3"/>
    </row>
    <row r="166" spans="1:13" ht="60">
      <c r="A166" s="11">
        <v>15</v>
      </c>
      <c r="B166" s="15" t="s">
        <v>110</v>
      </c>
      <c r="C166" s="11" t="s">
        <v>51</v>
      </c>
      <c r="D166" s="10">
        <f>5+10</f>
        <v>15</v>
      </c>
      <c r="E166" s="4"/>
      <c r="F166" s="4"/>
      <c r="G166" s="4"/>
      <c r="H166" s="4"/>
      <c r="I166" s="4"/>
      <c r="J166" s="4"/>
      <c r="K166" s="4"/>
      <c r="L166" s="4"/>
      <c r="M166" s="3"/>
    </row>
    <row r="167" spans="1:13" ht="60">
      <c r="A167" s="11">
        <v>16</v>
      </c>
      <c r="B167" s="28" t="s">
        <v>111</v>
      </c>
      <c r="C167" s="11" t="s">
        <v>51</v>
      </c>
      <c r="D167" s="10">
        <f>5+8</f>
        <v>13</v>
      </c>
      <c r="E167" s="4"/>
      <c r="F167" s="4"/>
      <c r="G167" s="4"/>
      <c r="H167" s="4"/>
      <c r="I167" s="4"/>
      <c r="J167" s="4"/>
      <c r="K167" s="4"/>
      <c r="L167" s="4"/>
      <c r="M167" s="3"/>
    </row>
    <row r="168" spans="1:13">
      <c r="A168" s="12"/>
      <c r="B168" s="13" t="s">
        <v>403</v>
      </c>
      <c r="C168" s="14"/>
      <c r="D168" s="14"/>
      <c r="E168" s="14"/>
      <c r="F168" s="4"/>
      <c r="G168" s="14"/>
      <c r="H168" s="4"/>
      <c r="I168" s="4"/>
      <c r="J168" s="14"/>
      <c r="K168" s="14"/>
      <c r="L168" s="14"/>
      <c r="M168" s="26"/>
    </row>
    <row r="169" spans="1:13">
      <c r="A169" s="86" t="s">
        <v>404</v>
      </c>
      <c r="B169" s="87"/>
      <c r="C169" s="87"/>
      <c r="D169" s="87"/>
      <c r="E169" s="87"/>
      <c r="F169" s="87"/>
      <c r="G169" s="87"/>
      <c r="H169" s="87"/>
      <c r="I169" s="87"/>
      <c r="J169" s="87"/>
      <c r="K169" s="87"/>
      <c r="L169" s="88"/>
    </row>
    <row r="170" spans="1:13">
      <c r="A170" s="64"/>
      <c r="B170" s="64"/>
      <c r="C170" s="64"/>
      <c r="D170" s="64"/>
      <c r="E170" s="64"/>
      <c r="F170" s="64"/>
      <c r="G170" s="64"/>
      <c r="H170" s="64"/>
      <c r="I170" s="64"/>
      <c r="J170" s="64"/>
      <c r="K170" s="64"/>
      <c r="L170" s="64"/>
    </row>
    <row r="171" spans="1:13">
      <c r="A171" s="64"/>
      <c r="B171" s="19" t="s">
        <v>370</v>
      </c>
      <c r="C171" s="64"/>
      <c r="D171" s="64"/>
      <c r="E171" s="64"/>
      <c r="F171" s="64"/>
      <c r="G171" s="64"/>
      <c r="H171" s="64"/>
      <c r="I171" s="64"/>
      <c r="J171" s="64"/>
      <c r="K171" s="64"/>
      <c r="L171" s="64"/>
    </row>
    <row r="172" spans="1:13" ht="60">
      <c r="A172" s="62" t="s">
        <v>6</v>
      </c>
      <c r="B172" s="62" t="s">
        <v>330</v>
      </c>
      <c r="C172" s="99" t="s">
        <v>344</v>
      </c>
      <c r="D172" s="99"/>
      <c r="E172" s="55" t="s">
        <v>339</v>
      </c>
      <c r="F172" s="55" t="s">
        <v>331</v>
      </c>
      <c r="G172" s="55" t="s">
        <v>334</v>
      </c>
      <c r="H172" s="59" t="s">
        <v>335</v>
      </c>
      <c r="I172" s="55" t="s">
        <v>336</v>
      </c>
      <c r="J172" s="55" t="s">
        <v>333</v>
      </c>
      <c r="K172" s="55" t="s">
        <v>332</v>
      </c>
      <c r="L172" s="91" t="s">
        <v>337</v>
      </c>
      <c r="M172" s="92"/>
    </row>
    <row r="173" spans="1:13">
      <c r="A173" s="62">
        <v>1</v>
      </c>
      <c r="B173" s="62">
        <v>2</v>
      </c>
      <c r="C173" s="93">
        <v>3</v>
      </c>
      <c r="D173" s="94"/>
      <c r="E173" s="62">
        <v>4</v>
      </c>
      <c r="F173" s="62">
        <v>5</v>
      </c>
      <c r="G173" s="57">
        <v>6</v>
      </c>
      <c r="H173" s="62">
        <v>7</v>
      </c>
      <c r="I173" s="62" t="s">
        <v>340</v>
      </c>
      <c r="J173" s="62" t="s">
        <v>341</v>
      </c>
      <c r="K173" s="62" t="s">
        <v>342</v>
      </c>
      <c r="L173" s="93" t="s">
        <v>343</v>
      </c>
      <c r="M173" s="94"/>
    </row>
    <row r="174" spans="1:13" ht="108.75" customHeight="1">
      <c r="A174" s="54">
        <v>1</v>
      </c>
      <c r="B174" s="18" t="s">
        <v>496</v>
      </c>
      <c r="C174" s="93">
        <v>24</v>
      </c>
      <c r="D174" s="94"/>
      <c r="E174" s="62">
        <v>5</v>
      </c>
      <c r="F174" s="53"/>
      <c r="G174" s="60"/>
      <c r="H174" s="60"/>
      <c r="I174" s="53"/>
      <c r="J174" s="53"/>
      <c r="K174" s="53"/>
      <c r="L174" s="95"/>
      <c r="M174" s="96"/>
    </row>
    <row r="175" spans="1:13">
      <c r="A175" s="53"/>
      <c r="B175" s="13" t="s">
        <v>371</v>
      </c>
      <c r="C175" s="97"/>
      <c r="D175" s="98"/>
      <c r="E175" s="58"/>
      <c r="F175" s="58"/>
      <c r="G175" s="61"/>
      <c r="H175" s="61"/>
      <c r="I175" s="58"/>
      <c r="J175" s="53"/>
      <c r="K175" s="53"/>
      <c r="L175" s="95"/>
      <c r="M175" s="96"/>
    </row>
    <row r="176" spans="1:13">
      <c r="A176" s="86" t="s">
        <v>372</v>
      </c>
      <c r="B176" s="87"/>
      <c r="C176" s="87"/>
      <c r="D176" s="87"/>
      <c r="E176" s="87"/>
      <c r="F176" s="87"/>
      <c r="G176" s="87"/>
      <c r="H176" s="87"/>
      <c r="I176" s="87"/>
      <c r="J176" s="87"/>
      <c r="K176" s="87"/>
      <c r="L176" s="87"/>
      <c r="M176" s="88"/>
    </row>
    <row r="177" spans="1:12">
      <c r="A177" s="64"/>
      <c r="B177" s="64"/>
      <c r="C177" s="64"/>
      <c r="D177" s="64"/>
      <c r="E177" s="64"/>
      <c r="F177" s="64"/>
      <c r="G177" s="64"/>
      <c r="H177" s="64"/>
      <c r="I177" s="64"/>
      <c r="J177" s="64"/>
      <c r="K177" s="64"/>
      <c r="L177" s="64"/>
    </row>
    <row r="178" spans="1:12">
      <c r="A178" s="64"/>
      <c r="B178" s="19" t="s">
        <v>374</v>
      </c>
      <c r="C178" s="64"/>
      <c r="D178" s="64"/>
      <c r="E178" s="64"/>
      <c r="F178" s="64"/>
      <c r="G178" s="64"/>
      <c r="H178" s="64"/>
      <c r="I178" s="64"/>
      <c r="J178" s="64"/>
      <c r="K178" s="64"/>
      <c r="L178" s="64"/>
    </row>
    <row r="179" spans="1:12">
      <c r="A179" s="64"/>
      <c r="B179" s="63"/>
      <c r="C179" s="90" t="s">
        <v>9</v>
      </c>
      <c r="D179" s="90"/>
      <c r="E179" s="90"/>
      <c r="F179" s="90" t="s">
        <v>2</v>
      </c>
      <c r="G179" s="90"/>
      <c r="H179" s="90" t="s">
        <v>3</v>
      </c>
      <c r="I179" s="90"/>
      <c r="J179" s="90"/>
      <c r="K179" s="64"/>
      <c r="L179" s="64"/>
    </row>
    <row r="180" spans="1:12">
      <c r="A180" s="64"/>
      <c r="B180" s="56" t="s">
        <v>352</v>
      </c>
      <c r="C180" s="85"/>
      <c r="D180" s="85"/>
      <c r="E180" s="85"/>
      <c r="F180" s="85"/>
      <c r="G180" s="85"/>
      <c r="H180" s="85"/>
      <c r="I180" s="85"/>
      <c r="J180" s="85"/>
      <c r="K180" s="64"/>
      <c r="L180" s="64"/>
    </row>
    <row r="181" spans="1:12">
      <c r="A181" s="64"/>
      <c r="B181" s="56" t="s">
        <v>353</v>
      </c>
      <c r="C181" s="85"/>
      <c r="D181" s="85"/>
      <c r="E181" s="85"/>
      <c r="F181" s="85"/>
      <c r="G181" s="85"/>
      <c r="H181" s="85"/>
      <c r="I181" s="85"/>
      <c r="J181" s="85"/>
      <c r="K181" s="64"/>
      <c r="L181" s="64"/>
    </row>
    <row r="182" spans="1:12">
      <c r="A182" s="64"/>
      <c r="B182" s="65" t="s">
        <v>375</v>
      </c>
      <c r="C182" s="85"/>
      <c r="D182" s="85"/>
      <c r="E182" s="85"/>
      <c r="F182" s="85"/>
      <c r="G182" s="85"/>
      <c r="H182" s="85"/>
      <c r="I182" s="85"/>
      <c r="J182" s="85"/>
      <c r="K182" s="64"/>
      <c r="L182" s="64"/>
    </row>
    <row r="183" spans="1:12">
      <c r="A183" s="64"/>
      <c r="B183" s="86" t="s">
        <v>376</v>
      </c>
      <c r="C183" s="87"/>
      <c r="D183" s="87"/>
      <c r="E183" s="87"/>
      <c r="F183" s="87"/>
      <c r="G183" s="87"/>
      <c r="H183" s="87"/>
      <c r="I183" s="87"/>
      <c r="J183" s="88"/>
      <c r="K183" s="64"/>
      <c r="L183" s="64"/>
    </row>
    <row r="184" spans="1:12">
      <c r="A184" s="64"/>
      <c r="B184" s="64"/>
      <c r="C184" s="64"/>
      <c r="D184" s="64"/>
      <c r="E184" s="64"/>
      <c r="F184" s="64"/>
      <c r="G184" s="64"/>
      <c r="H184" s="64"/>
      <c r="I184" s="64"/>
      <c r="J184" s="64"/>
      <c r="K184" s="64"/>
      <c r="L184" s="64"/>
    </row>
    <row r="185" spans="1:12">
      <c r="A185" s="64"/>
      <c r="B185" s="64" t="s">
        <v>377</v>
      </c>
      <c r="C185" s="64"/>
      <c r="D185" s="89" t="s">
        <v>378</v>
      </c>
      <c r="E185" s="89"/>
      <c r="F185" s="89"/>
      <c r="G185" s="89"/>
      <c r="H185" s="89"/>
      <c r="I185" s="64"/>
      <c r="J185" s="64"/>
      <c r="K185" s="64"/>
      <c r="L185" s="64"/>
    </row>
    <row r="186" spans="1:12">
      <c r="A186" s="64"/>
      <c r="B186" s="64"/>
      <c r="C186" s="64"/>
      <c r="D186" s="64"/>
      <c r="E186" s="64"/>
      <c r="F186" s="64"/>
      <c r="G186" s="64"/>
      <c r="H186" s="64"/>
      <c r="I186" s="64"/>
      <c r="J186" s="64"/>
      <c r="K186" s="64"/>
      <c r="L186" s="64"/>
    </row>
    <row r="187" spans="1:12">
      <c r="A187" s="64"/>
      <c r="B187" s="19" t="s">
        <v>380</v>
      </c>
      <c r="C187" s="64"/>
      <c r="D187" s="64"/>
      <c r="E187" s="64"/>
      <c r="F187" s="64"/>
      <c r="G187" s="64"/>
      <c r="H187" s="64"/>
      <c r="I187" s="64"/>
      <c r="J187" s="64"/>
      <c r="K187" s="64"/>
      <c r="L187" s="64"/>
    </row>
    <row r="188" spans="1:12">
      <c r="A188" s="5"/>
      <c r="B188" s="5"/>
      <c r="C188" s="5"/>
      <c r="D188" s="5"/>
      <c r="E188" s="5"/>
      <c r="F188" s="5"/>
      <c r="G188" s="5"/>
      <c r="H188" s="5"/>
      <c r="I188" s="5"/>
      <c r="J188" s="5"/>
      <c r="K188" s="5"/>
      <c r="L188" s="5"/>
    </row>
    <row r="189" spans="1:12">
      <c r="A189" s="5"/>
      <c r="B189" s="19" t="s">
        <v>379</v>
      </c>
      <c r="C189" s="5"/>
      <c r="D189" s="5"/>
      <c r="E189" s="5"/>
      <c r="F189" s="5"/>
      <c r="G189" s="5"/>
      <c r="H189" s="5"/>
      <c r="I189" s="5"/>
      <c r="J189" s="5"/>
      <c r="K189" s="5"/>
      <c r="L189" s="5"/>
    </row>
    <row r="190" spans="1:12" ht="36">
      <c r="A190" s="2" t="s">
        <v>6</v>
      </c>
      <c r="B190" s="2" t="s">
        <v>7</v>
      </c>
      <c r="C190" s="2" t="s">
        <v>8</v>
      </c>
      <c r="D190" s="68" t="s">
        <v>485</v>
      </c>
      <c r="E190" s="2" t="s">
        <v>0</v>
      </c>
      <c r="F190" s="2" t="s">
        <v>9</v>
      </c>
      <c r="G190" s="2" t="s">
        <v>1</v>
      </c>
      <c r="H190" s="2" t="s">
        <v>2</v>
      </c>
      <c r="I190" s="2" t="s">
        <v>3</v>
      </c>
      <c r="J190" s="2" t="s">
        <v>4</v>
      </c>
      <c r="K190" s="2" t="s">
        <v>10</v>
      </c>
      <c r="L190" s="2" t="s">
        <v>5</v>
      </c>
    </row>
    <row r="191" spans="1:12">
      <c r="A191" s="4">
        <v>1</v>
      </c>
      <c r="B191" s="4">
        <v>2</v>
      </c>
      <c r="C191" s="4">
        <v>3</v>
      </c>
      <c r="D191" s="4">
        <v>4</v>
      </c>
      <c r="E191" s="4">
        <v>5</v>
      </c>
      <c r="F191" s="4">
        <v>6</v>
      </c>
      <c r="G191" s="4">
        <v>7</v>
      </c>
      <c r="H191" s="4">
        <v>8</v>
      </c>
      <c r="I191" s="4">
        <v>9</v>
      </c>
      <c r="J191" s="4">
        <v>10</v>
      </c>
      <c r="K191" s="4">
        <v>11</v>
      </c>
      <c r="L191" s="4">
        <v>12</v>
      </c>
    </row>
    <row r="192" spans="1:12" ht="60">
      <c r="A192" s="11">
        <v>1</v>
      </c>
      <c r="B192" s="29" t="s">
        <v>112</v>
      </c>
      <c r="C192" s="11" t="s">
        <v>51</v>
      </c>
      <c r="D192" s="10">
        <f>1500+10</f>
        <v>1510</v>
      </c>
      <c r="E192" s="4"/>
      <c r="F192" s="4"/>
      <c r="G192" s="4"/>
      <c r="H192" s="4"/>
      <c r="I192" s="4"/>
      <c r="J192" s="4"/>
      <c r="K192" s="4"/>
      <c r="L192" s="4"/>
    </row>
    <row r="193" spans="1:13" ht="56.25" customHeight="1">
      <c r="A193" s="11">
        <v>2</v>
      </c>
      <c r="B193" s="29" t="s">
        <v>113</v>
      </c>
      <c r="C193" s="11" t="s">
        <v>51</v>
      </c>
      <c r="D193" s="10">
        <v>14</v>
      </c>
      <c r="E193" s="4"/>
      <c r="F193" s="4"/>
      <c r="G193" s="4"/>
      <c r="H193" s="4"/>
      <c r="I193" s="4"/>
      <c r="J193" s="4"/>
      <c r="K193" s="4"/>
      <c r="L193" s="4"/>
    </row>
    <row r="194" spans="1:13" ht="32.25" customHeight="1">
      <c r="A194" s="11">
        <v>3</v>
      </c>
      <c r="B194" s="29" t="s">
        <v>114</v>
      </c>
      <c r="C194" s="11" t="s">
        <v>51</v>
      </c>
      <c r="D194" s="10">
        <v>3</v>
      </c>
      <c r="E194" s="4"/>
      <c r="F194" s="4"/>
      <c r="G194" s="4"/>
      <c r="H194" s="4"/>
      <c r="I194" s="4"/>
      <c r="J194" s="4"/>
      <c r="K194" s="4"/>
      <c r="L194" s="4"/>
    </row>
    <row r="195" spans="1:13" ht="48">
      <c r="A195" s="11">
        <v>4</v>
      </c>
      <c r="B195" s="29" t="s">
        <v>115</v>
      </c>
      <c r="C195" s="11" t="s">
        <v>51</v>
      </c>
      <c r="D195" s="10">
        <v>7</v>
      </c>
      <c r="E195" s="4"/>
      <c r="F195" s="4"/>
      <c r="G195" s="4"/>
      <c r="H195" s="4"/>
      <c r="I195" s="4"/>
      <c r="J195" s="4"/>
      <c r="K195" s="4"/>
      <c r="L195" s="4"/>
    </row>
    <row r="196" spans="1:13" ht="48">
      <c r="A196" s="11">
        <v>5</v>
      </c>
      <c r="B196" s="29" t="s">
        <v>116</v>
      </c>
      <c r="C196" s="11" t="s">
        <v>51</v>
      </c>
      <c r="D196" s="10">
        <f>60+100</f>
        <v>160</v>
      </c>
      <c r="E196" s="4"/>
      <c r="F196" s="4"/>
      <c r="G196" s="4"/>
      <c r="H196" s="4"/>
      <c r="I196" s="4"/>
      <c r="J196" s="4"/>
      <c r="K196" s="4"/>
      <c r="L196" s="4"/>
    </row>
    <row r="197" spans="1:13">
      <c r="A197" s="12"/>
      <c r="B197" s="13" t="s">
        <v>405</v>
      </c>
      <c r="C197" s="14"/>
      <c r="D197" s="14"/>
      <c r="E197" s="14"/>
      <c r="F197" s="4"/>
      <c r="G197" s="14"/>
      <c r="H197" s="4"/>
      <c r="I197" s="4"/>
      <c r="J197" s="14"/>
      <c r="K197" s="14"/>
      <c r="L197" s="14"/>
    </row>
    <row r="198" spans="1:13">
      <c r="A198" s="86" t="s">
        <v>406</v>
      </c>
      <c r="B198" s="87"/>
      <c r="C198" s="87"/>
      <c r="D198" s="87"/>
      <c r="E198" s="87"/>
      <c r="F198" s="87"/>
      <c r="G198" s="87"/>
      <c r="H198" s="87"/>
      <c r="I198" s="87"/>
      <c r="J198" s="87"/>
      <c r="K198" s="87"/>
      <c r="L198" s="88"/>
    </row>
    <row r="199" spans="1:13">
      <c r="A199" s="64"/>
      <c r="B199" s="64"/>
      <c r="C199" s="64"/>
      <c r="D199" s="64"/>
      <c r="E199" s="64"/>
      <c r="F199" s="64"/>
      <c r="G199" s="64"/>
      <c r="H199" s="64"/>
      <c r="I199" s="64"/>
      <c r="J199" s="64"/>
      <c r="K199" s="64"/>
      <c r="L199" s="64"/>
    </row>
    <row r="200" spans="1:13">
      <c r="A200" s="64"/>
      <c r="B200" s="19" t="s">
        <v>381</v>
      </c>
      <c r="C200" s="64"/>
      <c r="D200" s="64"/>
      <c r="E200" s="64"/>
      <c r="F200" s="64"/>
      <c r="G200" s="64"/>
      <c r="H200" s="64"/>
      <c r="I200" s="64"/>
      <c r="J200" s="64"/>
      <c r="K200" s="64"/>
      <c r="L200" s="64"/>
    </row>
    <row r="201" spans="1:13" ht="60">
      <c r="A201" s="62" t="s">
        <v>6</v>
      </c>
      <c r="B201" s="62" t="s">
        <v>330</v>
      </c>
      <c r="C201" s="99" t="s">
        <v>344</v>
      </c>
      <c r="D201" s="99"/>
      <c r="E201" s="55" t="s">
        <v>339</v>
      </c>
      <c r="F201" s="55" t="s">
        <v>331</v>
      </c>
      <c r="G201" s="55" t="s">
        <v>334</v>
      </c>
      <c r="H201" s="59" t="s">
        <v>335</v>
      </c>
      <c r="I201" s="55" t="s">
        <v>336</v>
      </c>
      <c r="J201" s="55" t="s">
        <v>333</v>
      </c>
      <c r="K201" s="55" t="s">
        <v>332</v>
      </c>
      <c r="L201" s="91" t="s">
        <v>337</v>
      </c>
      <c r="M201" s="92"/>
    </row>
    <row r="202" spans="1:13">
      <c r="A202" s="62">
        <v>1</v>
      </c>
      <c r="B202" s="62">
        <v>2</v>
      </c>
      <c r="C202" s="93">
        <v>3</v>
      </c>
      <c r="D202" s="94"/>
      <c r="E202" s="62">
        <v>4</v>
      </c>
      <c r="F202" s="62">
        <v>5</v>
      </c>
      <c r="G202" s="57">
        <v>6</v>
      </c>
      <c r="H202" s="62">
        <v>7</v>
      </c>
      <c r="I202" s="62" t="s">
        <v>340</v>
      </c>
      <c r="J202" s="62" t="s">
        <v>341</v>
      </c>
      <c r="K202" s="62" t="s">
        <v>342</v>
      </c>
      <c r="L202" s="93" t="s">
        <v>343</v>
      </c>
      <c r="M202" s="94"/>
    </row>
    <row r="203" spans="1:13" ht="87.75" customHeight="1">
      <c r="A203" s="54">
        <v>1</v>
      </c>
      <c r="B203" s="18" t="s">
        <v>384</v>
      </c>
      <c r="C203" s="93">
        <v>24</v>
      </c>
      <c r="D203" s="94"/>
      <c r="E203" s="62">
        <v>1</v>
      </c>
      <c r="F203" s="53"/>
      <c r="G203" s="60"/>
      <c r="H203" s="60"/>
      <c r="I203" s="53"/>
      <c r="J203" s="53"/>
      <c r="K203" s="53"/>
      <c r="L203" s="95"/>
      <c r="M203" s="96"/>
    </row>
    <row r="204" spans="1:13">
      <c r="A204" s="53"/>
      <c r="B204" s="13" t="s">
        <v>382</v>
      </c>
      <c r="C204" s="97"/>
      <c r="D204" s="98"/>
      <c r="E204" s="58"/>
      <c r="F204" s="58"/>
      <c r="G204" s="61"/>
      <c r="H204" s="61"/>
      <c r="I204" s="58"/>
      <c r="J204" s="53"/>
      <c r="K204" s="53"/>
      <c r="L204" s="95"/>
      <c r="M204" s="96"/>
    </row>
    <row r="205" spans="1:13">
      <c r="A205" s="86" t="s">
        <v>383</v>
      </c>
      <c r="B205" s="87"/>
      <c r="C205" s="87"/>
      <c r="D205" s="87"/>
      <c r="E205" s="87"/>
      <c r="F205" s="87"/>
      <c r="G205" s="87"/>
      <c r="H205" s="87"/>
      <c r="I205" s="87"/>
      <c r="J205" s="87"/>
      <c r="K205" s="87"/>
      <c r="L205" s="87"/>
      <c r="M205" s="88"/>
    </row>
    <row r="206" spans="1:13">
      <c r="A206" s="64"/>
      <c r="B206" s="64"/>
      <c r="C206" s="64"/>
      <c r="D206" s="64"/>
      <c r="E206" s="64"/>
      <c r="F206" s="64"/>
      <c r="G206" s="64"/>
      <c r="H206" s="64"/>
      <c r="I206" s="64"/>
      <c r="J206" s="64"/>
      <c r="K206" s="64"/>
      <c r="L206" s="64"/>
    </row>
    <row r="207" spans="1:13">
      <c r="A207" s="64"/>
      <c r="B207" s="19" t="s">
        <v>385</v>
      </c>
      <c r="C207" s="64"/>
      <c r="D207" s="64"/>
      <c r="E207" s="64"/>
      <c r="F207" s="64"/>
      <c r="G207" s="64"/>
      <c r="H207" s="64"/>
      <c r="I207" s="64"/>
      <c r="J207" s="64"/>
      <c r="K207" s="64"/>
      <c r="L207" s="64"/>
    </row>
    <row r="208" spans="1:13">
      <c r="A208" s="64"/>
      <c r="B208" s="63"/>
      <c r="C208" s="90" t="s">
        <v>9</v>
      </c>
      <c r="D208" s="90"/>
      <c r="E208" s="90"/>
      <c r="F208" s="90" t="s">
        <v>2</v>
      </c>
      <c r="G208" s="90"/>
      <c r="H208" s="90" t="s">
        <v>3</v>
      </c>
      <c r="I208" s="90"/>
      <c r="J208" s="90"/>
      <c r="K208" s="64"/>
      <c r="L208" s="64"/>
    </row>
    <row r="209" spans="1:12">
      <c r="A209" s="64"/>
      <c r="B209" s="56" t="s">
        <v>352</v>
      </c>
      <c r="C209" s="85"/>
      <c r="D209" s="85"/>
      <c r="E209" s="85"/>
      <c r="F209" s="85"/>
      <c r="G209" s="85"/>
      <c r="H209" s="85"/>
      <c r="I209" s="85"/>
      <c r="J209" s="85"/>
      <c r="K209" s="64"/>
      <c r="L209" s="64"/>
    </row>
    <row r="210" spans="1:12">
      <c r="A210" s="64"/>
      <c r="B210" s="56" t="s">
        <v>353</v>
      </c>
      <c r="C210" s="85"/>
      <c r="D210" s="85"/>
      <c r="E210" s="85"/>
      <c r="F210" s="85"/>
      <c r="G210" s="85"/>
      <c r="H210" s="85"/>
      <c r="I210" s="85"/>
      <c r="J210" s="85"/>
      <c r="K210" s="64"/>
      <c r="L210" s="64"/>
    </row>
    <row r="211" spans="1:12">
      <c r="A211" s="64"/>
      <c r="B211" s="65" t="s">
        <v>386</v>
      </c>
      <c r="C211" s="85"/>
      <c r="D211" s="85"/>
      <c r="E211" s="85"/>
      <c r="F211" s="85"/>
      <c r="G211" s="85"/>
      <c r="H211" s="85"/>
      <c r="I211" s="85"/>
      <c r="J211" s="85"/>
      <c r="K211" s="64"/>
      <c r="L211" s="64"/>
    </row>
    <row r="212" spans="1:12">
      <c r="A212" s="64"/>
      <c r="B212" s="86" t="s">
        <v>387</v>
      </c>
      <c r="C212" s="87"/>
      <c r="D212" s="87"/>
      <c r="E212" s="87"/>
      <c r="F212" s="87"/>
      <c r="G212" s="87"/>
      <c r="H212" s="87"/>
      <c r="I212" s="87"/>
      <c r="J212" s="88"/>
      <c r="K212" s="64"/>
      <c r="L212" s="64"/>
    </row>
    <row r="213" spans="1:12">
      <c r="A213" s="64"/>
      <c r="B213" s="64"/>
      <c r="C213" s="64"/>
      <c r="D213" s="64"/>
      <c r="E213" s="64"/>
      <c r="F213" s="64"/>
      <c r="G213" s="64"/>
      <c r="H213" s="64"/>
      <c r="I213" s="64"/>
      <c r="J213" s="64"/>
      <c r="K213" s="64"/>
      <c r="L213" s="64"/>
    </row>
    <row r="214" spans="1:12">
      <c r="A214" s="64"/>
      <c r="B214" s="64" t="s">
        <v>388</v>
      </c>
      <c r="C214" s="64"/>
      <c r="D214" s="89" t="s">
        <v>389</v>
      </c>
      <c r="E214" s="89"/>
      <c r="F214" s="89"/>
      <c r="G214" s="89"/>
      <c r="H214" s="89"/>
      <c r="I214" s="64"/>
      <c r="J214" s="64"/>
      <c r="K214" s="64"/>
      <c r="L214" s="64"/>
    </row>
    <row r="215" spans="1:12">
      <c r="A215" s="64"/>
      <c r="B215" s="64"/>
      <c r="C215" s="64"/>
      <c r="D215" s="64"/>
      <c r="E215" s="64"/>
      <c r="F215" s="64"/>
      <c r="G215" s="64"/>
      <c r="H215" s="64"/>
      <c r="I215" s="64"/>
      <c r="J215" s="64"/>
      <c r="K215" s="64"/>
      <c r="L215" s="64"/>
    </row>
    <row r="216" spans="1:12" ht="25.5" customHeight="1">
      <c r="A216" s="64"/>
      <c r="B216" s="109" t="s">
        <v>391</v>
      </c>
      <c r="C216" s="109"/>
      <c r="D216" s="109"/>
      <c r="E216" s="109"/>
      <c r="F216" s="109"/>
      <c r="G216" s="109"/>
      <c r="H216" s="109"/>
      <c r="I216" s="109"/>
      <c r="J216" s="109"/>
      <c r="K216" s="109"/>
      <c r="L216" s="109"/>
    </row>
    <row r="217" spans="1:12">
      <c r="A217" s="64"/>
      <c r="B217" s="64"/>
      <c r="C217" s="64"/>
      <c r="D217" s="64"/>
      <c r="E217" s="64"/>
      <c r="F217" s="64"/>
      <c r="G217" s="64"/>
      <c r="H217" s="64"/>
      <c r="I217" s="64"/>
      <c r="J217" s="64"/>
      <c r="K217" s="64"/>
      <c r="L217" s="64"/>
    </row>
    <row r="218" spans="1:12" ht="16.5" customHeight="1">
      <c r="A218" s="5"/>
      <c r="B218" s="108" t="s">
        <v>390</v>
      </c>
      <c r="C218" s="108"/>
      <c r="D218" s="108"/>
      <c r="E218" s="108"/>
      <c r="F218" s="108"/>
      <c r="G218" s="108"/>
      <c r="H218" s="108"/>
      <c r="I218" s="108"/>
      <c r="J218" s="108"/>
      <c r="K218" s="108"/>
      <c r="L218" s="108"/>
    </row>
    <row r="219" spans="1:12" ht="36">
      <c r="A219" s="2" t="s">
        <v>6</v>
      </c>
      <c r="B219" s="2" t="s">
        <v>7</v>
      </c>
      <c r="C219" s="2" t="s">
        <v>8</v>
      </c>
      <c r="D219" s="68" t="s">
        <v>485</v>
      </c>
      <c r="E219" s="2" t="s">
        <v>0</v>
      </c>
      <c r="F219" s="2" t="s">
        <v>9</v>
      </c>
      <c r="G219" s="2" t="s">
        <v>1</v>
      </c>
      <c r="H219" s="2" t="s">
        <v>2</v>
      </c>
      <c r="I219" s="2" t="s">
        <v>3</v>
      </c>
      <c r="J219" s="2" t="s">
        <v>4</v>
      </c>
      <c r="K219" s="2" t="s">
        <v>10</v>
      </c>
      <c r="L219" s="2" t="s">
        <v>5</v>
      </c>
    </row>
    <row r="220" spans="1:12">
      <c r="A220" s="4">
        <v>1</v>
      </c>
      <c r="B220" s="4">
        <v>2</v>
      </c>
      <c r="C220" s="4">
        <v>3</v>
      </c>
      <c r="D220" s="4">
        <v>4</v>
      </c>
      <c r="E220" s="4">
        <v>5</v>
      </c>
      <c r="F220" s="4">
        <v>6</v>
      </c>
      <c r="G220" s="4">
        <v>7</v>
      </c>
      <c r="H220" s="4">
        <v>8</v>
      </c>
      <c r="I220" s="4">
        <v>9</v>
      </c>
      <c r="J220" s="4">
        <v>10</v>
      </c>
      <c r="K220" s="4">
        <v>11</v>
      </c>
      <c r="L220" s="4">
        <v>12</v>
      </c>
    </row>
    <row r="221" spans="1:12" ht="60">
      <c r="A221" s="11">
        <v>1</v>
      </c>
      <c r="B221" s="30" t="s">
        <v>118</v>
      </c>
      <c r="C221" s="11" t="s">
        <v>51</v>
      </c>
      <c r="D221" s="10">
        <v>3600</v>
      </c>
      <c r="E221" s="4"/>
      <c r="F221" s="4"/>
      <c r="G221" s="4"/>
      <c r="H221" s="4"/>
      <c r="I221" s="4"/>
      <c r="J221" s="4"/>
      <c r="K221" s="4"/>
      <c r="L221" s="4"/>
    </row>
    <row r="222" spans="1:12" ht="48">
      <c r="A222" s="11">
        <v>2</v>
      </c>
      <c r="B222" s="30" t="s">
        <v>119</v>
      </c>
      <c r="C222" s="11" t="s">
        <v>51</v>
      </c>
      <c r="D222" s="10">
        <v>24</v>
      </c>
      <c r="E222" s="4"/>
      <c r="F222" s="4"/>
      <c r="G222" s="4"/>
      <c r="H222" s="4"/>
      <c r="I222" s="4"/>
      <c r="J222" s="4"/>
      <c r="K222" s="4"/>
      <c r="L222" s="4"/>
    </row>
    <row r="223" spans="1:12" ht="48">
      <c r="A223" s="11">
        <v>3</v>
      </c>
      <c r="B223" s="30" t="s">
        <v>120</v>
      </c>
      <c r="C223" s="11" t="s">
        <v>51</v>
      </c>
      <c r="D223" s="10">
        <v>60</v>
      </c>
      <c r="E223" s="4"/>
      <c r="F223" s="4"/>
      <c r="G223" s="4"/>
      <c r="H223" s="4"/>
      <c r="I223" s="4"/>
      <c r="J223" s="4"/>
      <c r="K223" s="4"/>
      <c r="L223" s="4"/>
    </row>
    <row r="224" spans="1:12" ht="40.5" customHeight="1">
      <c r="A224" s="11">
        <v>4</v>
      </c>
      <c r="B224" s="30" t="s">
        <v>117</v>
      </c>
      <c r="C224" s="11" t="s">
        <v>51</v>
      </c>
      <c r="D224" s="10">
        <v>12</v>
      </c>
      <c r="E224" s="4"/>
      <c r="F224" s="4"/>
      <c r="G224" s="4"/>
      <c r="H224" s="4"/>
      <c r="I224" s="4"/>
      <c r="J224" s="4"/>
      <c r="K224" s="4"/>
      <c r="L224" s="4"/>
    </row>
    <row r="225" spans="1:13" ht="135.75" customHeight="1">
      <c r="A225" s="11">
        <v>5</v>
      </c>
      <c r="B225" s="31" t="s">
        <v>121</v>
      </c>
      <c r="C225" s="11" t="s">
        <v>51</v>
      </c>
      <c r="D225" s="10">
        <v>2</v>
      </c>
      <c r="E225" s="4"/>
      <c r="F225" s="4"/>
      <c r="G225" s="4"/>
      <c r="H225" s="4"/>
      <c r="I225" s="4"/>
      <c r="J225" s="4"/>
      <c r="K225" s="4"/>
      <c r="L225" s="4"/>
    </row>
    <row r="226" spans="1:13" ht="64.5" customHeight="1">
      <c r="A226" s="11">
        <v>6</v>
      </c>
      <c r="B226" s="31" t="s">
        <v>122</v>
      </c>
      <c r="C226" s="11" t="s">
        <v>51</v>
      </c>
      <c r="D226" s="10">
        <v>2</v>
      </c>
      <c r="E226" s="4"/>
      <c r="F226" s="4"/>
      <c r="G226" s="4"/>
      <c r="H226" s="4"/>
      <c r="I226" s="4"/>
      <c r="J226" s="4"/>
      <c r="K226" s="4"/>
      <c r="L226" s="4"/>
    </row>
    <row r="227" spans="1:13" ht="101.25" customHeight="1">
      <c r="A227" s="11">
        <v>7</v>
      </c>
      <c r="B227" s="31" t="s">
        <v>123</v>
      </c>
      <c r="C227" s="11" t="s">
        <v>51</v>
      </c>
      <c r="D227" s="10">
        <v>2</v>
      </c>
      <c r="E227" s="4"/>
      <c r="F227" s="4"/>
      <c r="G227" s="4"/>
      <c r="H227" s="4"/>
      <c r="I227" s="4"/>
      <c r="J227" s="4"/>
      <c r="K227" s="4"/>
      <c r="L227" s="4"/>
    </row>
    <row r="228" spans="1:13">
      <c r="A228" s="12"/>
      <c r="B228" s="13" t="s">
        <v>407</v>
      </c>
      <c r="C228" s="14"/>
      <c r="D228" s="14"/>
      <c r="E228" s="14"/>
      <c r="F228" s="4"/>
      <c r="G228" s="14"/>
      <c r="H228" s="4"/>
      <c r="I228" s="4"/>
      <c r="J228" s="14"/>
      <c r="K228" s="14"/>
      <c r="L228" s="14"/>
    </row>
    <row r="229" spans="1:13">
      <c r="A229" s="86" t="s">
        <v>408</v>
      </c>
      <c r="B229" s="87"/>
      <c r="C229" s="87"/>
      <c r="D229" s="87"/>
      <c r="E229" s="87"/>
      <c r="F229" s="87"/>
      <c r="G229" s="87"/>
      <c r="H229" s="87"/>
      <c r="I229" s="87"/>
      <c r="J229" s="87"/>
      <c r="K229" s="87"/>
      <c r="L229" s="88"/>
    </row>
    <row r="230" spans="1:13">
      <c r="A230" s="64"/>
      <c r="B230" s="64"/>
      <c r="C230" s="64"/>
      <c r="D230" s="64"/>
      <c r="E230" s="64"/>
      <c r="F230" s="64"/>
      <c r="G230" s="64"/>
      <c r="H230" s="64"/>
      <c r="I230" s="64"/>
      <c r="J230" s="64"/>
      <c r="K230" s="64"/>
      <c r="L230" s="64"/>
    </row>
    <row r="231" spans="1:13">
      <c r="A231" s="64"/>
      <c r="B231" s="19" t="s">
        <v>392</v>
      </c>
      <c r="C231" s="64"/>
      <c r="D231" s="64"/>
      <c r="E231" s="64"/>
      <c r="F231" s="64"/>
      <c r="G231" s="64"/>
      <c r="H231" s="64"/>
      <c r="I231" s="64"/>
      <c r="J231" s="64"/>
      <c r="K231" s="64"/>
      <c r="L231" s="64"/>
    </row>
    <row r="232" spans="1:13" ht="60">
      <c r="A232" s="62" t="s">
        <v>6</v>
      </c>
      <c r="B232" s="62" t="s">
        <v>330</v>
      </c>
      <c r="C232" s="99" t="s">
        <v>344</v>
      </c>
      <c r="D232" s="99"/>
      <c r="E232" s="55" t="s">
        <v>339</v>
      </c>
      <c r="F232" s="55" t="s">
        <v>331</v>
      </c>
      <c r="G232" s="55" t="s">
        <v>334</v>
      </c>
      <c r="H232" s="59" t="s">
        <v>335</v>
      </c>
      <c r="I232" s="55" t="s">
        <v>336</v>
      </c>
      <c r="J232" s="55" t="s">
        <v>333</v>
      </c>
      <c r="K232" s="55" t="s">
        <v>332</v>
      </c>
      <c r="L232" s="91" t="s">
        <v>337</v>
      </c>
      <c r="M232" s="92"/>
    </row>
    <row r="233" spans="1:13">
      <c r="A233" s="62">
        <v>1</v>
      </c>
      <c r="B233" s="62">
        <v>2</v>
      </c>
      <c r="C233" s="93">
        <v>3</v>
      </c>
      <c r="D233" s="94"/>
      <c r="E233" s="62">
        <v>4</v>
      </c>
      <c r="F233" s="62">
        <v>5</v>
      </c>
      <c r="G233" s="57">
        <v>6</v>
      </c>
      <c r="H233" s="62">
        <v>7</v>
      </c>
      <c r="I233" s="62" t="s">
        <v>340</v>
      </c>
      <c r="J233" s="62" t="s">
        <v>341</v>
      </c>
      <c r="K233" s="62" t="s">
        <v>342</v>
      </c>
      <c r="L233" s="93" t="s">
        <v>343</v>
      </c>
      <c r="M233" s="94"/>
    </row>
    <row r="234" spans="1:13" ht="132">
      <c r="A234" s="54">
        <v>1</v>
      </c>
      <c r="B234" s="18" t="s">
        <v>497</v>
      </c>
      <c r="C234" s="93">
        <v>24</v>
      </c>
      <c r="D234" s="94"/>
      <c r="E234" s="62">
        <v>8</v>
      </c>
      <c r="F234" s="53"/>
      <c r="G234" s="60"/>
      <c r="H234" s="60"/>
      <c r="I234" s="53"/>
      <c r="J234" s="53"/>
      <c r="K234" s="53"/>
      <c r="L234" s="95"/>
      <c r="M234" s="96"/>
    </row>
    <row r="235" spans="1:13">
      <c r="A235" s="53"/>
      <c r="B235" s="13" t="s">
        <v>393</v>
      </c>
      <c r="C235" s="97"/>
      <c r="D235" s="98"/>
      <c r="E235" s="58"/>
      <c r="F235" s="58"/>
      <c r="G235" s="61"/>
      <c r="H235" s="61"/>
      <c r="I235" s="58"/>
      <c r="J235" s="53"/>
      <c r="K235" s="53"/>
      <c r="L235" s="95"/>
      <c r="M235" s="96"/>
    </row>
    <row r="236" spans="1:13">
      <c r="A236" s="86" t="s">
        <v>394</v>
      </c>
      <c r="B236" s="87"/>
      <c r="C236" s="87"/>
      <c r="D236" s="87"/>
      <c r="E236" s="87"/>
      <c r="F236" s="87"/>
      <c r="G236" s="87"/>
      <c r="H236" s="87"/>
      <c r="I236" s="87"/>
      <c r="J236" s="87"/>
      <c r="K236" s="87"/>
      <c r="L236" s="87"/>
      <c r="M236" s="88"/>
    </row>
    <row r="237" spans="1:13">
      <c r="A237" s="64"/>
      <c r="B237" s="64"/>
      <c r="C237" s="64"/>
      <c r="D237" s="64"/>
      <c r="E237" s="64"/>
      <c r="F237" s="64"/>
      <c r="G237" s="64"/>
      <c r="H237" s="64"/>
      <c r="I237" s="64"/>
      <c r="J237" s="64"/>
      <c r="K237" s="64"/>
      <c r="L237" s="64"/>
    </row>
    <row r="238" spans="1:13">
      <c r="A238" s="64"/>
      <c r="B238" s="19" t="s">
        <v>397</v>
      </c>
      <c r="C238" s="64"/>
      <c r="D238" s="64"/>
      <c r="E238" s="64"/>
      <c r="F238" s="64"/>
      <c r="G238" s="64"/>
      <c r="H238" s="64"/>
      <c r="I238" s="64"/>
      <c r="J238" s="64"/>
      <c r="K238" s="64"/>
      <c r="L238" s="64"/>
    </row>
    <row r="239" spans="1:13">
      <c r="A239" s="64"/>
      <c r="B239" s="63"/>
      <c r="C239" s="90" t="s">
        <v>9</v>
      </c>
      <c r="D239" s="90"/>
      <c r="E239" s="90"/>
      <c r="F239" s="90" t="s">
        <v>2</v>
      </c>
      <c r="G239" s="90"/>
      <c r="H239" s="90" t="s">
        <v>3</v>
      </c>
      <c r="I239" s="90"/>
      <c r="J239" s="90"/>
      <c r="K239" s="64"/>
      <c r="L239" s="64"/>
    </row>
    <row r="240" spans="1:13">
      <c r="A240" s="64"/>
      <c r="B240" s="56" t="s">
        <v>352</v>
      </c>
      <c r="C240" s="85"/>
      <c r="D240" s="85"/>
      <c r="E240" s="85"/>
      <c r="F240" s="85"/>
      <c r="G240" s="85"/>
      <c r="H240" s="85"/>
      <c r="I240" s="85"/>
      <c r="J240" s="85"/>
      <c r="K240" s="64"/>
      <c r="L240" s="64"/>
    </row>
    <row r="241" spans="1:13">
      <c r="A241" s="64"/>
      <c r="B241" s="56" t="s">
        <v>353</v>
      </c>
      <c r="C241" s="85"/>
      <c r="D241" s="85"/>
      <c r="E241" s="85"/>
      <c r="F241" s="85"/>
      <c r="G241" s="85"/>
      <c r="H241" s="85"/>
      <c r="I241" s="85"/>
      <c r="J241" s="85"/>
      <c r="K241" s="64"/>
      <c r="L241" s="64"/>
    </row>
    <row r="242" spans="1:13">
      <c r="A242" s="64"/>
      <c r="B242" s="65" t="s">
        <v>395</v>
      </c>
      <c r="C242" s="85"/>
      <c r="D242" s="85"/>
      <c r="E242" s="85"/>
      <c r="F242" s="85"/>
      <c r="G242" s="85"/>
      <c r="H242" s="85"/>
      <c r="I242" s="85"/>
      <c r="J242" s="85"/>
      <c r="K242" s="64"/>
      <c r="L242" s="64"/>
    </row>
    <row r="243" spans="1:13">
      <c r="A243" s="64"/>
      <c r="B243" s="86" t="s">
        <v>396</v>
      </c>
      <c r="C243" s="87"/>
      <c r="D243" s="87"/>
      <c r="E243" s="87"/>
      <c r="F243" s="87"/>
      <c r="G243" s="87"/>
      <c r="H243" s="87"/>
      <c r="I243" s="87"/>
      <c r="J243" s="88"/>
      <c r="K243" s="64"/>
      <c r="L243" s="64"/>
    </row>
    <row r="244" spans="1:13">
      <c r="A244" s="64"/>
      <c r="B244" s="64"/>
      <c r="C244" s="64"/>
      <c r="D244" s="64"/>
      <c r="E244" s="64"/>
      <c r="F244" s="64"/>
      <c r="G244" s="64"/>
      <c r="H244" s="64"/>
      <c r="I244" s="64"/>
      <c r="J244" s="64"/>
      <c r="K244" s="64"/>
      <c r="L244" s="64"/>
    </row>
    <row r="245" spans="1:13">
      <c r="A245" s="64"/>
      <c r="B245" s="64" t="s">
        <v>398</v>
      </c>
      <c r="C245" s="64"/>
      <c r="D245" s="89" t="s">
        <v>399</v>
      </c>
      <c r="E245" s="89"/>
      <c r="F245" s="89"/>
      <c r="G245" s="89"/>
      <c r="H245" s="89"/>
      <c r="I245" s="64"/>
      <c r="J245" s="64"/>
      <c r="K245" s="64"/>
      <c r="L245" s="64"/>
    </row>
    <row r="246" spans="1:13">
      <c r="A246" s="64"/>
      <c r="B246" s="64"/>
      <c r="C246" s="64"/>
      <c r="D246" s="64"/>
      <c r="E246" s="64"/>
      <c r="F246" s="64"/>
      <c r="G246" s="64"/>
      <c r="H246" s="64"/>
      <c r="I246" s="64"/>
      <c r="J246" s="64"/>
      <c r="K246" s="64"/>
      <c r="L246" s="64"/>
    </row>
    <row r="247" spans="1:13">
      <c r="A247" s="5"/>
      <c r="B247" s="19" t="s">
        <v>124</v>
      </c>
      <c r="C247" s="5"/>
      <c r="D247" s="5"/>
      <c r="E247" s="5"/>
      <c r="F247" s="5"/>
      <c r="G247" s="5"/>
      <c r="H247" s="5"/>
      <c r="I247" s="5"/>
      <c r="J247" s="5"/>
      <c r="K247" s="5"/>
      <c r="L247" s="5"/>
    </row>
    <row r="248" spans="1:13" ht="60">
      <c r="A248" s="2" t="s">
        <v>6</v>
      </c>
      <c r="B248" s="2" t="s">
        <v>7</v>
      </c>
      <c r="C248" s="2" t="s">
        <v>8</v>
      </c>
      <c r="D248" s="68" t="s">
        <v>485</v>
      </c>
      <c r="E248" s="2" t="s">
        <v>0</v>
      </c>
      <c r="F248" s="2" t="s">
        <v>9</v>
      </c>
      <c r="G248" s="2" t="s">
        <v>1</v>
      </c>
      <c r="H248" s="2" t="s">
        <v>2</v>
      </c>
      <c r="I248" s="2" t="s">
        <v>3</v>
      </c>
      <c r="J248" s="2" t="s">
        <v>4</v>
      </c>
      <c r="K248" s="2" t="s">
        <v>10</v>
      </c>
      <c r="L248" s="2" t="s">
        <v>5</v>
      </c>
      <c r="M248" s="2" t="s">
        <v>11</v>
      </c>
    </row>
    <row r="249" spans="1:13">
      <c r="A249" s="4">
        <v>1</v>
      </c>
      <c r="B249" s="4">
        <v>2</v>
      </c>
      <c r="C249" s="4">
        <v>3</v>
      </c>
      <c r="D249" s="4">
        <v>4</v>
      </c>
      <c r="E249" s="4">
        <v>5</v>
      </c>
      <c r="F249" s="4">
        <v>6</v>
      </c>
      <c r="G249" s="4">
        <v>7</v>
      </c>
      <c r="H249" s="4">
        <v>8</v>
      </c>
      <c r="I249" s="4">
        <v>9</v>
      </c>
      <c r="J249" s="4">
        <v>10</v>
      </c>
      <c r="K249" s="4">
        <v>11</v>
      </c>
      <c r="L249" s="4">
        <v>12</v>
      </c>
      <c r="M249" s="4">
        <v>13</v>
      </c>
    </row>
    <row r="250" spans="1:13" ht="262.5" customHeight="1">
      <c r="A250" s="11">
        <v>1</v>
      </c>
      <c r="B250" s="18" t="s">
        <v>125</v>
      </c>
      <c r="C250" s="11" t="s">
        <v>51</v>
      </c>
      <c r="D250" s="10">
        <v>35</v>
      </c>
      <c r="E250" s="4"/>
      <c r="F250" s="4"/>
      <c r="G250" s="4"/>
      <c r="H250" s="4"/>
      <c r="I250" s="4"/>
      <c r="J250" s="4"/>
      <c r="K250" s="4"/>
      <c r="L250" s="4"/>
      <c r="M250" s="80">
        <v>4</v>
      </c>
    </row>
    <row r="251" spans="1:13">
      <c r="A251" s="12"/>
      <c r="B251" s="13" t="s">
        <v>75</v>
      </c>
      <c r="C251" s="14"/>
      <c r="D251" s="14"/>
      <c r="E251" s="14"/>
      <c r="F251" s="4"/>
      <c r="G251" s="14"/>
      <c r="H251" s="4"/>
      <c r="I251" s="4"/>
      <c r="J251" s="14"/>
      <c r="K251" s="14"/>
      <c r="L251" s="14"/>
      <c r="M251" s="26"/>
    </row>
    <row r="252" spans="1:13">
      <c r="A252" s="86" t="s">
        <v>76</v>
      </c>
      <c r="B252" s="87"/>
      <c r="C252" s="87"/>
      <c r="D252" s="87"/>
      <c r="E252" s="87"/>
      <c r="F252" s="87"/>
      <c r="G252" s="87"/>
      <c r="H252" s="87"/>
      <c r="I252" s="87"/>
      <c r="J252" s="87"/>
      <c r="K252" s="87"/>
      <c r="L252" s="88"/>
    </row>
    <row r="253" spans="1:13">
      <c r="A253" s="5"/>
      <c r="B253" s="5"/>
      <c r="C253" s="5"/>
      <c r="D253" s="5"/>
      <c r="E253" s="5"/>
      <c r="F253" s="5"/>
      <c r="G253" s="5"/>
      <c r="H253" s="5"/>
      <c r="I253" s="5"/>
      <c r="J253" s="5"/>
      <c r="K253" s="5"/>
      <c r="L253" s="5"/>
    </row>
    <row r="254" spans="1:13">
      <c r="A254" s="5"/>
      <c r="B254" s="110" t="s">
        <v>400</v>
      </c>
      <c r="C254" s="110"/>
      <c r="D254" s="110"/>
      <c r="E254" s="110"/>
      <c r="F254" s="110"/>
      <c r="G254" s="110"/>
      <c r="H254" s="110"/>
      <c r="I254" s="110"/>
      <c r="J254" s="110"/>
      <c r="K254" s="110"/>
      <c r="L254" s="110"/>
    </row>
    <row r="255" spans="1:13">
      <c r="A255" s="5"/>
      <c r="B255" s="5"/>
      <c r="C255" s="5"/>
      <c r="D255" s="5"/>
      <c r="E255" s="5"/>
      <c r="F255" s="5"/>
      <c r="G255" s="5"/>
      <c r="H255" s="5"/>
      <c r="I255" s="5"/>
      <c r="J255" s="5"/>
      <c r="K255" s="5"/>
      <c r="L255" s="5"/>
    </row>
    <row r="256" spans="1:13">
      <c r="A256" s="5"/>
      <c r="B256" s="108" t="s">
        <v>401</v>
      </c>
      <c r="C256" s="108"/>
      <c r="D256" s="108"/>
      <c r="E256" s="108"/>
      <c r="F256" s="108"/>
      <c r="G256" s="108"/>
      <c r="H256" s="108"/>
      <c r="I256" s="108"/>
      <c r="J256" s="108"/>
      <c r="K256" s="108"/>
      <c r="L256" s="108"/>
    </row>
    <row r="257" spans="1:15" ht="36">
      <c r="A257" s="2" t="s">
        <v>6</v>
      </c>
      <c r="B257" s="2" t="s">
        <v>7</v>
      </c>
      <c r="C257" s="2" t="s">
        <v>8</v>
      </c>
      <c r="D257" s="68" t="s">
        <v>485</v>
      </c>
      <c r="E257" s="2" t="s">
        <v>0</v>
      </c>
      <c r="F257" s="2" t="s">
        <v>9</v>
      </c>
      <c r="G257" s="2" t="s">
        <v>1</v>
      </c>
      <c r="H257" s="2" t="s">
        <v>2</v>
      </c>
      <c r="I257" s="2" t="s">
        <v>3</v>
      </c>
      <c r="J257" s="2" t="s">
        <v>4</v>
      </c>
      <c r="K257" s="2" t="s">
        <v>10</v>
      </c>
      <c r="L257" s="2" t="s">
        <v>5</v>
      </c>
    </row>
    <row r="258" spans="1:15">
      <c r="A258" s="4">
        <v>1</v>
      </c>
      <c r="B258" s="4">
        <v>2</v>
      </c>
      <c r="C258" s="4">
        <v>3</v>
      </c>
      <c r="D258" s="4">
        <v>4</v>
      </c>
      <c r="E258" s="4">
        <v>5</v>
      </c>
      <c r="F258" s="4">
        <v>6</v>
      </c>
      <c r="G258" s="4">
        <v>7</v>
      </c>
      <c r="H258" s="4">
        <v>8</v>
      </c>
      <c r="I258" s="4">
        <v>9</v>
      </c>
      <c r="J258" s="4">
        <v>10</v>
      </c>
      <c r="K258" s="4">
        <v>11</v>
      </c>
      <c r="L258" s="4">
        <v>12</v>
      </c>
    </row>
    <row r="259" spans="1:15" ht="210.75" customHeight="1">
      <c r="A259" s="11">
        <v>1</v>
      </c>
      <c r="B259" s="33" t="s">
        <v>126</v>
      </c>
      <c r="C259" s="32" t="s">
        <v>51</v>
      </c>
      <c r="D259" s="10">
        <f>180+700+40</f>
        <v>920</v>
      </c>
      <c r="E259" s="4"/>
      <c r="F259" s="4"/>
      <c r="G259" s="4"/>
      <c r="H259" s="4"/>
      <c r="I259" s="4"/>
      <c r="J259" s="4"/>
      <c r="K259" s="4"/>
      <c r="L259" s="4"/>
      <c r="O259" s="71"/>
    </row>
    <row r="260" spans="1:15" ht="261" customHeight="1">
      <c r="A260" s="11">
        <v>2</v>
      </c>
      <c r="B260" s="33" t="s">
        <v>127</v>
      </c>
      <c r="C260" s="32" t="s">
        <v>51</v>
      </c>
      <c r="D260" s="10">
        <f>1500+650+50</f>
        <v>2200</v>
      </c>
      <c r="E260" s="4"/>
      <c r="F260" s="4"/>
      <c r="G260" s="4"/>
      <c r="H260" s="4"/>
      <c r="I260" s="4"/>
      <c r="J260" s="4"/>
      <c r="K260" s="4"/>
      <c r="L260" s="4"/>
    </row>
    <row r="261" spans="1:15" ht="213.75" customHeight="1">
      <c r="A261" s="11">
        <v>3</v>
      </c>
      <c r="B261" s="33" t="s">
        <v>128</v>
      </c>
      <c r="C261" s="32" t="s">
        <v>51</v>
      </c>
      <c r="D261" s="10">
        <f>400+240+20</f>
        <v>660</v>
      </c>
      <c r="E261" s="4"/>
      <c r="F261" s="4"/>
      <c r="G261" s="4"/>
      <c r="H261" s="4"/>
      <c r="I261" s="4"/>
      <c r="J261" s="4"/>
      <c r="K261" s="4"/>
      <c r="L261" s="4"/>
    </row>
    <row r="262" spans="1:15" ht="225" customHeight="1">
      <c r="A262" s="11">
        <v>4</v>
      </c>
      <c r="B262" s="18" t="s">
        <v>130</v>
      </c>
      <c r="C262" s="32" t="s">
        <v>51</v>
      </c>
      <c r="D262" s="10">
        <f>40+60+30</f>
        <v>130</v>
      </c>
      <c r="E262" s="4"/>
      <c r="F262" s="4"/>
      <c r="G262" s="4"/>
      <c r="H262" s="4"/>
      <c r="I262" s="4"/>
      <c r="J262" s="4"/>
      <c r="K262" s="4"/>
      <c r="L262" s="4"/>
    </row>
    <row r="263" spans="1:15" ht="102.75" customHeight="1">
      <c r="A263" s="11">
        <v>5</v>
      </c>
      <c r="B263" s="36" t="s">
        <v>131</v>
      </c>
      <c r="C263" s="32" t="s">
        <v>51</v>
      </c>
      <c r="D263" s="10">
        <f>40+500</f>
        <v>540</v>
      </c>
      <c r="E263" s="4"/>
      <c r="F263" s="4"/>
      <c r="G263" s="4"/>
      <c r="H263" s="4"/>
      <c r="I263" s="4"/>
      <c r="J263" s="4"/>
      <c r="K263" s="4"/>
      <c r="L263" s="4"/>
    </row>
    <row r="264" spans="1:15" ht="115.5" customHeight="1">
      <c r="A264" s="11">
        <v>6</v>
      </c>
      <c r="B264" s="36" t="s">
        <v>132</v>
      </c>
      <c r="C264" s="32" t="s">
        <v>51</v>
      </c>
      <c r="D264" s="10">
        <f>500</f>
        <v>500</v>
      </c>
      <c r="E264" s="4"/>
      <c r="F264" s="4"/>
      <c r="G264" s="4"/>
      <c r="H264" s="4"/>
      <c r="I264" s="4"/>
      <c r="J264" s="4"/>
      <c r="K264" s="4"/>
      <c r="L264" s="4"/>
    </row>
    <row r="265" spans="1:15" ht="48">
      <c r="A265" s="11">
        <v>7</v>
      </c>
      <c r="B265" s="18" t="s">
        <v>133</v>
      </c>
      <c r="C265" s="32" t="s">
        <v>51</v>
      </c>
      <c r="D265" s="10">
        <f>40+250</f>
        <v>290</v>
      </c>
      <c r="E265" s="4"/>
      <c r="F265" s="4"/>
      <c r="G265" s="4"/>
      <c r="H265" s="4"/>
      <c r="I265" s="4"/>
      <c r="J265" s="4"/>
      <c r="K265" s="4"/>
      <c r="L265" s="4"/>
    </row>
    <row r="266" spans="1:15" ht="84">
      <c r="A266" s="11">
        <v>8</v>
      </c>
      <c r="B266" s="35" t="s">
        <v>134</v>
      </c>
      <c r="C266" s="32" t="s">
        <v>51</v>
      </c>
      <c r="D266" s="10">
        <f>50+200</f>
        <v>250</v>
      </c>
      <c r="E266" s="4"/>
      <c r="F266" s="4"/>
      <c r="G266" s="4"/>
      <c r="H266" s="4"/>
      <c r="I266" s="4"/>
      <c r="J266" s="4"/>
      <c r="K266" s="4"/>
      <c r="L266" s="4"/>
    </row>
    <row r="267" spans="1:15" ht="24">
      <c r="A267" s="11">
        <v>9</v>
      </c>
      <c r="B267" s="35" t="s">
        <v>129</v>
      </c>
      <c r="C267" s="32" t="s">
        <v>21</v>
      </c>
      <c r="D267" s="10">
        <f>6+8</f>
        <v>14</v>
      </c>
      <c r="E267" s="4"/>
      <c r="F267" s="4"/>
      <c r="G267" s="4"/>
      <c r="H267" s="4"/>
      <c r="I267" s="4"/>
      <c r="J267" s="4"/>
      <c r="K267" s="4"/>
      <c r="L267" s="4"/>
    </row>
    <row r="268" spans="1:15" ht="130.5" customHeight="1">
      <c r="A268" s="11">
        <v>10</v>
      </c>
      <c r="B268" s="36" t="s">
        <v>135</v>
      </c>
      <c r="C268" s="32" t="s">
        <v>51</v>
      </c>
      <c r="D268" s="10">
        <f>40+20</f>
        <v>60</v>
      </c>
      <c r="E268" s="4"/>
      <c r="F268" s="4"/>
      <c r="G268" s="4"/>
      <c r="H268" s="4"/>
      <c r="I268" s="4"/>
      <c r="J268" s="4"/>
      <c r="K268" s="4"/>
      <c r="L268" s="4"/>
    </row>
    <row r="269" spans="1:15" hidden="1">
      <c r="A269" s="12"/>
      <c r="B269" s="13" t="s">
        <v>77</v>
      </c>
      <c r="C269" s="14"/>
      <c r="D269" s="14"/>
      <c r="E269" s="14"/>
      <c r="F269" s="4"/>
      <c r="G269" s="14"/>
      <c r="H269" s="4"/>
      <c r="I269" s="4"/>
      <c r="J269" s="14"/>
      <c r="K269" s="14"/>
      <c r="L269" s="14"/>
    </row>
    <row r="270" spans="1:15">
      <c r="A270" s="57"/>
      <c r="B270" s="13" t="s">
        <v>409</v>
      </c>
      <c r="C270" s="72"/>
      <c r="D270" s="72"/>
      <c r="E270" s="72"/>
      <c r="F270" s="73"/>
      <c r="G270" s="72"/>
      <c r="H270" s="73"/>
      <c r="I270" s="73"/>
      <c r="J270" s="72"/>
      <c r="K270" s="72"/>
      <c r="L270" s="74"/>
    </row>
    <row r="271" spans="1:15">
      <c r="A271" s="86" t="s">
        <v>410</v>
      </c>
      <c r="B271" s="87"/>
      <c r="C271" s="87"/>
      <c r="D271" s="87"/>
      <c r="E271" s="87"/>
      <c r="F271" s="87"/>
      <c r="G271" s="87"/>
      <c r="H271" s="87"/>
      <c r="I271" s="87"/>
      <c r="J271" s="87"/>
      <c r="K271" s="87"/>
      <c r="L271" s="88"/>
    </row>
    <row r="272" spans="1:15">
      <c r="A272" s="64"/>
      <c r="B272" s="64"/>
      <c r="C272" s="64"/>
      <c r="D272" s="64"/>
      <c r="E272" s="64"/>
      <c r="F272" s="64"/>
      <c r="G272" s="64"/>
      <c r="H272" s="64"/>
      <c r="I272" s="64"/>
      <c r="J272" s="64"/>
      <c r="K272" s="64"/>
      <c r="L272" s="64"/>
    </row>
    <row r="273" spans="1:13">
      <c r="A273" s="64"/>
      <c r="B273" s="109" t="s">
        <v>411</v>
      </c>
      <c r="C273" s="109"/>
      <c r="D273" s="109"/>
      <c r="E273" s="109"/>
      <c r="F273" s="109"/>
      <c r="G273" s="109"/>
      <c r="H273" s="109"/>
      <c r="I273" s="109"/>
      <c r="J273" s="109"/>
      <c r="K273" s="109"/>
      <c r="L273" s="109"/>
    </row>
    <row r="274" spans="1:13" ht="60">
      <c r="A274" s="62" t="s">
        <v>6</v>
      </c>
      <c r="B274" s="62" t="s">
        <v>330</v>
      </c>
      <c r="C274" s="99" t="s">
        <v>344</v>
      </c>
      <c r="D274" s="99"/>
      <c r="E274" s="55" t="s">
        <v>339</v>
      </c>
      <c r="F274" s="55" t="s">
        <v>331</v>
      </c>
      <c r="G274" s="55" t="s">
        <v>334</v>
      </c>
      <c r="H274" s="59" t="s">
        <v>335</v>
      </c>
      <c r="I274" s="55" t="s">
        <v>336</v>
      </c>
      <c r="J274" s="55" t="s">
        <v>333</v>
      </c>
      <c r="K274" s="55" t="s">
        <v>332</v>
      </c>
      <c r="L274" s="91" t="s">
        <v>337</v>
      </c>
      <c r="M274" s="92"/>
    </row>
    <row r="275" spans="1:13">
      <c r="A275" s="62">
        <v>1</v>
      </c>
      <c r="B275" s="62">
        <v>2</v>
      </c>
      <c r="C275" s="93">
        <v>3</v>
      </c>
      <c r="D275" s="94"/>
      <c r="E275" s="62">
        <v>4</v>
      </c>
      <c r="F275" s="62">
        <v>5</v>
      </c>
      <c r="G275" s="57">
        <v>6</v>
      </c>
      <c r="H275" s="62">
        <v>7</v>
      </c>
      <c r="I275" s="62" t="s">
        <v>340</v>
      </c>
      <c r="J275" s="62" t="s">
        <v>341</v>
      </c>
      <c r="K275" s="62" t="s">
        <v>342</v>
      </c>
      <c r="L275" s="93" t="s">
        <v>343</v>
      </c>
      <c r="M275" s="94"/>
    </row>
    <row r="276" spans="1:13" ht="96">
      <c r="A276" s="54">
        <v>1</v>
      </c>
      <c r="B276" s="18" t="s">
        <v>412</v>
      </c>
      <c r="C276" s="93">
        <v>24</v>
      </c>
      <c r="D276" s="94"/>
      <c r="E276" s="62">
        <v>5</v>
      </c>
      <c r="F276" s="53"/>
      <c r="G276" s="60"/>
      <c r="H276" s="60"/>
      <c r="I276" s="53"/>
      <c r="J276" s="53"/>
      <c r="K276" s="53"/>
      <c r="L276" s="95"/>
      <c r="M276" s="96"/>
    </row>
    <row r="277" spans="1:13">
      <c r="A277" s="53"/>
      <c r="B277" s="13" t="s">
        <v>413</v>
      </c>
      <c r="C277" s="97"/>
      <c r="D277" s="98"/>
      <c r="E277" s="58"/>
      <c r="F277" s="58"/>
      <c r="G277" s="61"/>
      <c r="H277" s="61"/>
      <c r="I277" s="58"/>
      <c r="J277" s="53"/>
      <c r="K277" s="53"/>
      <c r="L277" s="95"/>
      <c r="M277" s="96"/>
    </row>
    <row r="278" spans="1:13">
      <c r="A278" s="86" t="s">
        <v>414</v>
      </c>
      <c r="B278" s="87"/>
      <c r="C278" s="87"/>
      <c r="D278" s="87"/>
      <c r="E278" s="87"/>
      <c r="F278" s="87"/>
      <c r="G278" s="87"/>
      <c r="H278" s="87"/>
      <c r="I278" s="87"/>
      <c r="J278" s="87"/>
      <c r="K278" s="87"/>
      <c r="L278" s="87"/>
      <c r="M278" s="88"/>
    </row>
    <row r="279" spans="1:13">
      <c r="A279" s="64"/>
      <c r="B279" s="64"/>
      <c r="C279" s="64"/>
      <c r="D279" s="64"/>
      <c r="E279" s="64"/>
      <c r="F279" s="64"/>
      <c r="G279" s="64"/>
      <c r="H279" s="64"/>
      <c r="I279" s="64"/>
      <c r="J279" s="64"/>
      <c r="K279" s="64"/>
      <c r="L279" s="64"/>
    </row>
    <row r="280" spans="1:13">
      <c r="A280" s="64"/>
      <c r="B280" s="19" t="s">
        <v>415</v>
      </c>
      <c r="C280" s="64"/>
      <c r="D280" s="64"/>
      <c r="E280" s="64"/>
      <c r="F280" s="64"/>
      <c r="G280" s="64"/>
      <c r="H280" s="64"/>
      <c r="I280" s="64"/>
      <c r="J280" s="64"/>
      <c r="K280" s="64"/>
      <c r="L280" s="64"/>
    </row>
    <row r="281" spans="1:13">
      <c r="A281" s="64"/>
      <c r="B281" s="63"/>
      <c r="C281" s="90" t="s">
        <v>9</v>
      </c>
      <c r="D281" s="90"/>
      <c r="E281" s="90"/>
      <c r="F281" s="90" t="s">
        <v>2</v>
      </c>
      <c r="G281" s="90"/>
      <c r="H281" s="90" t="s">
        <v>3</v>
      </c>
      <c r="I281" s="90"/>
      <c r="J281" s="90"/>
      <c r="K281" s="64"/>
      <c r="L281" s="64"/>
    </row>
    <row r="282" spans="1:13">
      <c r="A282" s="64"/>
      <c r="B282" s="56" t="s">
        <v>352</v>
      </c>
      <c r="C282" s="85"/>
      <c r="D282" s="85"/>
      <c r="E282" s="85"/>
      <c r="F282" s="85"/>
      <c r="G282" s="85"/>
      <c r="H282" s="85"/>
      <c r="I282" s="85"/>
      <c r="J282" s="85"/>
      <c r="K282" s="64"/>
      <c r="L282" s="64"/>
    </row>
    <row r="283" spans="1:13">
      <c r="A283" s="64"/>
      <c r="B283" s="56" t="s">
        <v>353</v>
      </c>
      <c r="C283" s="85"/>
      <c r="D283" s="85"/>
      <c r="E283" s="85"/>
      <c r="F283" s="85"/>
      <c r="G283" s="85"/>
      <c r="H283" s="85"/>
      <c r="I283" s="85"/>
      <c r="J283" s="85"/>
      <c r="K283" s="64"/>
      <c r="L283" s="64"/>
    </row>
    <row r="284" spans="1:13">
      <c r="A284" s="64"/>
      <c r="B284" s="65" t="s">
        <v>416</v>
      </c>
      <c r="C284" s="85"/>
      <c r="D284" s="85"/>
      <c r="E284" s="85"/>
      <c r="F284" s="85"/>
      <c r="G284" s="85"/>
      <c r="H284" s="85"/>
      <c r="I284" s="85"/>
      <c r="J284" s="85"/>
      <c r="K284" s="64"/>
      <c r="L284" s="64"/>
    </row>
    <row r="285" spans="1:13">
      <c r="A285" s="64"/>
      <c r="B285" s="86" t="s">
        <v>417</v>
      </c>
      <c r="C285" s="87"/>
      <c r="D285" s="87"/>
      <c r="E285" s="87"/>
      <c r="F285" s="87"/>
      <c r="G285" s="87"/>
      <c r="H285" s="87"/>
      <c r="I285" s="87"/>
      <c r="J285" s="88"/>
      <c r="K285" s="64"/>
      <c r="L285" s="64"/>
    </row>
    <row r="286" spans="1:13">
      <c r="A286" s="64"/>
      <c r="B286" s="64"/>
      <c r="C286" s="64"/>
      <c r="D286" s="64"/>
      <c r="E286" s="64"/>
      <c r="F286" s="64"/>
      <c r="G286" s="64"/>
      <c r="H286" s="64"/>
      <c r="I286" s="64"/>
      <c r="J286" s="64"/>
      <c r="K286" s="64"/>
      <c r="L286" s="64"/>
    </row>
    <row r="287" spans="1:13">
      <c r="A287" s="64"/>
      <c r="B287" s="64" t="s">
        <v>418</v>
      </c>
      <c r="C287" s="64"/>
      <c r="D287" s="89" t="s">
        <v>419</v>
      </c>
      <c r="E287" s="89"/>
      <c r="F287" s="89"/>
      <c r="G287" s="89"/>
      <c r="H287" s="89"/>
      <c r="I287" s="64"/>
      <c r="J287" s="64"/>
      <c r="K287" s="64"/>
      <c r="L287" s="64"/>
    </row>
    <row r="288" spans="1:13">
      <c r="A288" s="5"/>
      <c r="B288" s="5"/>
      <c r="C288" s="5"/>
      <c r="D288" s="5"/>
      <c r="E288" s="5"/>
      <c r="F288" s="5"/>
      <c r="G288" s="5"/>
      <c r="H288" s="5"/>
      <c r="I288" s="5"/>
      <c r="J288" s="5"/>
      <c r="K288" s="5"/>
      <c r="L288" s="5"/>
    </row>
    <row r="289" spans="1:13">
      <c r="A289" s="5"/>
      <c r="B289" s="19" t="s">
        <v>136</v>
      </c>
      <c r="C289" s="5"/>
      <c r="D289" s="5"/>
      <c r="E289" s="5"/>
      <c r="F289" s="5"/>
      <c r="G289" s="5"/>
      <c r="H289" s="5"/>
      <c r="I289" s="5"/>
      <c r="J289" s="5"/>
      <c r="K289" s="5"/>
      <c r="L289" s="5"/>
    </row>
    <row r="290" spans="1:13" ht="60">
      <c r="A290" s="2" t="s">
        <v>6</v>
      </c>
      <c r="B290" s="2" t="s">
        <v>7</v>
      </c>
      <c r="C290" s="2" t="s">
        <v>8</v>
      </c>
      <c r="D290" s="68" t="s">
        <v>485</v>
      </c>
      <c r="E290" s="2" t="s">
        <v>0</v>
      </c>
      <c r="F290" s="2" t="s">
        <v>9</v>
      </c>
      <c r="G290" s="2" t="s">
        <v>1</v>
      </c>
      <c r="H290" s="2" t="s">
        <v>2</v>
      </c>
      <c r="I290" s="2" t="s">
        <v>3</v>
      </c>
      <c r="J290" s="2" t="s">
        <v>4</v>
      </c>
      <c r="K290" s="2" t="s">
        <v>10</v>
      </c>
      <c r="L290" s="2" t="s">
        <v>5</v>
      </c>
      <c r="M290" s="2" t="s">
        <v>11</v>
      </c>
    </row>
    <row r="291" spans="1:13">
      <c r="A291" s="4">
        <v>1</v>
      </c>
      <c r="B291" s="4">
        <v>2</v>
      </c>
      <c r="C291" s="4">
        <v>3</v>
      </c>
      <c r="D291" s="4">
        <v>4</v>
      </c>
      <c r="E291" s="4">
        <v>5</v>
      </c>
      <c r="F291" s="4">
        <v>6</v>
      </c>
      <c r="G291" s="4">
        <v>7</v>
      </c>
      <c r="H291" s="4">
        <v>8</v>
      </c>
      <c r="I291" s="4">
        <v>9</v>
      </c>
      <c r="J291" s="4">
        <v>10</v>
      </c>
      <c r="K291" s="4">
        <v>11</v>
      </c>
      <c r="L291" s="4">
        <v>12</v>
      </c>
      <c r="M291" s="4">
        <v>13</v>
      </c>
    </row>
    <row r="292" spans="1:13" ht="76.5" customHeight="1">
      <c r="A292" s="11">
        <v>1</v>
      </c>
      <c r="B292" s="38" t="s">
        <v>137</v>
      </c>
      <c r="C292" s="32" t="s">
        <v>51</v>
      </c>
      <c r="D292" s="10">
        <f>12+12</f>
        <v>24</v>
      </c>
      <c r="E292" s="4"/>
      <c r="F292" s="4"/>
      <c r="G292" s="4"/>
      <c r="H292" s="4"/>
      <c r="I292" s="4"/>
      <c r="J292" s="4"/>
      <c r="K292" s="4"/>
      <c r="L292" s="4"/>
      <c r="M292" s="4">
        <v>6</v>
      </c>
    </row>
    <row r="293" spans="1:13" ht="53.25" customHeight="1">
      <c r="A293" s="11">
        <v>2</v>
      </c>
      <c r="B293" s="38" t="s">
        <v>138</v>
      </c>
      <c r="C293" s="32" t="s">
        <v>51</v>
      </c>
      <c r="D293" s="10">
        <v>24</v>
      </c>
      <c r="E293" s="4"/>
      <c r="F293" s="4"/>
      <c r="G293" s="4"/>
      <c r="H293" s="4"/>
      <c r="I293" s="4"/>
      <c r="J293" s="4"/>
      <c r="K293" s="4"/>
      <c r="L293" s="4"/>
      <c r="M293" s="4">
        <v>2</v>
      </c>
    </row>
    <row r="294" spans="1:13" ht="77.25" customHeight="1">
      <c r="A294" s="11">
        <v>3</v>
      </c>
      <c r="B294" s="38" t="s">
        <v>139</v>
      </c>
      <c r="C294" s="32" t="s">
        <v>51</v>
      </c>
      <c r="D294" s="10">
        <f>26+36</f>
        <v>62</v>
      </c>
      <c r="E294" s="4"/>
      <c r="F294" s="4"/>
      <c r="G294" s="4"/>
      <c r="H294" s="4"/>
      <c r="I294" s="4"/>
      <c r="J294" s="4"/>
      <c r="K294" s="4"/>
      <c r="L294" s="4"/>
      <c r="M294" s="4">
        <v>6</v>
      </c>
    </row>
    <row r="295" spans="1:13" ht="53.25" customHeight="1">
      <c r="A295" s="11">
        <v>4</v>
      </c>
      <c r="B295" s="38" t="s">
        <v>140</v>
      </c>
      <c r="C295" s="32" t="s">
        <v>51</v>
      </c>
      <c r="D295" s="10">
        <f>12+36</f>
        <v>48</v>
      </c>
      <c r="E295" s="4"/>
      <c r="F295" s="4"/>
      <c r="G295" s="4"/>
      <c r="H295" s="4"/>
      <c r="I295" s="4"/>
      <c r="J295" s="4"/>
      <c r="K295" s="4"/>
      <c r="L295" s="4"/>
      <c r="M295" s="4">
        <v>2</v>
      </c>
    </row>
    <row r="296" spans="1:13" ht="76.5" customHeight="1">
      <c r="A296" s="11">
        <v>5</v>
      </c>
      <c r="B296" s="38" t="s">
        <v>141</v>
      </c>
      <c r="C296" s="32" t="s">
        <v>51</v>
      </c>
      <c r="D296" s="10">
        <f>12+12</f>
        <v>24</v>
      </c>
      <c r="E296" s="4"/>
      <c r="F296" s="4"/>
      <c r="G296" s="4"/>
      <c r="H296" s="4"/>
      <c r="I296" s="4"/>
      <c r="J296" s="4"/>
      <c r="K296" s="4"/>
      <c r="L296" s="4"/>
      <c r="M296" s="4">
        <v>6</v>
      </c>
    </row>
    <row r="297" spans="1:13" ht="54" customHeight="1">
      <c r="A297" s="11">
        <v>6</v>
      </c>
      <c r="B297" s="38" t="s">
        <v>142</v>
      </c>
      <c r="C297" s="32" t="s">
        <v>51</v>
      </c>
      <c r="D297" s="10">
        <f>3+6</f>
        <v>9</v>
      </c>
      <c r="E297" s="4"/>
      <c r="F297" s="4"/>
      <c r="G297" s="4"/>
      <c r="H297" s="4"/>
      <c r="I297" s="4"/>
      <c r="J297" s="4"/>
      <c r="K297" s="4"/>
      <c r="L297" s="4"/>
      <c r="M297" s="4">
        <v>1</v>
      </c>
    </row>
    <row r="298" spans="1:13" ht="77.25" customHeight="1">
      <c r="A298" s="11">
        <v>7</v>
      </c>
      <c r="B298" s="38" t="s">
        <v>143</v>
      </c>
      <c r="C298" s="32" t="s">
        <v>51</v>
      </c>
      <c r="D298" s="4">
        <v>26</v>
      </c>
      <c r="E298" s="4"/>
      <c r="F298" s="4"/>
      <c r="G298" s="4"/>
      <c r="H298" s="4"/>
      <c r="I298" s="4"/>
      <c r="J298" s="4"/>
      <c r="K298" s="4"/>
      <c r="L298" s="4"/>
      <c r="M298" s="4">
        <v>6</v>
      </c>
    </row>
    <row r="299" spans="1:13" ht="54.75" customHeight="1">
      <c r="A299" s="11">
        <v>8</v>
      </c>
      <c r="B299" s="38" t="s">
        <v>144</v>
      </c>
      <c r="C299" s="32" t="s">
        <v>51</v>
      </c>
      <c r="D299" s="4">
        <v>9</v>
      </c>
      <c r="E299" s="4"/>
      <c r="F299" s="4"/>
      <c r="G299" s="4"/>
      <c r="H299" s="4"/>
      <c r="I299" s="4"/>
      <c r="J299" s="4"/>
      <c r="K299" s="4"/>
      <c r="L299" s="4"/>
      <c r="M299" s="4">
        <v>2</v>
      </c>
    </row>
    <row r="300" spans="1:13" ht="76.5" customHeight="1">
      <c r="A300" s="11">
        <v>9</v>
      </c>
      <c r="B300" s="38" t="s">
        <v>145</v>
      </c>
      <c r="C300" s="32" t="s">
        <v>51</v>
      </c>
      <c r="D300" s="4">
        <v>50</v>
      </c>
      <c r="E300" s="4"/>
      <c r="F300" s="4"/>
      <c r="G300" s="4"/>
      <c r="H300" s="4"/>
      <c r="I300" s="4"/>
      <c r="J300" s="4"/>
      <c r="K300" s="4"/>
      <c r="L300" s="4"/>
      <c r="M300" s="4">
        <v>6</v>
      </c>
    </row>
    <row r="301" spans="1:13" ht="54.75" customHeight="1">
      <c r="A301" s="11">
        <v>10</v>
      </c>
      <c r="B301" s="38" t="s">
        <v>146</v>
      </c>
      <c r="C301" s="32" t="s">
        <v>51</v>
      </c>
      <c r="D301" s="4">
        <v>15</v>
      </c>
      <c r="E301" s="4"/>
      <c r="F301" s="4"/>
      <c r="G301" s="4"/>
      <c r="H301" s="4"/>
      <c r="I301" s="4"/>
      <c r="J301" s="4"/>
      <c r="K301" s="4"/>
      <c r="L301" s="4"/>
      <c r="M301" s="4">
        <v>1</v>
      </c>
    </row>
    <row r="302" spans="1:13" ht="75.75" customHeight="1">
      <c r="A302" s="11">
        <v>11</v>
      </c>
      <c r="B302" s="38" t="s">
        <v>147</v>
      </c>
      <c r="C302" s="32" t="s">
        <v>51</v>
      </c>
      <c r="D302" s="4">
        <v>44</v>
      </c>
      <c r="E302" s="4"/>
      <c r="F302" s="4"/>
      <c r="G302" s="4"/>
      <c r="H302" s="4"/>
      <c r="I302" s="4"/>
      <c r="J302" s="4"/>
      <c r="K302" s="4"/>
      <c r="L302" s="4"/>
      <c r="M302" s="4">
        <v>6</v>
      </c>
    </row>
    <row r="303" spans="1:13" ht="53.25" customHeight="1">
      <c r="A303" s="11">
        <v>12</v>
      </c>
      <c r="B303" s="38" t="s">
        <v>148</v>
      </c>
      <c r="C303" s="32" t="s">
        <v>51</v>
      </c>
      <c r="D303" s="4">
        <v>15</v>
      </c>
      <c r="E303" s="4"/>
      <c r="F303" s="4"/>
      <c r="G303" s="4"/>
      <c r="H303" s="4"/>
      <c r="I303" s="4"/>
      <c r="J303" s="4"/>
      <c r="K303" s="4"/>
      <c r="L303" s="4"/>
      <c r="M303" s="4">
        <v>1</v>
      </c>
    </row>
    <row r="304" spans="1:13" ht="114.75" customHeight="1">
      <c r="A304" s="11">
        <v>13</v>
      </c>
      <c r="B304" s="37" t="s">
        <v>149</v>
      </c>
      <c r="C304" s="32" t="s">
        <v>51</v>
      </c>
      <c r="D304" s="4">
        <v>525</v>
      </c>
      <c r="E304" s="4"/>
      <c r="F304" s="4"/>
      <c r="G304" s="4"/>
      <c r="H304" s="4"/>
      <c r="I304" s="4"/>
      <c r="J304" s="4"/>
      <c r="K304" s="4"/>
      <c r="L304" s="4"/>
      <c r="M304" s="4">
        <v>6</v>
      </c>
    </row>
    <row r="305" spans="1:13" ht="97.5" customHeight="1">
      <c r="A305" s="11">
        <v>14</v>
      </c>
      <c r="B305" s="37" t="s">
        <v>150</v>
      </c>
      <c r="C305" s="32" t="s">
        <v>51</v>
      </c>
      <c r="D305" s="4">
        <v>350</v>
      </c>
      <c r="E305" s="4"/>
      <c r="F305" s="4"/>
      <c r="G305" s="4"/>
      <c r="H305" s="4"/>
      <c r="I305" s="4"/>
      <c r="J305" s="4"/>
      <c r="K305" s="4"/>
      <c r="L305" s="4"/>
      <c r="M305" s="4">
        <v>2</v>
      </c>
    </row>
    <row r="306" spans="1:13" ht="104.25" customHeight="1">
      <c r="A306" s="11">
        <v>15</v>
      </c>
      <c r="B306" s="37" t="s">
        <v>151</v>
      </c>
      <c r="C306" s="32" t="s">
        <v>51</v>
      </c>
      <c r="D306" s="4">
        <v>810</v>
      </c>
      <c r="E306" s="4"/>
      <c r="F306" s="4"/>
      <c r="G306" s="4"/>
      <c r="H306" s="4"/>
      <c r="I306" s="4"/>
      <c r="J306" s="4"/>
      <c r="K306" s="4"/>
      <c r="L306" s="4"/>
      <c r="M306" s="4">
        <v>6</v>
      </c>
    </row>
    <row r="307" spans="1:13" ht="102.75" customHeight="1">
      <c r="A307" s="11">
        <v>16</v>
      </c>
      <c r="B307" s="37" t="s">
        <v>152</v>
      </c>
      <c r="C307" s="32" t="s">
        <v>51</v>
      </c>
      <c r="D307" s="4">
        <v>476</v>
      </c>
      <c r="E307" s="4"/>
      <c r="F307" s="4"/>
      <c r="G307" s="4"/>
      <c r="H307" s="4"/>
      <c r="I307" s="4"/>
      <c r="J307" s="4"/>
      <c r="K307" s="4"/>
      <c r="L307" s="4"/>
      <c r="M307" s="4">
        <v>2</v>
      </c>
    </row>
    <row r="308" spans="1:13" ht="77.25" customHeight="1">
      <c r="A308" s="11">
        <v>17</v>
      </c>
      <c r="B308" s="39" t="s">
        <v>153</v>
      </c>
      <c r="C308" s="32" t="s">
        <v>51</v>
      </c>
      <c r="D308" s="4">
        <v>330</v>
      </c>
      <c r="E308" s="4"/>
      <c r="F308" s="4"/>
      <c r="G308" s="4"/>
      <c r="H308" s="4"/>
      <c r="I308" s="4"/>
      <c r="J308" s="4"/>
      <c r="K308" s="4"/>
      <c r="L308" s="4"/>
      <c r="M308" s="4">
        <v>2</v>
      </c>
    </row>
    <row r="309" spans="1:13" ht="84">
      <c r="A309" s="11">
        <v>18</v>
      </c>
      <c r="B309" s="39" t="s">
        <v>154</v>
      </c>
      <c r="C309" s="32" t="s">
        <v>51</v>
      </c>
      <c r="D309" s="4">
        <v>60</v>
      </c>
      <c r="E309" s="4"/>
      <c r="F309" s="4"/>
      <c r="G309" s="4"/>
      <c r="H309" s="4"/>
      <c r="I309" s="4"/>
      <c r="J309" s="4"/>
      <c r="K309" s="4"/>
      <c r="L309" s="4"/>
      <c r="M309" s="4">
        <v>2</v>
      </c>
    </row>
    <row r="310" spans="1:13" ht="155.25" customHeight="1">
      <c r="A310" s="11">
        <v>19</v>
      </c>
      <c r="B310" s="39" t="s">
        <v>155</v>
      </c>
      <c r="C310" s="32" t="s">
        <v>51</v>
      </c>
      <c r="D310" s="4">
        <v>9</v>
      </c>
      <c r="E310" s="4"/>
      <c r="F310" s="4"/>
      <c r="G310" s="4"/>
      <c r="H310" s="4"/>
      <c r="I310" s="4"/>
      <c r="J310" s="4"/>
      <c r="K310" s="4"/>
      <c r="L310" s="4"/>
      <c r="M310" s="4">
        <v>2</v>
      </c>
    </row>
    <row r="311" spans="1:13" ht="101.25" customHeight="1">
      <c r="A311" s="11">
        <v>20</v>
      </c>
      <c r="B311" s="39" t="s">
        <v>156</v>
      </c>
      <c r="C311" s="32" t="s">
        <v>51</v>
      </c>
      <c r="D311" s="4">
        <v>12</v>
      </c>
      <c r="E311" s="4"/>
      <c r="F311" s="4"/>
      <c r="G311" s="4"/>
      <c r="H311" s="4"/>
      <c r="I311" s="4"/>
      <c r="J311" s="4"/>
      <c r="K311" s="4"/>
      <c r="L311" s="4"/>
      <c r="M311" s="4">
        <v>2</v>
      </c>
    </row>
    <row r="312" spans="1:13" ht="88.5" customHeight="1">
      <c r="A312" s="11">
        <v>21</v>
      </c>
      <c r="B312" s="39" t="s">
        <v>157</v>
      </c>
      <c r="C312" s="32" t="s">
        <v>51</v>
      </c>
      <c r="D312" s="4">
        <v>32</v>
      </c>
      <c r="E312" s="4"/>
      <c r="F312" s="4"/>
      <c r="G312" s="4"/>
      <c r="H312" s="4"/>
      <c r="I312" s="4"/>
      <c r="J312" s="4"/>
      <c r="K312" s="4"/>
      <c r="L312" s="4"/>
      <c r="M312" s="4">
        <v>4</v>
      </c>
    </row>
    <row r="313" spans="1:13" ht="137.25" customHeight="1">
      <c r="A313" s="11">
        <v>22</v>
      </c>
      <c r="B313" s="39" t="s">
        <v>158</v>
      </c>
      <c r="C313" s="32" t="s">
        <v>51</v>
      </c>
      <c r="D313" s="9">
        <v>72</v>
      </c>
      <c r="E313" s="4"/>
      <c r="F313" s="4"/>
      <c r="G313" s="4"/>
      <c r="H313" s="4"/>
      <c r="I313" s="4"/>
      <c r="J313" s="4"/>
      <c r="K313" s="4"/>
      <c r="L313" s="4"/>
      <c r="M313" s="80">
        <v>2</v>
      </c>
    </row>
    <row r="314" spans="1:13" ht="112.5" customHeight="1">
      <c r="A314" s="11">
        <v>23</v>
      </c>
      <c r="B314" s="39" t="s">
        <v>159</v>
      </c>
      <c r="C314" s="32" t="s">
        <v>51</v>
      </c>
      <c r="D314" s="10">
        <v>95</v>
      </c>
      <c r="E314" s="4"/>
      <c r="F314" s="4"/>
      <c r="G314" s="4"/>
      <c r="H314" s="4"/>
      <c r="I314" s="4"/>
      <c r="J314" s="4"/>
      <c r="K314" s="4"/>
      <c r="L314" s="4"/>
      <c r="M314" s="80">
        <v>2</v>
      </c>
    </row>
    <row r="315" spans="1:13" ht="108">
      <c r="A315" s="11">
        <v>24</v>
      </c>
      <c r="B315" s="39" t="s">
        <v>160</v>
      </c>
      <c r="C315" s="32" t="s">
        <v>51</v>
      </c>
      <c r="D315" s="10">
        <v>106</v>
      </c>
      <c r="E315" s="4"/>
      <c r="F315" s="4"/>
      <c r="G315" s="4"/>
      <c r="H315" s="4"/>
      <c r="I315" s="4"/>
      <c r="J315" s="4"/>
      <c r="K315" s="4"/>
      <c r="L315" s="4"/>
      <c r="M315" s="80">
        <v>2</v>
      </c>
    </row>
    <row r="316" spans="1:13">
      <c r="A316" s="12"/>
      <c r="B316" s="13" t="s">
        <v>78</v>
      </c>
      <c r="C316" s="14"/>
      <c r="D316" s="14"/>
      <c r="E316" s="14"/>
      <c r="F316" s="4"/>
      <c r="G316" s="14"/>
      <c r="H316" s="4"/>
      <c r="I316" s="4"/>
      <c r="J316" s="14"/>
      <c r="K316" s="14"/>
      <c r="L316" s="14"/>
      <c r="M316" s="26"/>
    </row>
    <row r="317" spans="1:13">
      <c r="A317" s="86" t="s">
        <v>79</v>
      </c>
      <c r="B317" s="87"/>
      <c r="C317" s="87"/>
      <c r="D317" s="87"/>
      <c r="E317" s="87"/>
      <c r="F317" s="87"/>
      <c r="G317" s="87"/>
      <c r="H317" s="87"/>
      <c r="I317" s="87"/>
      <c r="J317" s="87"/>
      <c r="K317" s="87"/>
      <c r="L317" s="88"/>
    </row>
    <row r="318" spans="1:13">
      <c r="A318" s="5"/>
      <c r="B318" s="5"/>
      <c r="C318" s="5"/>
      <c r="D318" s="5"/>
      <c r="E318" s="5"/>
      <c r="F318" s="5"/>
      <c r="G318" s="5"/>
      <c r="H318" s="5"/>
      <c r="I318" s="5"/>
      <c r="J318" s="5"/>
      <c r="K318" s="5"/>
      <c r="L318" s="5"/>
    </row>
    <row r="319" spans="1:13">
      <c r="A319" s="5"/>
      <c r="B319" s="19" t="s">
        <v>161</v>
      </c>
      <c r="C319" s="5"/>
      <c r="D319" s="5"/>
      <c r="E319" s="5"/>
      <c r="F319" s="5"/>
      <c r="G319" s="5"/>
      <c r="H319" s="5"/>
      <c r="I319" s="5"/>
      <c r="J319" s="5"/>
      <c r="K319" s="5"/>
      <c r="L319" s="5"/>
    </row>
    <row r="320" spans="1:13" ht="60">
      <c r="A320" s="2" t="s">
        <v>6</v>
      </c>
      <c r="B320" s="2" t="s">
        <v>7</v>
      </c>
      <c r="C320" s="2" t="s">
        <v>8</v>
      </c>
      <c r="D320" s="68" t="s">
        <v>485</v>
      </c>
      <c r="E320" s="2" t="s">
        <v>0</v>
      </c>
      <c r="F320" s="2" t="s">
        <v>9</v>
      </c>
      <c r="G320" s="2" t="s">
        <v>1</v>
      </c>
      <c r="H320" s="2" t="s">
        <v>2</v>
      </c>
      <c r="I320" s="2" t="s">
        <v>3</v>
      </c>
      <c r="J320" s="2" t="s">
        <v>4</v>
      </c>
      <c r="K320" s="2" t="s">
        <v>10</v>
      </c>
      <c r="L320" s="2" t="s">
        <v>5</v>
      </c>
      <c r="M320" s="2" t="s">
        <v>11</v>
      </c>
    </row>
    <row r="321" spans="1:13">
      <c r="A321" s="4">
        <v>1</v>
      </c>
      <c r="B321" s="4">
        <v>2</v>
      </c>
      <c r="C321" s="4">
        <v>3</v>
      </c>
      <c r="D321" s="4">
        <v>4</v>
      </c>
      <c r="E321" s="4">
        <v>5</v>
      </c>
      <c r="F321" s="4">
        <v>6</v>
      </c>
      <c r="G321" s="4">
        <v>7</v>
      </c>
      <c r="H321" s="4">
        <v>8</v>
      </c>
      <c r="I321" s="4">
        <v>9</v>
      </c>
      <c r="J321" s="4">
        <v>10</v>
      </c>
      <c r="K321" s="4">
        <v>11</v>
      </c>
      <c r="L321" s="4">
        <v>12</v>
      </c>
      <c r="M321" s="4">
        <v>13</v>
      </c>
    </row>
    <row r="322" spans="1:13" ht="157.5" customHeight="1">
      <c r="A322" s="11">
        <v>1</v>
      </c>
      <c r="B322" s="15" t="s">
        <v>167</v>
      </c>
      <c r="C322" s="32" t="s">
        <v>51</v>
      </c>
      <c r="D322" s="9">
        <v>4</v>
      </c>
      <c r="E322" s="4"/>
      <c r="F322" s="4"/>
      <c r="G322" s="4"/>
      <c r="H322" s="4"/>
      <c r="I322" s="4"/>
      <c r="J322" s="4"/>
      <c r="K322" s="4"/>
      <c r="L322" s="4"/>
      <c r="M322" s="80">
        <v>2</v>
      </c>
    </row>
    <row r="323" spans="1:13" ht="127.5" customHeight="1">
      <c r="A323" s="11">
        <v>2</v>
      </c>
      <c r="B323" s="28" t="s">
        <v>168</v>
      </c>
      <c r="C323" s="32" t="s">
        <v>51</v>
      </c>
      <c r="D323" s="9">
        <v>4</v>
      </c>
      <c r="E323" s="4"/>
      <c r="F323" s="4"/>
      <c r="G323" s="4"/>
      <c r="H323" s="4"/>
      <c r="I323" s="4"/>
      <c r="J323" s="4"/>
      <c r="K323" s="4"/>
      <c r="L323" s="4"/>
      <c r="M323" s="80">
        <v>1</v>
      </c>
    </row>
    <row r="324" spans="1:13" ht="167.25" customHeight="1">
      <c r="A324" s="11">
        <v>3</v>
      </c>
      <c r="B324" s="15" t="s">
        <v>162</v>
      </c>
      <c r="C324" s="32" t="s">
        <v>51</v>
      </c>
      <c r="D324" s="9">
        <v>1</v>
      </c>
      <c r="E324" s="4"/>
      <c r="F324" s="4"/>
      <c r="G324" s="4"/>
      <c r="H324" s="4"/>
      <c r="I324" s="4"/>
      <c r="J324" s="4"/>
      <c r="K324" s="4"/>
      <c r="L324" s="4"/>
      <c r="M324" s="80">
        <v>1</v>
      </c>
    </row>
    <row r="325" spans="1:13" ht="170.25" customHeight="1">
      <c r="A325" s="11">
        <v>4</v>
      </c>
      <c r="B325" s="15" t="s">
        <v>163</v>
      </c>
      <c r="C325" s="32" t="s">
        <v>51</v>
      </c>
      <c r="D325" s="9">
        <v>1</v>
      </c>
      <c r="E325" s="4"/>
      <c r="F325" s="4"/>
      <c r="G325" s="4"/>
      <c r="H325" s="4"/>
      <c r="I325" s="4"/>
      <c r="J325" s="4"/>
      <c r="K325" s="4"/>
      <c r="L325" s="4"/>
      <c r="M325" s="80">
        <v>1</v>
      </c>
    </row>
    <row r="326" spans="1:13" ht="206.25" customHeight="1">
      <c r="A326" s="11">
        <v>5</v>
      </c>
      <c r="B326" s="15" t="s">
        <v>169</v>
      </c>
      <c r="C326" s="32" t="s">
        <v>51</v>
      </c>
      <c r="D326" s="9">
        <v>1</v>
      </c>
      <c r="E326" s="4"/>
      <c r="F326" s="4"/>
      <c r="G326" s="4"/>
      <c r="H326" s="4"/>
      <c r="I326" s="4"/>
      <c r="J326" s="4"/>
      <c r="K326" s="4"/>
      <c r="L326" s="4"/>
      <c r="M326" s="80">
        <v>1</v>
      </c>
    </row>
    <row r="327" spans="1:13" ht="119.25" customHeight="1">
      <c r="A327" s="11">
        <v>6</v>
      </c>
      <c r="B327" s="40" t="s">
        <v>164</v>
      </c>
      <c r="C327" s="32" t="s">
        <v>51</v>
      </c>
      <c r="D327" s="9">
        <v>1</v>
      </c>
      <c r="E327" s="4"/>
      <c r="F327" s="4"/>
      <c r="G327" s="4"/>
      <c r="H327" s="4"/>
      <c r="I327" s="4"/>
      <c r="J327" s="4"/>
      <c r="K327" s="4"/>
      <c r="L327" s="4"/>
      <c r="M327" s="80">
        <v>1</v>
      </c>
    </row>
    <row r="328" spans="1:13" ht="173.25" customHeight="1">
      <c r="A328" s="11">
        <v>7</v>
      </c>
      <c r="B328" s="28" t="s">
        <v>165</v>
      </c>
      <c r="C328" s="32" t="s">
        <v>51</v>
      </c>
      <c r="D328" s="9">
        <v>80</v>
      </c>
      <c r="E328" s="4"/>
      <c r="F328" s="4"/>
      <c r="G328" s="4"/>
      <c r="H328" s="4"/>
      <c r="I328" s="4"/>
      <c r="J328" s="4"/>
      <c r="K328" s="4"/>
      <c r="L328" s="4"/>
      <c r="M328" s="80">
        <v>4</v>
      </c>
    </row>
    <row r="329" spans="1:13" ht="183" customHeight="1">
      <c r="A329" s="11">
        <v>8</v>
      </c>
      <c r="B329" s="40" t="s">
        <v>166</v>
      </c>
      <c r="C329" s="32" t="s">
        <v>51</v>
      </c>
      <c r="D329" s="9">
        <v>1</v>
      </c>
      <c r="E329" s="4"/>
      <c r="F329" s="4"/>
      <c r="G329" s="4"/>
      <c r="H329" s="4"/>
      <c r="I329" s="4"/>
      <c r="J329" s="4"/>
      <c r="K329" s="4"/>
      <c r="L329" s="4"/>
      <c r="M329" s="80">
        <v>1</v>
      </c>
    </row>
    <row r="330" spans="1:13">
      <c r="A330" s="12"/>
      <c r="B330" s="13" t="s">
        <v>80</v>
      </c>
      <c r="C330" s="14"/>
      <c r="D330" s="14"/>
      <c r="E330" s="14"/>
      <c r="F330" s="4"/>
      <c r="G330" s="14"/>
      <c r="H330" s="4"/>
      <c r="I330" s="4"/>
      <c r="J330" s="14"/>
      <c r="K330" s="14"/>
      <c r="L330" s="14"/>
      <c r="M330" s="26"/>
    </row>
    <row r="331" spans="1:13">
      <c r="A331" s="86" t="s">
        <v>81</v>
      </c>
      <c r="B331" s="87"/>
      <c r="C331" s="87"/>
      <c r="D331" s="87"/>
      <c r="E331" s="87"/>
      <c r="F331" s="87"/>
      <c r="G331" s="87"/>
      <c r="H331" s="87"/>
      <c r="I331" s="87"/>
      <c r="J331" s="87"/>
      <c r="K331" s="87"/>
      <c r="L331" s="88"/>
    </row>
    <row r="332" spans="1:13">
      <c r="A332" s="5"/>
      <c r="B332" s="5"/>
      <c r="C332" s="5"/>
      <c r="D332" s="5"/>
      <c r="E332" s="5"/>
      <c r="F332" s="5"/>
      <c r="G332" s="5"/>
      <c r="H332" s="5"/>
      <c r="I332" s="5"/>
      <c r="J332" s="5"/>
      <c r="K332" s="5"/>
      <c r="L332" s="5"/>
    </row>
    <row r="333" spans="1:13">
      <c r="A333" s="5"/>
      <c r="B333" s="19" t="s">
        <v>170</v>
      </c>
      <c r="C333" s="5"/>
      <c r="D333" s="5"/>
      <c r="E333" s="5"/>
      <c r="F333" s="5"/>
      <c r="G333" s="5"/>
      <c r="H333" s="5"/>
      <c r="I333" s="5"/>
      <c r="J333" s="5"/>
      <c r="K333" s="5"/>
      <c r="L333" s="5"/>
    </row>
    <row r="334" spans="1:13" ht="36">
      <c r="A334" s="2" t="s">
        <v>6</v>
      </c>
      <c r="B334" s="2" t="s">
        <v>7</v>
      </c>
      <c r="C334" s="2" t="s">
        <v>8</v>
      </c>
      <c r="D334" s="68" t="s">
        <v>485</v>
      </c>
      <c r="E334" s="2" t="s">
        <v>0</v>
      </c>
      <c r="F334" s="2" t="s">
        <v>9</v>
      </c>
      <c r="G334" s="2" t="s">
        <v>1</v>
      </c>
      <c r="H334" s="2" t="s">
        <v>2</v>
      </c>
      <c r="I334" s="2" t="s">
        <v>3</v>
      </c>
      <c r="J334" s="2" t="s">
        <v>4</v>
      </c>
      <c r="K334" s="2" t="s">
        <v>10</v>
      </c>
      <c r="L334" s="2" t="s">
        <v>5</v>
      </c>
    </row>
    <row r="335" spans="1:13">
      <c r="A335" s="4">
        <v>1</v>
      </c>
      <c r="B335" s="4">
        <v>2</v>
      </c>
      <c r="C335" s="4">
        <v>3</v>
      </c>
      <c r="D335" s="4">
        <v>4</v>
      </c>
      <c r="E335" s="4">
        <v>5</v>
      </c>
      <c r="F335" s="4">
        <v>6</v>
      </c>
      <c r="G335" s="4">
        <v>7</v>
      </c>
      <c r="H335" s="4">
        <v>8</v>
      </c>
      <c r="I335" s="4">
        <v>9</v>
      </c>
      <c r="J335" s="4">
        <v>10</v>
      </c>
      <c r="K335" s="4">
        <v>11</v>
      </c>
      <c r="L335" s="4">
        <v>12</v>
      </c>
    </row>
    <row r="336" spans="1:13" ht="24">
      <c r="A336" s="11">
        <v>1</v>
      </c>
      <c r="B336" s="31" t="s">
        <v>172</v>
      </c>
      <c r="C336" s="11" t="s">
        <v>171</v>
      </c>
      <c r="D336" s="9">
        <v>48</v>
      </c>
      <c r="E336" s="4"/>
      <c r="F336" s="4"/>
      <c r="G336" s="4"/>
      <c r="H336" s="4"/>
      <c r="I336" s="4"/>
      <c r="J336" s="4"/>
      <c r="K336" s="4"/>
      <c r="L336" s="4"/>
    </row>
    <row r="337" spans="1:12" ht="24">
      <c r="A337" s="11">
        <v>2</v>
      </c>
      <c r="B337" s="31" t="s">
        <v>173</v>
      </c>
      <c r="C337" s="11" t="s">
        <v>171</v>
      </c>
      <c r="D337" s="9">
        <f>220+48</f>
        <v>268</v>
      </c>
      <c r="E337" s="4"/>
      <c r="F337" s="4"/>
      <c r="G337" s="4"/>
      <c r="H337" s="4"/>
      <c r="I337" s="4"/>
      <c r="J337" s="4"/>
      <c r="K337" s="4"/>
      <c r="L337" s="4"/>
    </row>
    <row r="338" spans="1:12" ht="24">
      <c r="A338" s="11">
        <v>3</v>
      </c>
      <c r="B338" s="31" t="s">
        <v>174</v>
      </c>
      <c r="C338" s="11" t="s">
        <v>171</v>
      </c>
      <c r="D338" s="9">
        <f>80+48</f>
        <v>128</v>
      </c>
      <c r="E338" s="4"/>
      <c r="F338" s="4"/>
      <c r="G338" s="4"/>
      <c r="H338" s="4"/>
      <c r="I338" s="4"/>
      <c r="J338" s="4"/>
      <c r="K338" s="4"/>
      <c r="L338" s="4"/>
    </row>
    <row r="339" spans="1:12">
      <c r="A339" s="12"/>
      <c r="B339" s="13" t="s">
        <v>82</v>
      </c>
      <c r="C339" s="14"/>
      <c r="D339" s="14"/>
      <c r="E339" s="14"/>
      <c r="F339" s="4"/>
      <c r="G339" s="14"/>
      <c r="H339" s="4"/>
      <c r="I339" s="4"/>
      <c r="J339" s="14"/>
      <c r="K339" s="14"/>
      <c r="L339" s="14"/>
    </row>
    <row r="340" spans="1:12">
      <c r="A340" s="86" t="s">
        <v>83</v>
      </c>
      <c r="B340" s="87"/>
      <c r="C340" s="87"/>
      <c r="D340" s="87"/>
      <c r="E340" s="87"/>
      <c r="F340" s="87"/>
      <c r="G340" s="87"/>
      <c r="H340" s="87"/>
      <c r="I340" s="87"/>
      <c r="J340" s="87"/>
      <c r="K340" s="87"/>
      <c r="L340" s="88"/>
    </row>
    <row r="341" spans="1:12">
      <c r="A341" s="5"/>
      <c r="B341" s="5"/>
      <c r="C341" s="5"/>
      <c r="D341" s="5"/>
      <c r="E341" s="5"/>
      <c r="F341" s="5"/>
      <c r="G341" s="5"/>
      <c r="H341" s="5"/>
      <c r="I341" s="5"/>
      <c r="J341" s="5"/>
      <c r="K341" s="5"/>
      <c r="L341" s="5"/>
    </row>
    <row r="342" spans="1:12">
      <c r="A342" s="5"/>
      <c r="B342" s="19" t="s">
        <v>175</v>
      </c>
      <c r="C342" s="5"/>
      <c r="D342" s="5"/>
      <c r="E342" s="5"/>
      <c r="F342" s="5"/>
      <c r="G342" s="5"/>
      <c r="H342" s="5"/>
      <c r="I342" s="5"/>
      <c r="J342" s="5"/>
      <c r="K342" s="5"/>
      <c r="L342" s="5"/>
    </row>
    <row r="343" spans="1:12" ht="36">
      <c r="A343" s="2" t="s">
        <v>6</v>
      </c>
      <c r="B343" s="2" t="s">
        <v>7</v>
      </c>
      <c r="C343" s="2" t="s">
        <v>8</v>
      </c>
      <c r="D343" s="68" t="s">
        <v>485</v>
      </c>
      <c r="E343" s="2" t="s">
        <v>0</v>
      </c>
      <c r="F343" s="2" t="s">
        <v>9</v>
      </c>
      <c r="G343" s="2" t="s">
        <v>1</v>
      </c>
      <c r="H343" s="2" t="s">
        <v>2</v>
      </c>
      <c r="I343" s="2" t="s">
        <v>3</v>
      </c>
      <c r="J343" s="2" t="s">
        <v>4</v>
      </c>
      <c r="K343" s="2" t="s">
        <v>10</v>
      </c>
      <c r="L343" s="2" t="s">
        <v>5</v>
      </c>
    </row>
    <row r="344" spans="1:12">
      <c r="A344" s="4">
        <v>1</v>
      </c>
      <c r="B344" s="4">
        <v>2</v>
      </c>
      <c r="C344" s="4">
        <v>3</v>
      </c>
      <c r="D344" s="4">
        <v>4</v>
      </c>
      <c r="E344" s="4">
        <v>5</v>
      </c>
      <c r="F344" s="4">
        <v>6</v>
      </c>
      <c r="G344" s="4">
        <v>7</v>
      </c>
      <c r="H344" s="4">
        <v>8</v>
      </c>
      <c r="I344" s="4">
        <v>9</v>
      </c>
      <c r="J344" s="4">
        <v>10</v>
      </c>
      <c r="K344" s="4">
        <v>11</v>
      </c>
      <c r="L344" s="4">
        <v>12</v>
      </c>
    </row>
    <row r="345" spans="1:12" ht="48">
      <c r="A345" s="11">
        <v>1</v>
      </c>
      <c r="B345" s="41" t="s">
        <v>176</v>
      </c>
      <c r="C345" s="11" t="s">
        <v>51</v>
      </c>
      <c r="D345" s="9">
        <v>45</v>
      </c>
      <c r="E345" s="4"/>
      <c r="F345" s="4"/>
      <c r="G345" s="4"/>
      <c r="H345" s="4"/>
      <c r="I345" s="4"/>
      <c r="J345" s="4"/>
      <c r="K345" s="4"/>
      <c r="L345" s="4"/>
    </row>
    <row r="346" spans="1:12">
      <c r="A346" s="12"/>
      <c r="B346" s="13" t="s">
        <v>84</v>
      </c>
      <c r="C346" s="14"/>
      <c r="D346" s="14"/>
      <c r="E346" s="14"/>
      <c r="F346" s="4"/>
      <c r="G346" s="14"/>
      <c r="H346" s="4"/>
      <c r="I346" s="4"/>
      <c r="J346" s="14"/>
      <c r="K346" s="14"/>
      <c r="L346" s="14"/>
    </row>
    <row r="347" spans="1:12">
      <c r="A347" s="86" t="s">
        <v>85</v>
      </c>
      <c r="B347" s="87"/>
      <c r="C347" s="87"/>
      <c r="D347" s="87"/>
      <c r="E347" s="87"/>
      <c r="F347" s="87"/>
      <c r="G347" s="87"/>
      <c r="H347" s="87"/>
      <c r="I347" s="87"/>
      <c r="J347" s="87"/>
      <c r="K347" s="87"/>
      <c r="L347" s="88"/>
    </row>
    <row r="348" spans="1:12">
      <c r="A348" s="5"/>
      <c r="B348" s="5"/>
      <c r="C348" s="5"/>
      <c r="D348" s="5"/>
      <c r="E348" s="5"/>
      <c r="F348" s="5"/>
      <c r="G348" s="5"/>
      <c r="H348" s="5"/>
      <c r="I348" s="5"/>
      <c r="J348" s="5"/>
      <c r="K348" s="5"/>
      <c r="L348" s="5"/>
    </row>
    <row r="349" spans="1:12">
      <c r="A349" s="5"/>
      <c r="B349" s="19" t="s">
        <v>177</v>
      </c>
      <c r="C349" s="5"/>
      <c r="D349" s="5"/>
      <c r="E349" s="5"/>
      <c r="F349" s="5"/>
      <c r="G349" s="5"/>
      <c r="H349" s="5"/>
      <c r="I349" s="5"/>
      <c r="J349" s="5"/>
      <c r="K349" s="5"/>
      <c r="L349" s="5"/>
    </row>
    <row r="350" spans="1:12" ht="36">
      <c r="A350" s="2" t="s">
        <v>6</v>
      </c>
      <c r="B350" s="2" t="s">
        <v>7</v>
      </c>
      <c r="C350" s="2" t="s">
        <v>8</v>
      </c>
      <c r="D350" s="68" t="s">
        <v>485</v>
      </c>
      <c r="E350" s="2" t="s">
        <v>0</v>
      </c>
      <c r="F350" s="2" t="s">
        <v>9</v>
      </c>
      <c r="G350" s="2" t="s">
        <v>1</v>
      </c>
      <c r="H350" s="2" t="s">
        <v>2</v>
      </c>
      <c r="I350" s="2" t="s">
        <v>3</v>
      </c>
      <c r="J350" s="2" t="s">
        <v>4</v>
      </c>
      <c r="K350" s="2" t="s">
        <v>10</v>
      </c>
      <c r="L350" s="2" t="s">
        <v>5</v>
      </c>
    </row>
    <row r="351" spans="1:12">
      <c r="A351" s="4">
        <v>1</v>
      </c>
      <c r="B351" s="4">
        <v>2</v>
      </c>
      <c r="C351" s="4">
        <v>3</v>
      </c>
      <c r="D351" s="4">
        <v>4</v>
      </c>
      <c r="E351" s="4">
        <v>5</v>
      </c>
      <c r="F351" s="4">
        <v>6</v>
      </c>
      <c r="G351" s="4">
        <v>7</v>
      </c>
      <c r="H351" s="4">
        <v>8</v>
      </c>
      <c r="I351" s="4">
        <v>9</v>
      </c>
      <c r="J351" s="4">
        <v>10</v>
      </c>
      <c r="K351" s="4">
        <v>11</v>
      </c>
      <c r="L351" s="4">
        <v>12</v>
      </c>
    </row>
    <row r="352" spans="1:12" ht="48">
      <c r="A352" s="11">
        <v>1</v>
      </c>
      <c r="B352" s="31" t="s">
        <v>184</v>
      </c>
      <c r="C352" s="42" t="s">
        <v>21</v>
      </c>
      <c r="D352" s="10">
        <f>20+60</f>
        <v>80</v>
      </c>
      <c r="E352" s="4"/>
      <c r="F352" s="4"/>
      <c r="G352" s="4"/>
      <c r="H352" s="4"/>
      <c r="I352" s="4"/>
      <c r="J352" s="4"/>
      <c r="K352" s="4"/>
      <c r="L352" s="4"/>
    </row>
    <row r="353" spans="1:12" ht="36">
      <c r="A353" s="11">
        <v>2</v>
      </c>
      <c r="B353" s="31" t="s">
        <v>185</v>
      </c>
      <c r="C353" s="42" t="s">
        <v>51</v>
      </c>
      <c r="D353" s="10">
        <f>10+5</f>
        <v>15</v>
      </c>
      <c r="E353" s="4"/>
      <c r="F353" s="4"/>
      <c r="G353" s="4"/>
      <c r="H353" s="4"/>
      <c r="I353" s="4"/>
      <c r="J353" s="4"/>
      <c r="K353" s="4"/>
      <c r="L353" s="4"/>
    </row>
    <row r="354" spans="1:12" ht="24">
      <c r="A354" s="11">
        <v>3</v>
      </c>
      <c r="B354" s="31" t="s">
        <v>186</v>
      </c>
      <c r="C354" s="42" t="s">
        <v>51</v>
      </c>
      <c r="D354" s="10">
        <f>14+10</f>
        <v>24</v>
      </c>
      <c r="E354" s="4"/>
      <c r="F354" s="4"/>
      <c r="G354" s="4"/>
      <c r="H354" s="4"/>
      <c r="I354" s="4"/>
      <c r="J354" s="4"/>
      <c r="K354" s="4"/>
      <c r="L354" s="4"/>
    </row>
    <row r="355" spans="1:12" ht="36">
      <c r="A355" s="11">
        <v>4</v>
      </c>
      <c r="B355" s="31" t="s">
        <v>187</v>
      </c>
      <c r="C355" s="42" t="s">
        <v>21</v>
      </c>
      <c r="D355" s="10">
        <f>3+4</f>
        <v>7</v>
      </c>
      <c r="E355" s="4"/>
      <c r="F355" s="4"/>
      <c r="G355" s="4"/>
      <c r="H355" s="4"/>
      <c r="I355" s="4"/>
      <c r="J355" s="4"/>
      <c r="K355" s="4"/>
      <c r="L355" s="4"/>
    </row>
    <row r="356" spans="1:12" ht="36">
      <c r="A356" s="11">
        <v>5</v>
      </c>
      <c r="B356" s="31" t="s">
        <v>188</v>
      </c>
      <c r="C356" s="42" t="s">
        <v>21</v>
      </c>
      <c r="D356" s="10">
        <f>3+4</f>
        <v>7</v>
      </c>
      <c r="E356" s="4"/>
      <c r="F356" s="4"/>
      <c r="G356" s="4"/>
      <c r="H356" s="4"/>
      <c r="I356" s="4"/>
      <c r="J356" s="4"/>
      <c r="K356" s="4"/>
      <c r="L356" s="4"/>
    </row>
    <row r="357" spans="1:12" ht="36">
      <c r="A357" s="11">
        <v>6</v>
      </c>
      <c r="B357" s="31" t="s">
        <v>189</v>
      </c>
      <c r="C357" s="42" t="s">
        <v>21</v>
      </c>
      <c r="D357" s="10">
        <f>3+6</f>
        <v>9</v>
      </c>
      <c r="E357" s="4"/>
      <c r="F357" s="4"/>
      <c r="G357" s="4"/>
      <c r="H357" s="4"/>
      <c r="I357" s="4"/>
      <c r="J357" s="4"/>
      <c r="K357" s="4"/>
      <c r="L357" s="4"/>
    </row>
    <row r="358" spans="1:12" ht="36">
      <c r="A358" s="11">
        <v>7</v>
      </c>
      <c r="B358" s="31" t="s">
        <v>190</v>
      </c>
      <c r="C358" s="42" t="s">
        <v>51</v>
      </c>
      <c r="D358" s="10">
        <f>10+20</f>
        <v>30</v>
      </c>
      <c r="E358" s="4"/>
      <c r="F358" s="4"/>
      <c r="G358" s="4"/>
      <c r="H358" s="4"/>
      <c r="I358" s="4"/>
      <c r="J358" s="4"/>
      <c r="K358" s="4"/>
      <c r="L358" s="4"/>
    </row>
    <row r="359" spans="1:12" ht="24">
      <c r="A359" s="11">
        <v>8</v>
      </c>
      <c r="B359" s="31" t="s">
        <v>191</v>
      </c>
      <c r="C359" s="42" t="s">
        <v>51</v>
      </c>
      <c r="D359" s="10">
        <f>5+20</f>
        <v>25</v>
      </c>
      <c r="E359" s="4"/>
      <c r="F359" s="4"/>
      <c r="G359" s="4"/>
      <c r="H359" s="4"/>
      <c r="I359" s="4"/>
      <c r="J359" s="4"/>
      <c r="K359" s="4"/>
      <c r="L359" s="4"/>
    </row>
    <row r="360" spans="1:12">
      <c r="A360" s="11">
        <v>9</v>
      </c>
      <c r="B360" s="31" t="s">
        <v>192</v>
      </c>
      <c r="C360" s="42" t="s">
        <v>51</v>
      </c>
      <c r="D360" s="10">
        <v>20</v>
      </c>
      <c r="E360" s="4"/>
      <c r="F360" s="4"/>
      <c r="G360" s="4"/>
      <c r="H360" s="4"/>
      <c r="I360" s="4"/>
      <c r="J360" s="4"/>
      <c r="K360" s="4"/>
      <c r="L360" s="4"/>
    </row>
    <row r="361" spans="1:12">
      <c r="A361" s="11">
        <v>10</v>
      </c>
      <c r="B361" s="31" t="s">
        <v>193</v>
      </c>
      <c r="C361" s="42" t="s">
        <v>51</v>
      </c>
      <c r="D361" s="10">
        <v>20</v>
      </c>
      <c r="E361" s="4"/>
      <c r="F361" s="4"/>
      <c r="G361" s="4"/>
      <c r="H361" s="4"/>
      <c r="I361" s="4"/>
      <c r="J361" s="4"/>
      <c r="K361" s="4"/>
      <c r="L361" s="4"/>
    </row>
    <row r="362" spans="1:12" ht="24">
      <c r="A362" s="11">
        <v>11</v>
      </c>
      <c r="B362" s="31" t="s">
        <v>194</v>
      </c>
      <c r="C362" s="42" t="s">
        <v>21</v>
      </c>
      <c r="D362" s="10">
        <v>20</v>
      </c>
      <c r="E362" s="4"/>
      <c r="F362" s="4"/>
      <c r="G362" s="4"/>
      <c r="H362" s="4"/>
      <c r="I362" s="4"/>
      <c r="J362" s="4"/>
      <c r="K362" s="4"/>
      <c r="L362" s="4"/>
    </row>
    <row r="363" spans="1:12" ht="24">
      <c r="A363" s="11">
        <v>12</v>
      </c>
      <c r="B363" s="31" t="s">
        <v>195</v>
      </c>
      <c r="C363" s="42" t="s">
        <v>21</v>
      </c>
      <c r="D363" s="10">
        <v>20</v>
      </c>
      <c r="E363" s="4"/>
      <c r="F363" s="4"/>
      <c r="G363" s="4"/>
      <c r="H363" s="4"/>
      <c r="I363" s="4"/>
      <c r="J363" s="4"/>
      <c r="K363" s="4"/>
      <c r="L363" s="4"/>
    </row>
    <row r="364" spans="1:12">
      <c r="A364" s="11">
        <v>13</v>
      </c>
      <c r="B364" s="31" t="s">
        <v>196</v>
      </c>
      <c r="C364" s="42" t="s">
        <v>51</v>
      </c>
      <c r="D364" s="10">
        <v>10</v>
      </c>
      <c r="E364" s="4"/>
      <c r="F364" s="4"/>
      <c r="G364" s="4"/>
      <c r="H364" s="4"/>
      <c r="I364" s="4"/>
      <c r="J364" s="4"/>
      <c r="K364" s="4"/>
      <c r="L364" s="4"/>
    </row>
    <row r="365" spans="1:12">
      <c r="A365" s="11">
        <v>14</v>
      </c>
      <c r="B365" s="31" t="s">
        <v>197</v>
      </c>
      <c r="C365" s="42" t="s">
        <v>51</v>
      </c>
      <c r="D365" s="10">
        <f>1+2</f>
        <v>3</v>
      </c>
      <c r="E365" s="4"/>
      <c r="F365" s="4"/>
      <c r="G365" s="4"/>
      <c r="H365" s="4"/>
      <c r="I365" s="4"/>
      <c r="J365" s="4"/>
      <c r="K365" s="4"/>
      <c r="L365" s="4"/>
    </row>
    <row r="366" spans="1:12">
      <c r="A366" s="11">
        <v>15</v>
      </c>
      <c r="B366" s="31" t="s">
        <v>198</v>
      </c>
      <c r="C366" s="42" t="s">
        <v>51</v>
      </c>
      <c r="D366" s="10">
        <f>1+2</f>
        <v>3</v>
      </c>
      <c r="E366" s="4"/>
      <c r="F366" s="4"/>
      <c r="G366" s="4"/>
      <c r="H366" s="4"/>
      <c r="I366" s="4"/>
      <c r="J366" s="4"/>
      <c r="K366" s="4"/>
      <c r="L366" s="4"/>
    </row>
    <row r="367" spans="1:12">
      <c r="A367" s="11">
        <v>16</v>
      </c>
      <c r="B367" s="31" t="s">
        <v>199</v>
      </c>
      <c r="C367" s="42" t="s">
        <v>51</v>
      </c>
      <c r="D367" s="10">
        <f>1+2</f>
        <v>3</v>
      </c>
      <c r="E367" s="4"/>
      <c r="F367" s="4"/>
      <c r="G367" s="4"/>
      <c r="H367" s="4"/>
      <c r="I367" s="4"/>
      <c r="J367" s="4"/>
      <c r="K367" s="4"/>
      <c r="L367" s="4"/>
    </row>
    <row r="368" spans="1:12">
      <c r="A368" s="11">
        <v>17</v>
      </c>
      <c r="B368" s="31" t="s">
        <v>200</v>
      </c>
      <c r="C368" s="42" t="s">
        <v>51</v>
      </c>
      <c r="D368" s="10">
        <f>1+2</f>
        <v>3</v>
      </c>
      <c r="E368" s="4"/>
      <c r="F368" s="4"/>
      <c r="G368" s="4"/>
      <c r="H368" s="4"/>
      <c r="I368" s="4"/>
      <c r="J368" s="4"/>
      <c r="K368" s="4"/>
      <c r="L368" s="4"/>
    </row>
    <row r="369" spans="1:12" ht="24">
      <c r="A369" s="11">
        <v>18</v>
      </c>
      <c r="B369" s="31" t="s">
        <v>201</v>
      </c>
      <c r="C369" s="42" t="s">
        <v>21</v>
      </c>
      <c r="D369" s="10">
        <v>3</v>
      </c>
      <c r="E369" s="4"/>
      <c r="F369" s="4"/>
      <c r="G369" s="4"/>
      <c r="H369" s="4"/>
      <c r="I369" s="4"/>
      <c r="J369" s="4"/>
      <c r="K369" s="4"/>
      <c r="L369" s="4"/>
    </row>
    <row r="370" spans="1:12" ht="24">
      <c r="A370" s="11">
        <v>19</v>
      </c>
      <c r="B370" s="31" t="s">
        <v>202</v>
      </c>
      <c r="C370" s="42" t="s">
        <v>21</v>
      </c>
      <c r="D370" s="10">
        <v>3</v>
      </c>
      <c r="E370" s="4"/>
      <c r="F370" s="4"/>
      <c r="G370" s="4"/>
      <c r="H370" s="4"/>
      <c r="I370" s="4"/>
      <c r="J370" s="4"/>
      <c r="K370" s="4"/>
      <c r="L370" s="4"/>
    </row>
    <row r="371" spans="1:12">
      <c r="A371" s="11">
        <v>20</v>
      </c>
      <c r="B371" s="31" t="s">
        <v>203</v>
      </c>
      <c r="C371" s="42" t="s">
        <v>21</v>
      </c>
      <c r="D371" s="10">
        <v>3</v>
      </c>
      <c r="E371" s="4"/>
      <c r="F371" s="4"/>
      <c r="G371" s="4"/>
      <c r="H371" s="4"/>
      <c r="I371" s="4"/>
      <c r="J371" s="4"/>
      <c r="K371" s="4"/>
      <c r="L371" s="4"/>
    </row>
    <row r="372" spans="1:12" ht="24">
      <c r="A372" s="11">
        <v>21</v>
      </c>
      <c r="B372" s="43" t="s">
        <v>204</v>
      </c>
      <c r="C372" s="42" t="s">
        <v>51</v>
      </c>
      <c r="D372" s="10">
        <v>6</v>
      </c>
      <c r="E372" s="4"/>
      <c r="F372" s="4"/>
      <c r="G372" s="4"/>
      <c r="H372" s="4"/>
      <c r="I372" s="4"/>
      <c r="J372" s="4"/>
      <c r="K372" s="4"/>
      <c r="L372" s="4"/>
    </row>
    <row r="373" spans="1:12" ht="36">
      <c r="A373" s="11" t="s">
        <v>178</v>
      </c>
      <c r="B373" s="31" t="s">
        <v>209</v>
      </c>
      <c r="C373" s="42" t="s">
        <v>51</v>
      </c>
      <c r="D373" s="10">
        <v>10</v>
      </c>
      <c r="E373" s="4"/>
      <c r="F373" s="4"/>
      <c r="G373" s="4"/>
      <c r="H373" s="4"/>
      <c r="I373" s="4"/>
      <c r="J373" s="4"/>
      <c r="K373" s="4"/>
      <c r="L373" s="4"/>
    </row>
    <row r="374" spans="1:12" ht="36">
      <c r="A374" s="11" t="s">
        <v>179</v>
      </c>
      <c r="B374" s="31" t="s">
        <v>210</v>
      </c>
      <c r="C374" s="42" t="s">
        <v>51</v>
      </c>
      <c r="D374" s="10">
        <v>10</v>
      </c>
      <c r="E374" s="4"/>
      <c r="F374" s="4"/>
      <c r="G374" s="4"/>
      <c r="H374" s="4"/>
      <c r="I374" s="4"/>
      <c r="J374" s="4"/>
      <c r="K374" s="4"/>
      <c r="L374" s="4"/>
    </row>
    <row r="375" spans="1:12" ht="24">
      <c r="A375" s="11" t="s">
        <v>180</v>
      </c>
      <c r="B375" s="31" t="s">
        <v>205</v>
      </c>
      <c r="C375" s="42" t="s">
        <v>51</v>
      </c>
      <c r="D375" s="10">
        <v>10</v>
      </c>
      <c r="E375" s="4"/>
      <c r="F375" s="4"/>
      <c r="G375" s="4"/>
      <c r="H375" s="4"/>
      <c r="I375" s="4"/>
      <c r="J375" s="4"/>
      <c r="K375" s="4"/>
      <c r="L375" s="4"/>
    </row>
    <row r="376" spans="1:12" ht="24">
      <c r="A376" s="11" t="s">
        <v>181</v>
      </c>
      <c r="B376" s="31" t="s">
        <v>206</v>
      </c>
      <c r="C376" s="42" t="s">
        <v>51</v>
      </c>
      <c r="D376" s="10">
        <v>10</v>
      </c>
      <c r="E376" s="4"/>
      <c r="F376" s="4"/>
      <c r="G376" s="4"/>
      <c r="H376" s="4"/>
      <c r="I376" s="4"/>
      <c r="J376" s="4"/>
      <c r="K376" s="4"/>
      <c r="L376" s="4"/>
    </row>
    <row r="377" spans="1:12" ht="60">
      <c r="A377" s="11">
        <v>22</v>
      </c>
      <c r="B377" s="31" t="s">
        <v>211</v>
      </c>
      <c r="C377" s="42" t="s">
        <v>51</v>
      </c>
      <c r="D377" s="10">
        <v>5</v>
      </c>
      <c r="E377" s="4"/>
      <c r="F377" s="4"/>
      <c r="G377" s="4"/>
      <c r="H377" s="4"/>
      <c r="I377" s="4"/>
      <c r="J377" s="4"/>
      <c r="K377" s="4"/>
      <c r="L377" s="4"/>
    </row>
    <row r="378" spans="1:12" ht="24">
      <c r="A378" s="11" t="s">
        <v>182</v>
      </c>
      <c r="B378" s="31" t="s">
        <v>207</v>
      </c>
      <c r="C378" s="42" t="s">
        <v>51</v>
      </c>
      <c r="D378" s="10">
        <v>6</v>
      </c>
      <c r="E378" s="4"/>
      <c r="F378" s="4"/>
      <c r="G378" s="4"/>
      <c r="H378" s="4"/>
      <c r="I378" s="4"/>
      <c r="J378" s="4"/>
      <c r="K378" s="4"/>
      <c r="L378" s="4"/>
    </row>
    <row r="379" spans="1:12" ht="24">
      <c r="A379" s="11" t="s">
        <v>183</v>
      </c>
      <c r="B379" s="31" t="s">
        <v>208</v>
      </c>
      <c r="C379" s="42" t="s">
        <v>51</v>
      </c>
      <c r="D379" s="10">
        <v>6</v>
      </c>
      <c r="E379" s="4"/>
      <c r="F379" s="4"/>
      <c r="G379" s="4"/>
      <c r="H379" s="4"/>
      <c r="I379" s="4"/>
      <c r="J379" s="4"/>
      <c r="K379" s="4"/>
      <c r="L379" s="4"/>
    </row>
    <row r="380" spans="1:12">
      <c r="A380" s="12"/>
      <c r="B380" s="13" t="s">
        <v>86</v>
      </c>
      <c r="C380" s="14"/>
      <c r="D380" s="14"/>
      <c r="E380" s="14"/>
      <c r="F380" s="4"/>
      <c r="G380" s="14"/>
      <c r="H380" s="4"/>
      <c r="I380" s="4"/>
      <c r="J380" s="14"/>
      <c r="K380" s="14"/>
      <c r="L380" s="14"/>
    </row>
    <row r="381" spans="1:12">
      <c r="A381" s="86" t="s">
        <v>87</v>
      </c>
      <c r="B381" s="87"/>
      <c r="C381" s="87"/>
      <c r="D381" s="87"/>
      <c r="E381" s="87"/>
      <c r="F381" s="87"/>
      <c r="G381" s="87"/>
      <c r="H381" s="87"/>
      <c r="I381" s="87"/>
      <c r="J381" s="87"/>
      <c r="K381" s="87"/>
      <c r="L381" s="88"/>
    </row>
    <row r="382" spans="1:12">
      <c r="A382" s="5"/>
      <c r="B382" s="5"/>
      <c r="C382" s="5"/>
      <c r="D382" s="5"/>
      <c r="E382" s="5"/>
      <c r="F382" s="5"/>
      <c r="G382" s="5"/>
      <c r="H382" s="5"/>
      <c r="I382" s="5"/>
      <c r="J382" s="5"/>
      <c r="K382" s="5"/>
      <c r="L382" s="5"/>
    </row>
    <row r="383" spans="1:12">
      <c r="A383" s="5"/>
      <c r="B383" s="19" t="s">
        <v>431</v>
      </c>
      <c r="C383" s="5"/>
      <c r="D383" s="5"/>
      <c r="E383" s="5"/>
      <c r="F383" s="5"/>
      <c r="G383" s="5"/>
      <c r="H383" s="5"/>
      <c r="I383" s="5"/>
      <c r="J383" s="5"/>
      <c r="K383" s="5"/>
      <c r="L383" s="5"/>
    </row>
    <row r="384" spans="1:12">
      <c r="A384" s="5"/>
      <c r="B384" s="5"/>
      <c r="C384" s="5"/>
      <c r="D384" s="5"/>
      <c r="E384" s="5"/>
      <c r="F384" s="5"/>
      <c r="G384" s="5"/>
      <c r="H384" s="5"/>
      <c r="I384" s="5"/>
      <c r="J384" s="5"/>
      <c r="K384" s="5"/>
      <c r="L384" s="5"/>
    </row>
    <row r="385" spans="1:13">
      <c r="A385" s="5"/>
      <c r="B385" s="108" t="s">
        <v>420</v>
      </c>
      <c r="C385" s="108"/>
      <c r="D385" s="108"/>
      <c r="E385" s="108"/>
      <c r="F385" s="108"/>
      <c r="G385" s="108"/>
      <c r="H385" s="108"/>
      <c r="I385" s="108"/>
      <c r="J385" s="108"/>
      <c r="K385" s="108"/>
      <c r="L385" s="108"/>
    </row>
    <row r="386" spans="1:13" ht="36">
      <c r="A386" s="2" t="s">
        <v>6</v>
      </c>
      <c r="B386" s="2" t="s">
        <v>7</v>
      </c>
      <c r="C386" s="2" t="s">
        <v>8</v>
      </c>
      <c r="D386" s="68" t="s">
        <v>485</v>
      </c>
      <c r="E386" s="2" t="s">
        <v>0</v>
      </c>
      <c r="F386" s="2" t="s">
        <v>9</v>
      </c>
      <c r="G386" s="2" t="s">
        <v>1</v>
      </c>
      <c r="H386" s="2" t="s">
        <v>2</v>
      </c>
      <c r="I386" s="2" t="s">
        <v>3</v>
      </c>
      <c r="J386" s="2" t="s">
        <v>4</v>
      </c>
      <c r="K386" s="2" t="s">
        <v>10</v>
      </c>
      <c r="L386" s="2" t="s">
        <v>5</v>
      </c>
    </row>
    <row r="387" spans="1:13">
      <c r="A387" s="4">
        <v>1</v>
      </c>
      <c r="B387" s="4">
        <v>2</v>
      </c>
      <c r="C387" s="4">
        <v>3</v>
      </c>
      <c r="D387" s="4">
        <v>4</v>
      </c>
      <c r="E387" s="4">
        <v>5</v>
      </c>
      <c r="F387" s="4">
        <v>6</v>
      </c>
      <c r="G387" s="4">
        <v>7</v>
      </c>
      <c r="H387" s="4">
        <v>8</v>
      </c>
      <c r="I387" s="4">
        <v>9</v>
      </c>
      <c r="J387" s="4">
        <v>10</v>
      </c>
      <c r="K387" s="4">
        <v>11</v>
      </c>
      <c r="L387" s="4">
        <v>12</v>
      </c>
    </row>
    <row r="388" spans="1:13" ht="24">
      <c r="A388" s="11">
        <v>1</v>
      </c>
      <c r="B388" s="20" t="s">
        <v>220</v>
      </c>
      <c r="C388" s="42" t="s">
        <v>51</v>
      </c>
      <c r="D388" s="44">
        <v>1200</v>
      </c>
      <c r="E388" s="4"/>
      <c r="F388" s="4"/>
      <c r="G388" s="4"/>
      <c r="H388" s="4"/>
      <c r="I388" s="4"/>
      <c r="J388" s="4"/>
      <c r="K388" s="4"/>
      <c r="L388" s="4"/>
    </row>
    <row r="389" spans="1:13" ht="72">
      <c r="A389" s="11">
        <v>2</v>
      </c>
      <c r="B389" s="18" t="s">
        <v>221</v>
      </c>
      <c r="C389" s="42" t="s">
        <v>51</v>
      </c>
      <c r="D389" s="44">
        <v>10</v>
      </c>
      <c r="E389" s="4"/>
      <c r="F389" s="4"/>
      <c r="G389" s="4"/>
      <c r="H389" s="4"/>
      <c r="I389" s="4"/>
      <c r="J389" s="4"/>
      <c r="K389" s="4"/>
      <c r="L389" s="4"/>
    </row>
    <row r="390" spans="1:13" ht="48">
      <c r="A390" s="11">
        <v>3</v>
      </c>
      <c r="B390" s="34" t="s">
        <v>222</v>
      </c>
      <c r="C390" s="42" t="s">
        <v>51</v>
      </c>
      <c r="D390" s="44">
        <v>300</v>
      </c>
      <c r="E390" s="4"/>
      <c r="F390" s="4"/>
      <c r="G390" s="4"/>
      <c r="H390" s="4"/>
      <c r="I390" s="4"/>
      <c r="J390" s="4"/>
      <c r="K390" s="4"/>
      <c r="L390" s="4"/>
    </row>
    <row r="391" spans="1:13" ht="48">
      <c r="A391" s="11">
        <v>4</v>
      </c>
      <c r="B391" s="31" t="s">
        <v>226</v>
      </c>
      <c r="C391" s="42" t="s">
        <v>51</v>
      </c>
      <c r="D391" s="10">
        <v>300</v>
      </c>
      <c r="E391" s="4"/>
      <c r="F391" s="4"/>
      <c r="G391" s="4"/>
      <c r="H391" s="4"/>
      <c r="I391" s="4"/>
      <c r="J391" s="4"/>
      <c r="K391" s="4"/>
      <c r="L391" s="4"/>
    </row>
    <row r="392" spans="1:13" ht="48">
      <c r="A392" s="11">
        <v>5</v>
      </c>
      <c r="B392" s="31" t="s">
        <v>223</v>
      </c>
      <c r="C392" s="42" t="s">
        <v>51</v>
      </c>
      <c r="D392" s="10">
        <v>300</v>
      </c>
      <c r="E392" s="4"/>
      <c r="F392" s="4"/>
      <c r="G392" s="4"/>
      <c r="H392" s="4"/>
      <c r="I392" s="4"/>
      <c r="J392" s="4"/>
      <c r="K392" s="4"/>
      <c r="L392" s="4"/>
    </row>
    <row r="393" spans="1:13" ht="48">
      <c r="A393" s="11">
        <v>6</v>
      </c>
      <c r="B393" s="31" t="s">
        <v>224</v>
      </c>
      <c r="C393" s="42" t="s">
        <v>51</v>
      </c>
      <c r="D393" s="10">
        <v>10</v>
      </c>
      <c r="E393" s="4"/>
      <c r="F393" s="4"/>
      <c r="G393" s="4"/>
      <c r="H393" s="4"/>
      <c r="I393" s="4"/>
      <c r="J393" s="4"/>
      <c r="K393" s="4"/>
      <c r="L393" s="4"/>
    </row>
    <row r="394" spans="1:13" ht="48">
      <c r="A394" s="11">
        <v>7</v>
      </c>
      <c r="B394" s="15" t="s">
        <v>225</v>
      </c>
      <c r="C394" s="42" t="s">
        <v>51</v>
      </c>
      <c r="D394" s="10">
        <v>4</v>
      </c>
      <c r="E394" s="4"/>
      <c r="F394" s="4"/>
      <c r="G394" s="4"/>
      <c r="H394" s="4"/>
      <c r="I394" s="4"/>
      <c r="J394" s="4"/>
      <c r="K394" s="4"/>
      <c r="L394" s="4"/>
    </row>
    <row r="395" spans="1:13" ht="48">
      <c r="A395" s="11">
        <v>8</v>
      </c>
      <c r="B395" s="28" t="s">
        <v>227</v>
      </c>
      <c r="C395" s="42" t="s">
        <v>51</v>
      </c>
      <c r="D395" s="10">
        <v>20</v>
      </c>
      <c r="E395" s="4"/>
      <c r="F395" s="4"/>
      <c r="G395" s="4"/>
      <c r="H395" s="4"/>
      <c r="I395" s="4"/>
      <c r="J395" s="4"/>
      <c r="K395" s="4"/>
      <c r="L395" s="4"/>
    </row>
    <row r="396" spans="1:13">
      <c r="A396" s="12"/>
      <c r="B396" s="13" t="s">
        <v>421</v>
      </c>
      <c r="C396" s="14"/>
      <c r="D396" s="14"/>
      <c r="E396" s="14"/>
      <c r="F396" s="4"/>
      <c r="G396" s="14"/>
      <c r="H396" s="4"/>
      <c r="I396" s="4"/>
      <c r="J396" s="14"/>
      <c r="K396" s="14"/>
      <c r="L396" s="14"/>
    </row>
    <row r="397" spans="1:13">
      <c r="A397" s="86" t="s">
        <v>422</v>
      </c>
      <c r="B397" s="87"/>
      <c r="C397" s="87"/>
      <c r="D397" s="87"/>
      <c r="E397" s="87"/>
      <c r="F397" s="87"/>
      <c r="G397" s="87"/>
      <c r="H397" s="87"/>
      <c r="I397" s="87"/>
      <c r="J397" s="87"/>
      <c r="K397" s="87"/>
      <c r="L397" s="88"/>
    </row>
    <row r="398" spans="1:13">
      <c r="A398" s="64"/>
      <c r="B398" s="64"/>
      <c r="C398" s="64"/>
      <c r="D398" s="64"/>
      <c r="E398" s="64"/>
      <c r="F398" s="64"/>
      <c r="G398" s="64"/>
      <c r="H398" s="64"/>
      <c r="I398" s="64"/>
      <c r="J398" s="64"/>
      <c r="K398" s="64"/>
      <c r="L398" s="64"/>
    </row>
    <row r="399" spans="1:13">
      <c r="A399" s="64"/>
      <c r="B399" s="109" t="s">
        <v>430</v>
      </c>
      <c r="C399" s="109"/>
      <c r="D399" s="109"/>
      <c r="E399" s="109"/>
      <c r="F399" s="109"/>
      <c r="G399" s="109"/>
      <c r="H399" s="109"/>
      <c r="I399" s="109"/>
      <c r="J399" s="109"/>
      <c r="K399" s="109"/>
      <c r="L399" s="109"/>
    </row>
    <row r="400" spans="1:13" ht="60">
      <c r="A400" s="62" t="s">
        <v>6</v>
      </c>
      <c r="B400" s="62" t="s">
        <v>330</v>
      </c>
      <c r="C400" s="99" t="s">
        <v>344</v>
      </c>
      <c r="D400" s="99"/>
      <c r="E400" s="55" t="s">
        <v>339</v>
      </c>
      <c r="F400" s="55" t="s">
        <v>331</v>
      </c>
      <c r="G400" s="55" t="s">
        <v>334</v>
      </c>
      <c r="H400" s="59" t="s">
        <v>335</v>
      </c>
      <c r="I400" s="55" t="s">
        <v>336</v>
      </c>
      <c r="J400" s="55" t="s">
        <v>333</v>
      </c>
      <c r="K400" s="55" t="s">
        <v>332</v>
      </c>
      <c r="L400" s="91" t="s">
        <v>337</v>
      </c>
      <c r="M400" s="92"/>
    </row>
    <row r="401" spans="1:13">
      <c r="A401" s="62">
        <v>1</v>
      </c>
      <c r="B401" s="62">
        <v>2</v>
      </c>
      <c r="C401" s="93">
        <v>3</v>
      </c>
      <c r="D401" s="94"/>
      <c r="E401" s="62">
        <v>4</v>
      </c>
      <c r="F401" s="62">
        <v>5</v>
      </c>
      <c r="G401" s="57">
        <v>6</v>
      </c>
      <c r="H401" s="62">
        <v>7</v>
      </c>
      <c r="I401" s="62" t="s">
        <v>340</v>
      </c>
      <c r="J401" s="62" t="s">
        <v>341</v>
      </c>
      <c r="K401" s="62" t="s">
        <v>342</v>
      </c>
      <c r="L401" s="93" t="s">
        <v>343</v>
      </c>
      <c r="M401" s="94"/>
    </row>
    <row r="402" spans="1:13" ht="60" customHeight="1">
      <c r="A402" s="54">
        <v>1</v>
      </c>
      <c r="B402" s="17" t="s">
        <v>499</v>
      </c>
      <c r="C402" s="93">
        <v>24</v>
      </c>
      <c r="D402" s="94"/>
      <c r="E402" s="62">
        <v>1</v>
      </c>
      <c r="F402" s="62"/>
      <c r="G402" s="57"/>
      <c r="H402" s="62"/>
      <c r="I402" s="62"/>
      <c r="J402" s="62"/>
      <c r="K402" s="62"/>
      <c r="L402" s="93"/>
      <c r="M402" s="94"/>
    </row>
    <row r="403" spans="1:13" ht="24">
      <c r="A403" s="54" t="s">
        <v>432</v>
      </c>
      <c r="B403" s="18" t="s">
        <v>438</v>
      </c>
      <c r="C403" s="93">
        <v>24</v>
      </c>
      <c r="D403" s="94"/>
      <c r="E403" s="62">
        <v>1</v>
      </c>
      <c r="F403" s="62"/>
      <c r="G403" s="57"/>
      <c r="H403" s="62"/>
      <c r="I403" s="62"/>
      <c r="J403" s="62"/>
      <c r="K403" s="62"/>
      <c r="L403" s="93"/>
      <c r="M403" s="94"/>
    </row>
    <row r="404" spans="1:13">
      <c r="A404" s="54" t="s">
        <v>433</v>
      </c>
      <c r="B404" s="34" t="s">
        <v>439</v>
      </c>
      <c r="C404" s="93">
        <v>24</v>
      </c>
      <c r="D404" s="94"/>
      <c r="E404" s="62">
        <v>1</v>
      </c>
      <c r="F404" s="62"/>
      <c r="G404" s="57"/>
      <c r="H404" s="62"/>
      <c r="I404" s="62"/>
      <c r="J404" s="62"/>
      <c r="K404" s="62"/>
      <c r="L404" s="93"/>
      <c r="M404" s="94"/>
    </row>
    <row r="405" spans="1:13" ht="24">
      <c r="A405" s="54" t="s">
        <v>434</v>
      </c>
      <c r="B405" s="18" t="s">
        <v>440</v>
      </c>
      <c r="C405" s="93">
        <v>24</v>
      </c>
      <c r="D405" s="94"/>
      <c r="E405" s="62">
        <v>1</v>
      </c>
      <c r="F405" s="62"/>
      <c r="G405" s="57"/>
      <c r="H405" s="62"/>
      <c r="I405" s="62"/>
      <c r="J405" s="62"/>
      <c r="K405" s="62"/>
      <c r="L405" s="93"/>
      <c r="M405" s="94"/>
    </row>
    <row r="406" spans="1:13">
      <c r="A406" s="54" t="s">
        <v>435</v>
      </c>
      <c r="B406" s="18" t="s">
        <v>441</v>
      </c>
      <c r="C406" s="93">
        <v>24</v>
      </c>
      <c r="D406" s="94"/>
      <c r="E406" s="62">
        <v>1</v>
      </c>
      <c r="F406" s="62"/>
      <c r="G406" s="57"/>
      <c r="H406" s="62"/>
      <c r="I406" s="62"/>
      <c r="J406" s="62"/>
      <c r="K406" s="62"/>
      <c r="L406" s="93"/>
      <c r="M406" s="94"/>
    </row>
    <row r="407" spans="1:13" ht="24">
      <c r="A407" s="54" t="s">
        <v>436</v>
      </c>
      <c r="B407" s="18" t="s">
        <v>442</v>
      </c>
      <c r="C407" s="93">
        <v>24</v>
      </c>
      <c r="D407" s="94"/>
      <c r="E407" s="62">
        <v>1</v>
      </c>
      <c r="F407" s="62"/>
      <c r="G407" s="57"/>
      <c r="H407" s="62"/>
      <c r="I407" s="62"/>
      <c r="J407" s="62"/>
      <c r="K407" s="62"/>
      <c r="L407" s="93"/>
      <c r="M407" s="94"/>
    </row>
    <row r="408" spans="1:13" ht="18" customHeight="1">
      <c r="A408" s="54" t="s">
        <v>437</v>
      </c>
      <c r="B408" s="18" t="s">
        <v>443</v>
      </c>
      <c r="C408" s="93">
        <v>24</v>
      </c>
      <c r="D408" s="94"/>
      <c r="E408" s="62">
        <v>1</v>
      </c>
      <c r="F408" s="62"/>
      <c r="G408" s="57"/>
      <c r="H408" s="62"/>
      <c r="I408" s="62"/>
      <c r="J408" s="62"/>
      <c r="K408" s="62"/>
      <c r="L408" s="93"/>
      <c r="M408" s="94"/>
    </row>
    <row r="409" spans="1:13" ht="36">
      <c r="A409" s="54">
        <v>2</v>
      </c>
      <c r="B409" s="75" t="s">
        <v>498</v>
      </c>
      <c r="C409" s="93">
        <v>24</v>
      </c>
      <c r="D409" s="94"/>
      <c r="E409" s="62">
        <v>2</v>
      </c>
      <c r="F409" s="53"/>
      <c r="G409" s="60"/>
      <c r="H409" s="60"/>
      <c r="I409" s="53"/>
      <c r="J409" s="53"/>
      <c r="K409" s="53"/>
      <c r="L409" s="95"/>
      <c r="M409" s="96"/>
    </row>
    <row r="410" spans="1:13">
      <c r="A410" s="53"/>
      <c r="B410" s="13" t="s">
        <v>423</v>
      </c>
      <c r="C410" s="97"/>
      <c r="D410" s="98"/>
      <c r="E410" s="58"/>
      <c r="F410" s="58"/>
      <c r="G410" s="61"/>
      <c r="H410" s="61"/>
      <c r="I410" s="58"/>
      <c r="J410" s="53"/>
      <c r="K410" s="53"/>
      <c r="L410" s="95"/>
      <c r="M410" s="96"/>
    </row>
    <row r="411" spans="1:13">
      <c r="A411" s="86" t="s">
        <v>424</v>
      </c>
      <c r="B411" s="87"/>
      <c r="C411" s="87"/>
      <c r="D411" s="87"/>
      <c r="E411" s="87"/>
      <c r="F411" s="87"/>
      <c r="G411" s="87"/>
      <c r="H411" s="87"/>
      <c r="I411" s="87"/>
      <c r="J411" s="87"/>
      <c r="K411" s="87"/>
      <c r="L411" s="87"/>
      <c r="M411" s="88"/>
    </row>
    <row r="412" spans="1:13">
      <c r="A412" s="64"/>
      <c r="B412" s="64"/>
      <c r="C412" s="64"/>
      <c r="D412" s="64"/>
      <c r="E412" s="64"/>
      <c r="F412" s="64"/>
      <c r="G412" s="64"/>
      <c r="H412" s="64"/>
      <c r="I412" s="64"/>
      <c r="J412" s="64"/>
      <c r="K412" s="64"/>
      <c r="L412" s="64"/>
    </row>
    <row r="413" spans="1:13">
      <c r="A413" s="64"/>
      <c r="B413" s="19" t="s">
        <v>425</v>
      </c>
      <c r="C413" s="64"/>
      <c r="D413" s="64"/>
      <c r="E413" s="64"/>
      <c r="F413" s="64"/>
      <c r="G413" s="64"/>
      <c r="H413" s="64"/>
      <c r="I413" s="64"/>
      <c r="J413" s="64"/>
      <c r="K413" s="64"/>
      <c r="L413" s="64"/>
    </row>
    <row r="414" spans="1:13">
      <c r="A414" s="64"/>
      <c r="B414" s="63"/>
      <c r="C414" s="90" t="s">
        <v>9</v>
      </c>
      <c r="D414" s="90"/>
      <c r="E414" s="90"/>
      <c r="F414" s="90" t="s">
        <v>2</v>
      </c>
      <c r="G414" s="90"/>
      <c r="H414" s="90" t="s">
        <v>3</v>
      </c>
      <c r="I414" s="90"/>
      <c r="J414" s="90"/>
      <c r="K414" s="64"/>
      <c r="L414" s="64"/>
    </row>
    <row r="415" spans="1:13">
      <c r="A415" s="64"/>
      <c r="B415" s="56" t="s">
        <v>352</v>
      </c>
      <c r="C415" s="85"/>
      <c r="D415" s="85"/>
      <c r="E415" s="85"/>
      <c r="F415" s="85"/>
      <c r="G415" s="85"/>
      <c r="H415" s="85"/>
      <c r="I415" s="85"/>
      <c r="J415" s="85"/>
      <c r="K415" s="64"/>
      <c r="L415" s="64"/>
    </row>
    <row r="416" spans="1:13">
      <c r="A416" s="64"/>
      <c r="B416" s="56" t="s">
        <v>353</v>
      </c>
      <c r="C416" s="85"/>
      <c r="D416" s="85"/>
      <c r="E416" s="85"/>
      <c r="F416" s="85"/>
      <c r="G416" s="85"/>
      <c r="H416" s="85"/>
      <c r="I416" s="85"/>
      <c r="J416" s="85"/>
      <c r="K416" s="64"/>
      <c r="L416" s="64"/>
    </row>
    <row r="417" spans="1:12">
      <c r="A417" s="64"/>
      <c r="B417" s="65" t="s">
        <v>426</v>
      </c>
      <c r="C417" s="85"/>
      <c r="D417" s="85"/>
      <c r="E417" s="85"/>
      <c r="F417" s="85"/>
      <c r="G417" s="85"/>
      <c r="H417" s="85"/>
      <c r="I417" s="85"/>
      <c r="J417" s="85"/>
      <c r="K417" s="64"/>
      <c r="L417" s="64"/>
    </row>
    <row r="418" spans="1:12">
      <c r="A418" s="64"/>
      <c r="B418" s="86" t="s">
        <v>427</v>
      </c>
      <c r="C418" s="87"/>
      <c r="D418" s="87"/>
      <c r="E418" s="87"/>
      <c r="F418" s="87"/>
      <c r="G418" s="87"/>
      <c r="H418" s="87"/>
      <c r="I418" s="87"/>
      <c r="J418" s="88"/>
      <c r="K418" s="64"/>
      <c r="L418" s="64"/>
    </row>
    <row r="419" spans="1:12">
      <c r="A419" s="64"/>
      <c r="B419" s="64"/>
      <c r="C419" s="64"/>
      <c r="D419" s="64"/>
      <c r="E419" s="64"/>
      <c r="F419" s="64"/>
      <c r="G419" s="64"/>
      <c r="H419" s="64"/>
      <c r="I419" s="64"/>
      <c r="J419" s="64"/>
      <c r="K419" s="64"/>
      <c r="L419" s="64"/>
    </row>
    <row r="420" spans="1:12">
      <c r="A420" s="64"/>
      <c r="B420" s="64" t="s">
        <v>428</v>
      </c>
      <c r="C420" s="64"/>
      <c r="D420" s="89" t="s">
        <v>429</v>
      </c>
      <c r="E420" s="89"/>
      <c r="F420" s="89"/>
      <c r="G420" s="89"/>
      <c r="H420" s="89"/>
      <c r="I420" s="64"/>
      <c r="J420" s="64"/>
      <c r="K420" s="64"/>
      <c r="L420" s="64"/>
    </row>
    <row r="421" spans="1:12">
      <c r="A421" s="64"/>
      <c r="B421" s="64"/>
      <c r="C421" s="64"/>
      <c r="D421" s="64"/>
      <c r="E421" s="64"/>
      <c r="F421" s="64"/>
      <c r="G421" s="64"/>
      <c r="H421" s="64"/>
      <c r="I421" s="64"/>
      <c r="J421" s="64"/>
      <c r="K421" s="64"/>
      <c r="L421" s="64"/>
    </row>
    <row r="422" spans="1:12">
      <c r="A422" s="64"/>
      <c r="B422" s="76" t="s">
        <v>455</v>
      </c>
      <c r="C422" s="76"/>
      <c r="D422" s="76"/>
      <c r="E422" s="76"/>
      <c r="F422" s="76"/>
      <c r="G422" s="76"/>
      <c r="H422" s="76"/>
      <c r="I422" s="76"/>
      <c r="J422" s="64"/>
      <c r="K422" s="64"/>
      <c r="L422" s="64"/>
    </row>
    <row r="423" spans="1:12">
      <c r="A423" s="64"/>
      <c r="B423" s="64"/>
      <c r="C423" s="64"/>
      <c r="D423" s="64"/>
      <c r="E423" s="64"/>
      <c r="F423" s="64"/>
      <c r="G423" s="64"/>
      <c r="H423" s="64"/>
      <c r="I423" s="64"/>
      <c r="J423" s="64"/>
      <c r="K423" s="64"/>
      <c r="L423" s="64"/>
    </row>
    <row r="424" spans="1:12">
      <c r="A424" s="5"/>
      <c r="B424" s="108" t="s">
        <v>444</v>
      </c>
      <c r="C424" s="108"/>
      <c r="D424" s="108"/>
      <c r="E424" s="108"/>
      <c r="F424" s="108"/>
      <c r="G424" s="108"/>
      <c r="H424" s="108"/>
      <c r="I424" s="108"/>
      <c r="J424" s="108"/>
      <c r="K424" s="108"/>
      <c r="L424" s="108"/>
    </row>
    <row r="425" spans="1:12" ht="36">
      <c r="A425" s="2" t="s">
        <v>6</v>
      </c>
      <c r="B425" s="2" t="s">
        <v>7</v>
      </c>
      <c r="C425" s="2" t="s">
        <v>8</v>
      </c>
      <c r="D425" s="68" t="s">
        <v>485</v>
      </c>
      <c r="E425" s="2" t="s">
        <v>0</v>
      </c>
      <c r="F425" s="2" t="s">
        <v>9</v>
      </c>
      <c r="G425" s="2" t="s">
        <v>1</v>
      </c>
      <c r="H425" s="2" t="s">
        <v>2</v>
      </c>
      <c r="I425" s="2" t="s">
        <v>3</v>
      </c>
      <c r="J425" s="2" t="s">
        <v>4</v>
      </c>
      <c r="K425" s="2" t="s">
        <v>10</v>
      </c>
      <c r="L425" s="2" t="s">
        <v>5</v>
      </c>
    </row>
    <row r="426" spans="1:12">
      <c r="A426" s="4">
        <v>1</v>
      </c>
      <c r="B426" s="4">
        <v>2</v>
      </c>
      <c r="C426" s="4">
        <v>3</v>
      </c>
      <c r="D426" s="4">
        <v>4</v>
      </c>
      <c r="E426" s="4">
        <v>5</v>
      </c>
      <c r="F426" s="4">
        <v>6</v>
      </c>
      <c r="G426" s="4">
        <v>7</v>
      </c>
      <c r="H426" s="4">
        <v>8</v>
      </c>
      <c r="I426" s="4">
        <v>9</v>
      </c>
      <c r="J426" s="4">
        <v>10</v>
      </c>
      <c r="K426" s="4">
        <v>11</v>
      </c>
      <c r="L426" s="4">
        <v>12</v>
      </c>
    </row>
    <row r="427" spans="1:12" ht="188.25" customHeight="1">
      <c r="A427" s="11">
        <v>1</v>
      </c>
      <c r="B427" s="45" t="s">
        <v>228</v>
      </c>
      <c r="C427" s="42" t="s">
        <v>51</v>
      </c>
      <c r="D427" s="9">
        <v>42</v>
      </c>
      <c r="E427" s="4"/>
      <c r="F427" s="4"/>
      <c r="G427" s="4"/>
      <c r="H427" s="4"/>
      <c r="I427" s="4"/>
      <c r="J427" s="4"/>
      <c r="K427" s="4"/>
      <c r="L427" s="4"/>
    </row>
    <row r="428" spans="1:12" ht="195.75" customHeight="1">
      <c r="A428" s="11">
        <v>2</v>
      </c>
      <c r="B428" s="47" t="s">
        <v>229</v>
      </c>
      <c r="C428" s="42" t="s">
        <v>51</v>
      </c>
      <c r="D428" s="10">
        <v>18</v>
      </c>
      <c r="E428" s="4"/>
      <c r="F428" s="4"/>
      <c r="G428" s="4"/>
      <c r="H428" s="4"/>
      <c r="I428" s="4"/>
      <c r="J428" s="4"/>
      <c r="K428" s="4"/>
      <c r="L428" s="4"/>
    </row>
    <row r="429" spans="1:12" ht="202.5" customHeight="1">
      <c r="A429" s="11">
        <v>3</v>
      </c>
      <c r="B429" s="46" t="s">
        <v>230</v>
      </c>
      <c r="C429" s="42" t="s">
        <v>51</v>
      </c>
      <c r="D429" s="10">
        <v>18</v>
      </c>
      <c r="E429" s="4"/>
      <c r="F429" s="4"/>
      <c r="G429" s="4"/>
      <c r="H429" s="4"/>
      <c r="I429" s="4"/>
      <c r="J429" s="4"/>
      <c r="K429" s="4"/>
      <c r="L429" s="4"/>
    </row>
    <row r="430" spans="1:12">
      <c r="A430" s="12"/>
      <c r="B430" s="13" t="s">
        <v>445</v>
      </c>
      <c r="C430" s="14"/>
      <c r="D430" s="14"/>
      <c r="E430" s="14"/>
      <c r="F430" s="4"/>
      <c r="G430" s="14"/>
      <c r="H430" s="4"/>
      <c r="I430" s="4"/>
      <c r="J430" s="14"/>
      <c r="K430" s="14"/>
      <c r="L430" s="14"/>
    </row>
    <row r="431" spans="1:12">
      <c r="A431" s="86" t="s">
        <v>446</v>
      </c>
      <c r="B431" s="87"/>
      <c r="C431" s="87"/>
      <c r="D431" s="87"/>
      <c r="E431" s="87"/>
      <c r="F431" s="87"/>
      <c r="G431" s="87"/>
      <c r="H431" s="87"/>
      <c r="I431" s="87"/>
      <c r="J431" s="87"/>
      <c r="K431" s="87"/>
      <c r="L431" s="88"/>
    </row>
    <row r="432" spans="1:12">
      <c r="A432" s="64"/>
      <c r="B432" s="64"/>
      <c r="C432" s="64"/>
      <c r="D432" s="64"/>
      <c r="E432" s="64"/>
      <c r="F432" s="64"/>
      <c r="G432" s="64"/>
      <c r="H432" s="64"/>
      <c r="I432" s="64"/>
      <c r="J432" s="64"/>
      <c r="K432" s="64"/>
      <c r="L432" s="64"/>
    </row>
    <row r="433" spans="1:13">
      <c r="A433" s="64"/>
      <c r="B433" s="109" t="s">
        <v>454</v>
      </c>
      <c r="C433" s="109"/>
      <c r="D433" s="109"/>
      <c r="E433" s="109"/>
      <c r="F433" s="109"/>
      <c r="G433" s="109"/>
      <c r="H433" s="109"/>
      <c r="I433" s="109"/>
      <c r="J433" s="109"/>
      <c r="K433" s="109"/>
      <c r="L433" s="109"/>
    </row>
    <row r="434" spans="1:13" ht="60">
      <c r="A434" s="62" t="s">
        <v>6</v>
      </c>
      <c r="B434" s="62" t="s">
        <v>330</v>
      </c>
      <c r="C434" s="99" t="s">
        <v>344</v>
      </c>
      <c r="D434" s="99"/>
      <c r="E434" s="55" t="s">
        <v>339</v>
      </c>
      <c r="F434" s="55" t="s">
        <v>331</v>
      </c>
      <c r="G434" s="55" t="s">
        <v>334</v>
      </c>
      <c r="H434" s="59" t="s">
        <v>335</v>
      </c>
      <c r="I434" s="55" t="s">
        <v>336</v>
      </c>
      <c r="J434" s="55" t="s">
        <v>333</v>
      </c>
      <c r="K434" s="55" t="s">
        <v>332</v>
      </c>
      <c r="L434" s="91" t="s">
        <v>337</v>
      </c>
      <c r="M434" s="92"/>
    </row>
    <row r="435" spans="1:13">
      <c r="A435" s="62">
        <v>1</v>
      </c>
      <c r="B435" s="62">
        <v>2</v>
      </c>
      <c r="C435" s="93">
        <v>3</v>
      </c>
      <c r="D435" s="94"/>
      <c r="E435" s="62">
        <v>4</v>
      </c>
      <c r="F435" s="62">
        <v>5</v>
      </c>
      <c r="G435" s="57">
        <v>6</v>
      </c>
      <c r="H435" s="62">
        <v>7</v>
      </c>
      <c r="I435" s="62" t="s">
        <v>340</v>
      </c>
      <c r="J435" s="62" t="s">
        <v>341</v>
      </c>
      <c r="K435" s="62" t="s">
        <v>342</v>
      </c>
      <c r="L435" s="93" t="s">
        <v>343</v>
      </c>
      <c r="M435" s="94"/>
    </row>
    <row r="436" spans="1:13" ht="36">
      <c r="A436" s="54">
        <v>1</v>
      </c>
      <c r="B436" s="18" t="s">
        <v>456</v>
      </c>
      <c r="C436" s="93">
        <v>24</v>
      </c>
      <c r="D436" s="94"/>
      <c r="E436" s="62">
        <v>2</v>
      </c>
      <c r="F436" s="53"/>
      <c r="G436" s="60"/>
      <c r="H436" s="60"/>
      <c r="I436" s="53"/>
      <c r="J436" s="53"/>
      <c r="K436" s="53"/>
      <c r="L436" s="95"/>
      <c r="M436" s="96"/>
    </row>
    <row r="437" spans="1:13">
      <c r="A437" s="53"/>
      <c r="B437" s="13" t="s">
        <v>447</v>
      </c>
      <c r="C437" s="97"/>
      <c r="D437" s="98"/>
      <c r="E437" s="58"/>
      <c r="F437" s="58"/>
      <c r="G437" s="61"/>
      <c r="H437" s="61"/>
      <c r="I437" s="58"/>
      <c r="J437" s="53"/>
      <c r="K437" s="53"/>
      <c r="L437" s="95"/>
      <c r="M437" s="96"/>
    </row>
    <row r="438" spans="1:13">
      <c r="A438" s="86" t="s">
        <v>448</v>
      </c>
      <c r="B438" s="87"/>
      <c r="C438" s="87"/>
      <c r="D438" s="87"/>
      <c r="E438" s="87"/>
      <c r="F438" s="87"/>
      <c r="G438" s="87"/>
      <c r="H438" s="87"/>
      <c r="I438" s="87"/>
      <c r="J438" s="87"/>
      <c r="K438" s="87"/>
      <c r="L438" s="87"/>
      <c r="M438" s="88"/>
    </row>
    <row r="439" spans="1:13">
      <c r="A439" s="64"/>
      <c r="B439" s="64"/>
      <c r="C439" s="64"/>
      <c r="D439" s="64"/>
      <c r="E439" s="64"/>
      <c r="F439" s="64"/>
      <c r="G439" s="64"/>
      <c r="H439" s="64"/>
      <c r="I439" s="64"/>
      <c r="J439" s="64"/>
      <c r="K439" s="64"/>
      <c r="L439" s="64"/>
    </row>
    <row r="440" spans="1:13">
      <c r="A440" s="64"/>
      <c r="B440" s="19" t="s">
        <v>449</v>
      </c>
      <c r="C440" s="64"/>
      <c r="D440" s="64"/>
      <c r="E440" s="64"/>
      <c r="F440" s="64"/>
      <c r="G440" s="64"/>
      <c r="H440" s="64"/>
      <c r="I440" s="64"/>
      <c r="J440" s="64"/>
      <c r="K440" s="64"/>
      <c r="L440" s="64"/>
    </row>
    <row r="441" spans="1:13">
      <c r="A441" s="64"/>
      <c r="B441" s="63"/>
      <c r="C441" s="90" t="s">
        <v>9</v>
      </c>
      <c r="D441" s="90"/>
      <c r="E441" s="90"/>
      <c r="F441" s="90" t="s">
        <v>2</v>
      </c>
      <c r="G441" s="90"/>
      <c r="H441" s="90" t="s">
        <v>3</v>
      </c>
      <c r="I441" s="90"/>
      <c r="J441" s="90"/>
      <c r="K441" s="64"/>
      <c r="L441" s="64"/>
    </row>
    <row r="442" spans="1:13">
      <c r="A442" s="64"/>
      <c r="B442" s="56" t="s">
        <v>352</v>
      </c>
      <c r="C442" s="85"/>
      <c r="D442" s="85"/>
      <c r="E442" s="85"/>
      <c r="F442" s="85"/>
      <c r="G442" s="85"/>
      <c r="H442" s="85"/>
      <c r="I442" s="85"/>
      <c r="J442" s="85"/>
      <c r="K442" s="64"/>
      <c r="L442" s="64"/>
    </row>
    <row r="443" spans="1:13">
      <c r="A443" s="64"/>
      <c r="B443" s="56" t="s">
        <v>353</v>
      </c>
      <c r="C443" s="85"/>
      <c r="D443" s="85"/>
      <c r="E443" s="85"/>
      <c r="F443" s="85"/>
      <c r="G443" s="85"/>
      <c r="H443" s="85"/>
      <c r="I443" s="85"/>
      <c r="J443" s="85"/>
      <c r="K443" s="64"/>
      <c r="L443" s="64"/>
    </row>
    <row r="444" spans="1:13">
      <c r="A444" s="64"/>
      <c r="B444" s="65" t="s">
        <v>450</v>
      </c>
      <c r="C444" s="85"/>
      <c r="D444" s="85"/>
      <c r="E444" s="85"/>
      <c r="F444" s="85"/>
      <c r="G444" s="85"/>
      <c r="H444" s="85"/>
      <c r="I444" s="85"/>
      <c r="J444" s="85"/>
      <c r="K444" s="64"/>
      <c r="L444" s="64"/>
    </row>
    <row r="445" spans="1:13">
      <c r="A445" s="64"/>
      <c r="B445" s="86" t="s">
        <v>451</v>
      </c>
      <c r="C445" s="87"/>
      <c r="D445" s="87"/>
      <c r="E445" s="87"/>
      <c r="F445" s="87"/>
      <c r="G445" s="87"/>
      <c r="H445" s="87"/>
      <c r="I445" s="87"/>
      <c r="J445" s="88"/>
      <c r="K445" s="64"/>
      <c r="L445" s="64"/>
    </row>
    <row r="446" spans="1:13">
      <c r="A446" s="64"/>
      <c r="B446" s="64"/>
      <c r="C446" s="64"/>
      <c r="D446" s="64"/>
      <c r="E446" s="64"/>
      <c r="F446" s="64"/>
      <c r="G446" s="64"/>
      <c r="H446" s="64"/>
      <c r="I446" s="64"/>
      <c r="J446" s="64"/>
      <c r="K446" s="64"/>
      <c r="L446" s="64"/>
    </row>
    <row r="447" spans="1:13">
      <c r="A447" s="64"/>
      <c r="B447" s="64" t="s">
        <v>452</v>
      </c>
      <c r="C447" s="64"/>
      <c r="D447" s="89" t="s">
        <v>453</v>
      </c>
      <c r="E447" s="89"/>
      <c r="F447" s="89"/>
      <c r="G447" s="89"/>
      <c r="H447" s="89"/>
      <c r="I447" s="64"/>
      <c r="J447" s="64"/>
      <c r="K447" s="64"/>
      <c r="L447" s="64"/>
    </row>
    <row r="448" spans="1:13">
      <c r="A448" s="5"/>
      <c r="B448" s="5"/>
      <c r="C448" s="5"/>
      <c r="D448" s="5"/>
      <c r="E448" s="5"/>
      <c r="F448" s="5"/>
      <c r="G448" s="5"/>
      <c r="H448" s="5"/>
      <c r="I448" s="5"/>
      <c r="J448" s="5"/>
      <c r="K448" s="5"/>
      <c r="L448" s="5"/>
    </row>
    <row r="449" spans="1:13">
      <c r="A449" s="5"/>
      <c r="B449" s="19" t="s">
        <v>231</v>
      </c>
      <c r="C449" s="5"/>
      <c r="D449" s="5"/>
      <c r="E449" s="5"/>
      <c r="F449" s="5"/>
      <c r="G449" s="5"/>
      <c r="H449" s="5"/>
      <c r="I449" s="5"/>
      <c r="J449" s="5"/>
      <c r="K449" s="5"/>
      <c r="L449" s="5"/>
    </row>
    <row r="450" spans="1:13" ht="36">
      <c r="A450" s="2" t="s">
        <v>6</v>
      </c>
      <c r="B450" s="2" t="s">
        <v>7</v>
      </c>
      <c r="C450" s="2" t="s">
        <v>8</v>
      </c>
      <c r="D450" s="68" t="s">
        <v>485</v>
      </c>
      <c r="E450" s="2" t="s">
        <v>0</v>
      </c>
      <c r="F450" s="2" t="s">
        <v>9</v>
      </c>
      <c r="G450" s="2" t="s">
        <v>1</v>
      </c>
      <c r="H450" s="2" t="s">
        <v>2</v>
      </c>
      <c r="I450" s="2" t="s">
        <v>3</v>
      </c>
      <c r="J450" s="2" t="s">
        <v>4</v>
      </c>
      <c r="K450" s="2" t="s">
        <v>10</v>
      </c>
      <c r="L450" s="2" t="s">
        <v>5</v>
      </c>
    </row>
    <row r="451" spans="1:13">
      <c r="A451" s="4">
        <v>1</v>
      </c>
      <c r="B451" s="4">
        <v>2</v>
      </c>
      <c r="C451" s="4">
        <v>3</v>
      </c>
      <c r="D451" s="4">
        <v>4</v>
      </c>
      <c r="E451" s="4">
        <v>5</v>
      </c>
      <c r="F451" s="4">
        <v>6</v>
      </c>
      <c r="G451" s="4">
        <v>7</v>
      </c>
      <c r="H451" s="4">
        <v>8</v>
      </c>
      <c r="I451" s="4">
        <v>9</v>
      </c>
      <c r="J451" s="4">
        <v>10</v>
      </c>
      <c r="K451" s="4">
        <v>11</v>
      </c>
      <c r="L451" s="4">
        <v>12</v>
      </c>
    </row>
    <row r="452" spans="1:13" ht="180">
      <c r="A452" s="11">
        <v>1</v>
      </c>
      <c r="B452" s="7" t="s">
        <v>500</v>
      </c>
      <c r="C452" s="42" t="s">
        <v>51</v>
      </c>
      <c r="D452" s="9">
        <v>350</v>
      </c>
      <c r="E452" s="4"/>
      <c r="F452" s="4"/>
      <c r="G452" s="4"/>
      <c r="H452" s="4"/>
      <c r="I452" s="4"/>
      <c r="J452" s="4"/>
      <c r="K452" s="4"/>
      <c r="L452" s="4"/>
    </row>
    <row r="453" spans="1:13" ht="168">
      <c r="A453" s="11">
        <v>2</v>
      </c>
      <c r="B453" s="7" t="s">
        <v>232</v>
      </c>
      <c r="C453" s="42" t="s">
        <v>51</v>
      </c>
      <c r="D453" s="10">
        <v>150</v>
      </c>
      <c r="E453" s="4"/>
      <c r="F453" s="4"/>
      <c r="G453" s="4"/>
      <c r="H453" s="4"/>
      <c r="I453" s="4"/>
      <c r="J453" s="4"/>
      <c r="K453" s="4"/>
      <c r="L453" s="4"/>
    </row>
    <row r="454" spans="1:13">
      <c r="A454" s="12"/>
      <c r="B454" s="13" t="s">
        <v>212</v>
      </c>
      <c r="C454" s="14"/>
      <c r="D454" s="14"/>
      <c r="E454" s="14"/>
      <c r="F454" s="4"/>
      <c r="G454" s="14"/>
      <c r="H454" s="4"/>
      <c r="I454" s="4"/>
      <c r="J454" s="14"/>
      <c r="K454" s="14"/>
      <c r="L454" s="14"/>
    </row>
    <row r="455" spans="1:13">
      <c r="A455" s="86" t="s">
        <v>213</v>
      </c>
      <c r="B455" s="87"/>
      <c r="C455" s="87"/>
      <c r="D455" s="87"/>
      <c r="E455" s="87"/>
      <c r="F455" s="87"/>
      <c r="G455" s="87"/>
      <c r="H455" s="87"/>
      <c r="I455" s="87"/>
      <c r="J455" s="87"/>
      <c r="K455" s="87"/>
      <c r="L455" s="88"/>
    </row>
    <row r="456" spans="1:13">
      <c r="A456" s="5"/>
      <c r="B456" s="5"/>
      <c r="C456" s="5"/>
      <c r="D456" s="5"/>
      <c r="E456" s="5"/>
      <c r="F456" s="5"/>
      <c r="G456" s="5"/>
      <c r="H456" s="5"/>
      <c r="I456" s="5"/>
      <c r="J456" s="5"/>
      <c r="K456" s="5"/>
      <c r="L456" s="5"/>
    </row>
    <row r="457" spans="1:13">
      <c r="A457" s="5"/>
      <c r="B457" s="19" t="s">
        <v>233</v>
      </c>
      <c r="C457" s="5"/>
      <c r="D457" s="5"/>
      <c r="E457" s="5"/>
      <c r="F457" s="5"/>
      <c r="G457" s="5"/>
      <c r="H457" s="5"/>
      <c r="I457" s="5"/>
      <c r="J457" s="5"/>
      <c r="K457" s="5"/>
      <c r="L457" s="5"/>
    </row>
    <row r="458" spans="1:13" ht="60">
      <c r="A458" s="2" t="s">
        <v>6</v>
      </c>
      <c r="B458" s="2" t="s">
        <v>7</v>
      </c>
      <c r="C458" s="2" t="s">
        <v>8</v>
      </c>
      <c r="D458" s="68" t="s">
        <v>485</v>
      </c>
      <c r="E458" s="2" t="s">
        <v>0</v>
      </c>
      <c r="F458" s="2" t="s">
        <v>9</v>
      </c>
      <c r="G458" s="2" t="s">
        <v>1</v>
      </c>
      <c r="H458" s="2" t="s">
        <v>2</v>
      </c>
      <c r="I458" s="2" t="s">
        <v>3</v>
      </c>
      <c r="J458" s="2" t="s">
        <v>4</v>
      </c>
      <c r="K458" s="2" t="s">
        <v>10</v>
      </c>
      <c r="L458" s="2" t="s">
        <v>5</v>
      </c>
      <c r="M458" s="2" t="s">
        <v>11</v>
      </c>
    </row>
    <row r="459" spans="1:13">
      <c r="A459" s="4">
        <v>1</v>
      </c>
      <c r="B459" s="4">
        <v>2</v>
      </c>
      <c r="C459" s="4">
        <v>3</v>
      </c>
      <c r="D459" s="4">
        <v>4</v>
      </c>
      <c r="E459" s="4">
        <v>5</v>
      </c>
      <c r="F459" s="4">
        <v>6</v>
      </c>
      <c r="G459" s="4">
        <v>7</v>
      </c>
      <c r="H459" s="4">
        <v>8</v>
      </c>
      <c r="I459" s="4">
        <v>9</v>
      </c>
      <c r="J459" s="4">
        <v>10</v>
      </c>
      <c r="K459" s="4">
        <v>11</v>
      </c>
      <c r="L459" s="4">
        <v>12</v>
      </c>
      <c r="M459" s="4">
        <v>13</v>
      </c>
    </row>
    <row r="460" spans="1:13" ht="156">
      <c r="A460" s="11">
        <v>1</v>
      </c>
      <c r="B460" s="15" t="s">
        <v>234</v>
      </c>
      <c r="C460" s="11" t="s">
        <v>21</v>
      </c>
      <c r="D460" s="10">
        <v>10</v>
      </c>
      <c r="E460" s="4"/>
      <c r="F460" s="4"/>
      <c r="G460" s="4"/>
      <c r="H460" s="4"/>
      <c r="I460" s="4"/>
      <c r="J460" s="4"/>
      <c r="K460" s="4"/>
      <c r="L460" s="4"/>
      <c r="M460" s="81" t="s">
        <v>488</v>
      </c>
    </row>
    <row r="461" spans="1:13" ht="156">
      <c r="A461" s="11">
        <v>2</v>
      </c>
      <c r="B461" s="15" t="s">
        <v>235</v>
      </c>
      <c r="C461" s="11" t="s">
        <v>21</v>
      </c>
      <c r="D461" s="10">
        <v>20</v>
      </c>
      <c r="E461" s="4"/>
      <c r="F461" s="4"/>
      <c r="G461" s="4"/>
      <c r="H461" s="4"/>
      <c r="I461" s="4"/>
      <c r="J461" s="4"/>
      <c r="K461" s="4"/>
      <c r="L461" s="4"/>
      <c r="M461" s="81" t="s">
        <v>488</v>
      </c>
    </row>
    <row r="462" spans="1:13" ht="135.75" customHeight="1">
      <c r="A462" s="11">
        <v>3</v>
      </c>
      <c r="B462" s="15" t="s">
        <v>236</v>
      </c>
      <c r="C462" s="11" t="s">
        <v>21</v>
      </c>
      <c r="D462" s="10">
        <v>5</v>
      </c>
      <c r="E462" s="4"/>
      <c r="F462" s="4"/>
      <c r="G462" s="4"/>
      <c r="H462" s="4"/>
      <c r="I462" s="4"/>
      <c r="J462" s="4"/>
      <c r="K462" s="4"/>
      <c r="L462" s="4"/>
      <c r="M462" s="81" t="s">
        <v>488</v>
      </c>
    </row>
    <row r="463" spans="1:13" ht="144" customHeight="1">
      <c r="A463" s="11">
        <v>4</v>
      </c>
      <c r="B463" s="15" t="s">
        <v>237</v>
      </c>
      <c r="C463" s="11" t="s">
        <v>21</v>
      </c>
      <c r="D463" s="10">
        <v>10</v>
      </c>
      <c r="E463" s="4"/>
      <c r="F463" s="4"/>
      <c r="G463" s="4"/>
      <c r="H463" s="4"/>
      <c r="I463" s="4"/>
      <c r="J463" s="4"/>
      <c r="K463" s="4"/>
      <c r="L463" s="4"/>
      <c r="M463" s="81" t="s">
        <v>488</v>
      </c>
    </row>
    <row r="464" spans="1:13" ht="108">
      <c r="A464" s="11">
        <v>5</v>
      </c>
      <c r="B464" s="15" t="s">
        <v>238</v>
      </c>
      <c r="C464" s="11" t="s">
        <v>21</v>
      </c>
      <c r="D464" s="10">
        <v>20</v>
      </c>
      <c r="E464" s="4"/>
      <c r="F464" s="4"/>
      <c r="G464" s="4"/>
      <c r="H464" s="4"/>
      <c r="I464" s="4"/>
      <c r="J464" s="4"/>
      <c r="K464" s="4"/>
      <c r="L464" s="4"/>
      <c r="M464" s="81" t="s">
        <v>488</v>
      </c>
    </row>
    <row r="465" spans="1:13" ht="180" customHeight="1">
      <c r="A465" s="11">
        <v>6</v>
      </c>
      <c r="B465" s="15" t="s">
        <v>239</v>
      </c>
      <c r="C465" s="11" t="s">
        <v>21</v>
      </c>
      <c r="D465" s="10">
        <v>10</v>
      </c>
      <c r="E465" s="4"/>
      <c r="F465" s="4"/>
      <c r="G465" s="4"/>
      <c r="H465" s="4"/>
      <c r="I465" s="4"/>
      <c r="J465" s="4"/>
      <c r="K465" s="4"/>
      <c r="L465" s="4"/>
      <c r="M465" s="81" t="s">
        <v>488</v>
      </c>
    </row>
    <row r="466" spans="1:13">
      <c r="A466" s="12"/>
      <c r="B466" s="13" t="s">
        <v>214</v>
      </c>
      <c r="C466" s="14"/>
      <c r="D466" s="14"/>
      <c r="E466" s="14"/>
      <c r="F466" s="4"/>
      <c r="G466" s="14"/>
      <c r="H466" s="4"/>
      <c r="I466" s="4"/>
      <c r="J466" s="14"/>
      <c r="K466" s="14"/>
      <c r="L466" s="14"/>
      <c r="M466" s="26"/>
    </row>
    <row r="467" spans="1:13">
      <c r="A467" s="86" t="s">
        <v>215</v>
      </c>
      <c r="B467" s="87"/>
      <c r="C467" s="87"/>
      <c r="D467" s="87"/>
      <c r="E467" s="87"/>
      <c r="F467" s="87"/>
      <c r="G467" s="87"/>
      <c r="H467" s="87"/>
      <c r="I467" s="87"/>
      <c r="J467" s="87"/>
      <c r="K467" s="87"/>
      <c r="L467" s="88"/>
    </row>
    <row r="468" spans="1:13">
      <c r="A468" s="5"/>
      <c r="B468" s="5"/>
      <c r="C468" s="5"/>
      <c r="D468" s="5"/>
      <c r="E468" s="5"/>
      <c r="F468" s="5"/>
      <c r="G468" s="5"/>
      <c r="H468" s="5"/>
      <c r="I468" s="5"/>
      <c r="J468" s="5"/>
      <c r="K468" s="5"/>
      <c r="L468" s="5"/>
    </row>
    <row r="469" spans="1:13">
      <c r="A469" s="5"/>
      <c r="B469" s="19" t="s">
        <v>504</v>
      </c>
      <c r="C469" s="5"/>
      <c r="D469" s="5"/>
      <c r="E469" s="5"/>
      <c r="F469" s="5"/>
      <c r="G469" s="5"/>
      <c r="H469" s="5"/>
      <c r="I469" s="5"/>
      <c r="J469" s="5"/>
      <c r="K469" s="5"/>
      <c r="L469" s="5"/>
    </row>
    <row r="470" spans="1:13" ht="36">
      <c r="A470" s="2" t="s">
        <v>6</v>
      </c>
      <c r="B470" s="2" t="s">
        <v>7</v>
      </c>
      <c r="C470" s="2" t="s">
        <v>8</v>
      </c>
      <c r="D470" s="68" t="s">
        <v>485</v>
      </c>
      <c r="E470" s="2" t="s">
        <v>0</v>
      </c>
      <c r="F470" s="2" t="s">
        <v>9</v>
      </c>
      <c r="G470" s="2" t="s">
        <v>1</v>
      </c>
      <c r="H470" s="2" t="s">
        <v>2</v>
      </c>
      <c r="I470" s="2" t="s">
        <v>3</v>
      </c>
      <c r="J470" s="2" t="s">
        <v>4</v>
      </c>
      <c r="K470" s="2" t="s">
        <v>10</v>
      </c>
      <c r="L470" s="2" t="s">
        <v>5</v>
      </c>
    </row>
    <row r="471" spans="1:13">
      <c r="A471" s="4">
        <v>1</v>
      </c>
      <c r="B471" s="4">
        <v>2</v>
      </c>
      <c r="C471" s="4">
        <v>3</v>
      </c>
      <c r="D471" s="4">
        <v>4</v>
      </c>
      <c r="E471" s="4">
        <v>5</v>
      </c>
      <c r="F471" s="4">
        <v>6</v>
      </c>
      <c r="G471" s="4">
        <v>7</v>
      </c>
      <c r="H471" s="4">
        <v>8</v>
      </c>
      <c r="I471" s="4">
        <v>9</v>
      </c>
      <c r="J471" s="4">
        <v>10</v>
      </c>
      <c r="K471" s="4">
        <v>11</v>
      </c>
      <c r="L471" s="4">
        <v>12</v>
      </c>
    </row>
    <row r="472" spans="1:13" ht="180">
      <c r="A472" s="11">
        <v>1</v>
      </c>
      <c r="B472" s="7" t="s">
        <v>246</v>
      </c>
      <c r="C472" s="11" t="s">
        <v>21</v>
      </c>
      <c r="D472" s="10">
        <v>25</v>
      </c>
      <c r="E472" s="4"/>
      <c r="F472" s="4"/>
      <c r="G472" s="4"/>
      <c r="H472" s="4"/>
      <c r="I472" s="4"/>
      <c r="J472" s="4"/>
      <c r="K472" s="4"/>
      <c r="L472" s="4"/>
    </row>
    <row r="473" spans="1:13">
      <c r="A473" s="12"/>
      <c r="B473" s="13" t="s">
        <v>216</v>
      </c>
      <c r="C473" s="14"/>
      <c r="D473" s="14"/>
      <c r="E473" s="14"/>
      <c r="F473" s="4"/>
      <c r="G473" s="14"/>
      <c r="H473" s="4"/>
      <c r="I473" s="4"/>
      <c r="J473" s="14"/>
      <c r="K473" s="14"/>
      <c r="L473" s="14"/>
    </row>
    <row r="474" spans="1:13">
      <c r="A474" s="86" t="s">
        <v>217</v>
      </c>
      <c r="B474" s="87"/>
      <c r="C474" s="87"/>
      <c r="D474" s="87"/>
      <c r="E474" s="87"/>
      <c r="F474" s="87"/>
      <c r="G474" s="87"/>
      <c r="H474" s="87"/>
      <c r="I474" s="87"/>
      <c r="J474" s="87"/>
      <c r="K474" s="87"/>
      <c r="L474" s="88"/>
    </row>
    <row r="475" spans="1:13">
      <c r="A475" s="5"/>
      <c r="B475" s="5"/>
      <c r="C475" s="5"/>
      <c r="D475" s="5"/>
      <c r="E475" s="5"/>
      <c r="F475" s="5"/>
      <c r="G475" s="5"/>
      <c r="H475" s="5"/>
      <c r="I475" s="5"/>
      <c r="J475" s="5"/>
      <c r="K475" s="5"/>
      <c r="L475" s="5"/>
    </row>
    <row r="476" spans="1:13">
      <c r="A476" s="5"/>
      <c r="B476" s="19" t="s">
        <v>247</v>
      </c>
      <c r="C476" s="5"/>
      <c r="D476" s="5"/>
      <c r="E476" s="5"/>
      <c r="F476" s="5"/>
      <c r="G476" s="5"/>
      <c r="H476" s="5"/>
      <c r="I476" s="5"/>
      <c r="J476" s="5"/>
      <c r="K476" s="5"/>
      <c r="L476" s="5"/>
    </row>
    <row r="477" spans="1:13" ht="36">
      <c r="A477" s="2" t="s">
        <v>6</v>
      </c>
      <c r="B477" s="2" t="s">
        <v>7</v>
      </c>
      <c r="C477" s="2" t="s">
        <v>8</v>
      </c>
      <c r="D477" s="68" t="s">
        <v>485</v>
      </c>
      <c r="E477" s="2" t="s">
        <v>0</v>
      </c>
      <c r="F477" s="2" t="s">
        <v>9</v>
      </c>
      <c r="G477" s="2" t="s">
        <v>1</v>
      </c>
      <c r="H477" s="2" t="s">
        <v>2</v>
      </c>
      <c r="I477" s="2" t="s">
        <v>3</v>
      </c>
      <c r="J477" s="2" t="s">
        <v>4</v>
      </c>
      <c r="K477" s="2" t="s">
        <v>10</v>
      </c>
      <c r="L477" s="2" t="s">
        <v>5</v>
      </c>
    </row>
    <row r="478" spans="1:13">
      <c r="A478" s="4">
        <v>1</v>
      </c>
      <c r="B478" s="4">
        <v>2</v>
      </c>
      <c r="C478" s="4">
        <v>3</v>
      </c>
      <c r="D478" s="4">
        <v>4</v>
      </c>
      <c r="E478" s="4">
        <v>5</v>
      </c>
      <c r="F478" s="4">
        <v>6</v>
      </c>
      <c r="G478" s="4">
        <v>7</v>
      </c>
      <c r="H478" s="4">
        <v>8</v>
      </c>
      <c r="I478" s="4">
        <v>9</v>
      </c>
      <c r="J478" s="4">
        <v>10</v>
      </c>
      <c r="K478" s="4">
        <v>11</v>
      </c>
      <c r="L478" s="4">
        <v>12</v>
      </c>
    </row>
    <row r="479" spans="1:13" ht="24">
      <c r="A479" s="11">
        <v>1</v>
      </c>
      <c r="B479" s="15" t="s">
        <v>248</v>
      </c>
      <c r="C479" s="11" t="s">
        <v>21</v>
      </c>
      <c r="D479" s="10">
        <v>8</v>
      </c>
      <c r="E479" s="4"/>
      <c r="F479" s="4"/>
      <c r="G479" s="4"/>
      <c r="H479" s="4"/>
      <c r="I479" s="4"/>
      <c r="J479" s="4"/>
      <c r="K479" s="4"/>
      <c r="L479" s="4"/>
    </row>
    <row r="480" spans="1:13" ht="36">
      <c r="A480" s="11">
        <v>2</v>
      </c>
      <c r="B480" s="15" t="s">
        <v>481</v>
      </c>
      <c r="C480" s="48" t="s">
        <v>51</v>
      </c>
      <c r="D480" s="10">
        <v>4</v>
      </c>
      <c r="E480" s="4"/>
      <c r="F480" s="4"/>
      <c r="G480" s="4"/>
      <c r="H480" s="4"/>
      <c r="I480" s="4"/>
      <c r="J480" s="4"/>
      <c r="K480" s="4"/>
      <c r="L480" s="4"/>
    </row>
    <row r="481" spans="1:13" ht="48">
      <c r="A481" s="11">
        <v>3</v>
      </c>
      <c r="B481" s="15" t="s">
        <v>249</v>
      </c>
      <c r="C481" s="11" t="s">
        <v>21</v>
      </c>
      <c r="D481" s="10">
        <v>6</v>
      </c>
      <c r="E481" s="4"/>
      <c r="F481" s="4"/>
      <c r="G481" s="4"/>
      <c r="H481" s="4"/>
      <c r="I481" s="4"/>
      <c r="J481" s="4"/>
      <c r="K481" s="4"/>
      <c r="L481" s="4"/>
    </row>
    <row r="482" spans="1:13" ht="24">
      <c r="A482" s="11">
        <v>4</v>
      </c>
      <c r="B482" s="15" t="s">
        <v>482</v>
      </c>
      <c r="C482" s="48" t="s">
        <v>51</v>
      </c>
      <c r="D482" s="10">
        <v>4</v>
      </c>
      <c r="E482" s="4"/>
      <c r="F482" s="4"/>
      <c r="G482" s="4"/>
      <c r="H482" s="4"/>
      <c r="I482" s="4"/>
      <c r="J482" s="4"/>
      <c r="K482" s="4"/>
      <c r="L482" s="4"/>
    </row>
    <row r="483" spans="1:13" ht="36">
      <c r="A483" s="11">
        <v>5</v>
      </c>
      <c r="B483" s="15" t="s">
        <v>483</v>
      </c>
      <c r="C483" s="11" t="s">
        <v>21</v>
      </c>
      <c r="D483" s="10">
        <v>10</v>
      </c>
      <c r="E483" s="4"/>
      <c r="F483" s="4"/>
      <c r="G483" s="4"/>
      <c r="H483" s="4"/>
      <c r="I483" s="4"/>
      <c r="J483" s="4"/>
      <c r="K483" s="4"/>
      <c r="L483" s="4"/>
    </row>
    <row r="484" spans="1:13" ht="36">
      <c r="A484" s="11">
        <v>6</v>
      </c>
      <c r="B484" s="15" t="s">
        <v>250</v>
      </c>
      <c r="C484" s="48" t="s">
        <v>51</v>
      </c>
      <c r="D484" s="10">
        <v>8</v>
      </c>
      <c r="E484" s="4"/>
      <c r="F484" s="4"/>
      <c r="G484" s="4"/>
      <c r="H484" s="4"/>
      <c r="I484" s="4"/>
      <c r="J484" s="4"/>
      <c r="K484" s="4"/>
      <c r="L484" s="4"/>
    </row>
    <row r="485" spans="1:13" ht="48">
      <c r="A485" s="11">
        <v>7</v>
      </c>
      <c r="B485" s="15" t="s">
        <v>484</v>
      </c>
      <c r="C485" s="48" t="s">
        <v>51</v>
      </c>
      <c r="D485" s="10">
        <v>4</v>
      </c>
      <c r="E485" s="4"/>
      <c r="F485" s="4"/>
      <c r="G485" s="4"/>
      <c r="H485" s="4"/>
      <c r="I485" s="4"/>
      <c r="J485" s="4"/>
      <c r="K485" s="4"/>
      <c r="L485" s="4"/>
    </row>
    <row r="486" spans="1:13">
      <c r="A486" s="12"/>
      <c r="B486" s="13" t="s">
        <v>218</v>
      </c>
      <c r="C486" s="14"/>
      <c r="D486" s="14"/>
      <c r="E486" s="14"/>
      <c r="F486" s="4"/>
      <c r="G486" s="14"/>
      <c r="H486" s="4"/>
      <c r="I486" s="4"/>
      <c r="J486" s="14"/>
      <c r="K486" s="14"/>
      <c r="L486" s="14"/>
    </row>
    <row r="487" spans="1:13">
      <c r="A487" s="86" t="s">
        <v>219</v>
      </c>
      <c r="B487" s="87"/>
      <c r="C487" s="87"/>
      <c r="D487" s="87"/>
      <c r="E487" s="87"/>
      <c r="F487" s="87"/>
      <c r="G487" s="87"/>
      <c r="H487" s="87"/>
      <c r="I487" s="87"/>
      <c r="J487" s="87"/>
      <c r="K487" s="87"/>
      <c r="L487" s="88"/>
    </row>
    <row r="488" spans="1:13">
      <c r="A488" s="5"/>
      <c r="B488" s="5"/>
      <c r="C488" s="5"/>
      <c r="D488" s="5"/>
      <c r="E488" s="5"/>
      <c r="F488" s="5"/>
      <c r="G488" s="5"/>
      <c r="H488" s="5"/>
      <c r="I488" s="5"/>
      <c r="J488" s="5"/>
      <c r="K488" s="5"/>
      <c r="L488" s="5"/>
    </row>
    <row r="489" spans="1:13">
      <c r="A489" s="5"/>
      <c r="B489" s="19" t="s">
        <v>251</v>
      </c>
      <c r="C489" s="5"/>
      <c r="D489" s="5"/>
      <c r="E489" s="5"/>
      <c r="F489" s="5"/>
      <c r="G489" s="5"/>
      <c r="H489" s="5"/>
      <c r="I489" s="5"/>
      <c r="J489" s="5"/>
      <c r="K489" s="5"/>
      <c r="L489" s="5"/>
    </row>
    <row r="490" spans="1:13" ht="60">
      <c r="A490" s="2" t="s">
        <v>6</v>
      </c>
      <c r="B490" s="2" t="s">
        <v>7</v>
      </c>
      <c r="C490" s="2" t="s">
        <v>8</v>
      </c>
      <c r="D490" s="68" t="s">
        <v>485</v>
      </c>
      <c r="E490" s="2" t="s">
        <v>0</v>
      </c>
      <c r="F490" s="2" t="s">
        <v>9</v>
      </c>
      <c r="G490" s="2" t="s">
        <v>1</v>
      </c>
      <c r="H490" s="2" t="s">
        <v>2</v>
      </c>
      <c r="I490" s="2" t="s">
        <v>3</v>
      </c>
      <c r="J490" s="2" t="s">
        <v>4</v>
      </c>
      <c r="K490" s="2" t="s">
        <v>10</v>
      </c>
      <c r="L490" s="2" t="s">
        <v>5</v>
      </c>
      <c r="M490" s="2" t="s">
        <v>11</v>
      </c>
    </row>
    <row r="491" spans="1:13">
      <c r="A491" s="4">
        <v>1</v>
      </c>
      <c r="B491" s="4">
        <v>2</v>
      </c>
      <c r="C491" s="4">
        <v>3</v>
      </c>
      <c r="D491" s="4">
        <v>4</v>
      </c>
      <c r="E491" s="4">
        <v>5</v>
      </c>
      <c r="F491" s="4">
        <v>6</v>
      </c>
      <c r="G491" s="4">
        <v>7</v>
      </c>
      <c r="H491" s="4">
        <v>8</v>
      </c>
      <c r="I491" s="4">
        <v>9</v>
      </c>
      <c r="J491" s="4">
        <v>10</v>
      </c>
      <c r="K491" s="4">
        <v>11</v>
      </c>
      <c r="L491" s="4">
        <v>12</v>
      </c>
      <c r="M491" s="4">
        <v>13</v>
      </c>
    </row>
    <row r="492" spans="1:13" ht="24">
      <c r="A492" s="11">
        <v>1</v>
      </c>
      <c r="B492" s="15" t="s">
        <v>252</v>
      </c>
      <c r="C492" s="48" t="s">
        <v>51</v>
      </c>
      <c r="D492" s="9">
        <v>150</v>
      </c>
      <c r="E492" s="4"/>
      <c r="F492" s="4"/>
      <c r="G492" s="4"/>
      <c r="H492" s="4"/>
      <c r="I492" s="4"/>
      <c r="J492" s="4"/>
      <c r="K492" s="4"/>
      <c r="L492" s="4"/>
      <c r="M492" s="81" t="s">
        <v>488</v>
      </c>
    </row>
    <row r="493" spans="1:13" ht="24">
      <c r="A493" s="11">
        <v>2</v>
      </c>
      <c r="B493" s="15" t="s">
        <v>253</v>
      </c>
      <c r="C493" s="48" t="s">
        <v>51</v>
      </c>
      <c r="D493" s="9">
        <v>150</v>
      </c>
      <c r="E493" s="4"/>
      <c r="F493" s="4"/>
      <c r="G493" s="4"/>
      <c r="H493" s="4"/>
      <c r="I493" s="4"/>
      <c r="J493" s="4"/>
      <c r="K493" s="4"/>
      <c r="L493" s="4"/>
      <c r="M493" s="81" t="s">
        <v>488</v>
      </c>
    </row>
    <row r="494" spans="1:13" ht="24">
      <c r="A494" s="11">
        <v>3</v>
      </c>
      <c r="B494" s="15" t="s">
        <v>254</v>
      </c>
      <c r="C494" s="48" t="s">
        <v>51</v>
      </c>
      <c r="D494" s="10">
        <v>20</v>
      </c>
      <c r="E494" s="4"/>
      <c r="F494" s="4"/>
      <c r="G494" s="4"/>
      <c r="H494" s="4"/>
      <c r="I494" s="4"/>
      <c r="J494" s="4"/>
      <c r="K494" s="4"/>
      <c r="L494" s="4"/>
      <c r="M494" s="81" t="s">
        <v>488</v>
      </c>
    </row>
    <row r="495" spans="1:13" ht="24">
      <c r="A495" s="11">
        <v>4</v>
      </c>
      <c r="B495" s="15" t="s">
        <v>255</v>
      </c>
      <c r="C495" s="48" t="s">
        <v>51</v>
      </c>
      <c r="D495" s="10">
        <v>20</v>
      </c>
      <c r="E495" s="4"/>
      <c r="F495" s="4"/>
      <c r="G495" s="4"/>
      <c r="H495" s="4"/>
      <c r="I495" s="4"/>
      <c r="J495" s="4"/>
      <c r="K495" s="4"/>
      <c r="L495" s="4"/>
      <c r="M495" s="81" t="s">
        <v>488</v>
      </c>
    </row>
    <row r="496" spans="1:13">
      <c r="A496" s="12"/>
      <c r="B496" s="13" t="s">
        <v>240</v>
      </c>
      <c r="C496" s="14"/>
      <c r="D496" s="14"/>
      <c r="E496" s="14"/>
      <c r="F496" s="4"/>
      <c r="G496" s="14"/>
      <c r="H496" s="4"/>
      <c r="I496" s="4"/>
      <c r="J496" s="14"/>
      <c r="K496" s="14"/>
      <c r="L496" s="14"/>
      <c r="M496" s="26"/>
    </row>
    <row r="497" spans="1:13">
      <c r="A497" s="86" t="s">
        <v>241</v>
      </c>
      <c r="B497" s="87"/>
      <c r="C497" s="87"/>
      <c r="D497" s="87"/>
      <c r="E497" s="87"/>
      <c r="F497" s="87"/>
      <c r="G497" s="87"/>
      <c r="H497" s="87"/>
      <c r="I497" s="87"/>
      <c r="J497" s="87"/>
      <c r="K497" s="87"/>
      <c r="L497" s="88"/>
    </row>
    <row r="498" spans="1:13">
      <c r="A498" s="5"/>
      <c r="B498" s="5"/>
      <c r="C498" s="5"/>
      <c r="D498" s="5"/>
      <c r="E498" s="5"/>
      <c r="F498" s="5"/>
      <c r="G498" s="5"/>
      <c r="H498" s="5"/>
      <c r="I498" s="5"/>
      <c r="J498" s="5"/>
      <c r="K498" s="5"/>
      <c r="L498" s="5"/>
    </row>
    <row r="499" spans="1:13">
      <c r="A499" s="5"/>
      <c r="B499" s="19" t="s">
        <v>256</v>
      </c>
      <c r="C499" s="5"/>
      <c r="D499" s="5"/>
      <c r="E499" s="5"/>
      <c r="F499" s="5"/>
      <c r="G499" s="5"/>
      <c r="H499" s="5"/>
      <c r="I499" s="5"/>
      <c r="J499" s="5"/>
      <c r="K499" s="5"/>
      <c r="L499" s="5"/>
    </row>
    <row r="500" spans="1:13" ht="60">
      <c r="A500" s="2" t="s">
        <v>6</v>
      </c>
      <c r="B500" s="2" t="s">
        <v>7</v>
      </c>
      <c r="C500" s="2" t="s">
        <v>8</v>
      </c>
      <c r="D500" s="68" t="s">
        <v>485</v>
      </c>
      <c r="E500" s="2" t="s">
        <v>0</v>
      </c>
      <c r="F500" s="2" t="s">
        <v>9</v>
      </c>
      <c r="G500" s="2" t="s">
        <v>1</v>
      </c>
      <c r="H500" s="2" t="s">
        <v>2</v>
      </c>
      <c r="I500" s="2" t="s">
        <v>3</v>
      </c>
      <c r="J500" s="2" t="s">
        <v>4</v>
      </c>
      <c r="K500" s="2" t="s">
        <v>10</v>
      </c>
      <c r="L500" s="2" t="s">
        <v>5</v>
      </c>
      <c r="M500" s="2" t="s">
        <v>11</v>
      </c>
    </row>
    <row r="501" spans="1:13">
      <c r="A501" s="4">
        <v>1</v>
      </c>
      <c r="B501" s="4">
        <v>2</v>
      </c>
      <c r="C501" s="4">
        <v>3</v>
      </c>
      <c r="D501" s="4">
        <v>4</v>
      </c>
      <c r="E501" s="4">
        <v>5</v>
      </c>
      <c r="F501" s="4">
        <v>6</v>
      </c>
      <c r="G501" s="4">
        <v>7</v>
      </c>
      <c r="H501" s="4">
        <v>8</v>
      </c>
      <c r="I501" s="4">
        <v>9</v>
      </c>
      <c r="J501" s="4">
        <v>10</v>
      </c>
      <c r="K501" s="4">
        <v>11</v>
      </c>
      <c r="L501" s="4">
        <v>12</v>
      </c>
      <c r="M501" s="4">
        <v>13</v>
      </c>
    </row>
    <row r="502" spans="1:13" ht="24">
      <c r="A502" s="11">
        <v>1</v>
      </c>
      <c r="B502" s="15" t="s">
        <v>257</v>
      </c>
      <c r="C502" s="11" t="s">
        <v>21</v>
      </c>
      <c r="D502" s="9">
        <v>12</v>
      </c>
      <c r="E502" s="4"/>
      <c r="F502" s="4"/>
      <c r="G502" s="4"/>
      <c r="H502" s="4"/>
      <c r="I502" s="4"/>
      <c r="J502" s="4"/>
      <c r="K502" s="4"/>
      <c r="L502" s="4"/>
      <c r="M502" s="81" t="s">
        <v>488</v>
      </c>
    </row>
    <row r="503" spans="1:13" ht="36">
      <c r="A503" s="11">
        <v>2</v>
      </c>
      <c r="B503" s="15" t="s">
        <v>258</v>
      </c>
      <c r="C503" s="11" t="s">
        <v>21</v>
      </c>
      <c r="D503" s="10">
        <v>6</v>
      </c>
      <c r="E503" s="4"/>
      <c r="F503" s="4"/>
      <c r="G503" s="4"/>
      <c r="H503" s="4"/>
      <c r="I503" s="4"/>
      <c r="J503" s="4"/>
      <c r="K503" s="4"/>
      <c r="L503" s="4"/>
      <c r="M503" s="81" t="s">
        <v>488</v>
      </c>
    </row>
    <row r="504" spans="1:13">
      <c r="A504" s="12"/>
      <c r="B504" s="13" t="s">
        <v>242</v>
      </c>
      <c r="C504" s="14"/>
      <c r="D504" s="14"/>
      <c r="E504" s="14"/>
      <c r="F504" s="4"/>
      <c r="G504" s="14"/>
      <c r="H504" s="4"/>
      <c r="I504" s="4"/>
      <c r="J504" s="14"/>
      <c r="K504" s="14"/>
      <c r="L504" s="14"/>
      <c r="M504" s="26"/>
    </row>
    <row r="505" spans="1:13">
      <c r="A505" s="86" t="s">
        <v>243</v>
      </c>
      <c r="B505" s="87"/>
      <c r="C505" s="87"/>
      <c r="D505" s="87"/>
      <c r="E505" s="87"/>
      <c r="F505" s="87"/>
      <c r="G505" s="87"/>
      <c r="H505" s="87"/>
      <c r="I505" s="87"/>
      <c r="J505" s="87"/>
      <c r="K505" s="87"/>
      <c r="L505" s="88"/>
    </row>
    <row r="506" spans="1:13">
      <c r="A506" s="5"/>
      <c r="B506" s="5"/>
      <c r="C506" s="5"/>
      <c r="D506" s="5"/>
      <c r="E506" s="5"/>
      <c r="F506" s="5"/>
      <c r="G506" s="5"/>
      <c r="H506" s="5"/>
      <c r="I506" s="5"/>
      <c r="J506" s="5"/>
      <c r="K506" s="5"/>
      <c r="L506" s="5"/>
    </row>
    <row r="507" spans="1:13">
      <c r="A507" s="5"/>
      <c r="B507" s="19" t="s">
        <v>265</v>
      </c>
      <c r="C507" s="5"/>
      <c r="D507" s="5"/>
      <c r="E507" s="5"/>
      <c r="F507" s="5"/>
      <c r="G507" s="5"/>
      <c r="H507" s="5"/>
      <c r="I507" s="5"/>
      <c r="J507" s="5"/>
      <c r="K507" s="5"/>
      <c r="L507" s="5"/>
    </row>
    <row r="508" spans="1:13" ht="36">
      <c r="A508" s="2" t="s">
        <v>6</v>
      </c>
      <c r="B508" s="2" t="s">
        <v>7</v>
      </c>
      <c r="C508" s="2" t="s">
        <v>8</v>
      </c>
      <c r="D508" s="68" t="s">
        <v>485</v>
      </c>
      <c r="E508" s="2" t="s">
        <v>0</v>
      </c>
      <c r="F508" s="2" t="s">
        <v>9</v>
      </c>
      <c r="G508" s="2" t="s">
        <v>1</v>
      </c>
      <c r="H508" s="2" t="s">
        <v>2</v>
      </c>
      <c r="I508" s="2" t="s">
        <v>3</v>
      </c>
      <c r="J508" s="2" t="s">
        <v>4</v>
      </c>
      <c r="K508" s="2" t="s">
        <v>10</v>
      </c>
      <c r="L508" s="2" t="s">
        <v>5</v>
      </c>
    </row>
    <row r="509" spans="1:13">
      <c r="A509" s="4">
        <v>1</v>
      </c>
      <c r="B509" s="4">
        <v>2</v>
      </c>
      <c r="C509" s="4">
        <v>3</v>
      </c>
      <c r="D509" s="4">
        <v>4</v>
      </c>
      <c r="E509" s="4">
        <v>5</v>
      </c>
      <c r="F509" s="4">
        <v>6</v>
      </c>
      <c r="G509" s="4">
        <v>7</v>
      </c>
      <c r="H509" s="4">
        <v>8</v>
      </c>
      <c r="I509" s="4">
        <v>9</v>
      </c>
      <c r="J509" s="4">
        <v>10</v>
      </c>
      <c r="K509" s="4">
        <v>11</v>
      </c>
      <c r="L509" s="4">
        <v>12</v>
      </c>
    </row>
    <row r="510" spans="1:13" ht="107.25" customHeight="1">
      <c r="A510" s="11">
        <v>1</v>
      </c>
      <c r="B510" s="15" t="s">
        <v>269</v>
      </c>
      <c r="C510" s="11" t="s">
        <v>21</v>
      </c>
      <c r="D510" s="9">
        <v>2000</v>
      </c>
      <c r="E510" s="4"/>
      <c r="F510" s="4"/>
      <c r="G510" s="4"/>
      <c r="H510" s="4"/>
      <c r="I510" s="4"/>
      <c r="J510" s="4"/>
      <c r="K510" s="4"/>
      <c r="L510" s="4"/>
    </row>
    <row r="511" spans="1:13" ht="409.5">
      <c r="A511" s="11">
        <v>2</v>
      </c>
      <c r="B511" s="16" t="s">
        <v>267</v>
      </c>
      <c r="C511" s="48" t="s">
        <v>266</v>
      </c>
      <c r="D511" s="10">
        <v>760</v>
      </c>
      <c r="E511" s="4"/>
      <c r="F511" s="4"/>
      <c r="G511" s="4"/>
      <c r="H511" s="4"/>
      <c r="I511" s="4"/>
      <c r="J511" s="4"/>
      <c r="K511" s="4"/>
      <c r="L511" s="4"/>
    </row>
    <row r="512" spans="1:13" ht="409.5">
      <c r="A512" s="11">
        <v>3</v>
      </c>
      <c r="B512" s="16" t="s">
        <v>268</v>
      </c>
      <c r="C512" s="11" t="s">
        <v>21</v>
      </c>
      <c r="D512" s="10">
        <v>130</v>
      </c>
      <c r="E512" s="4"/>
      <c r="F512" s="4"/>
      <c r="G512" s="4"/>
      <c r="H512" s="4"/>
      <c r="I512" s="4"/>
      <c r="J512" s="4"/>
      <c r="K512" s="4"/>
      <c r="L512" s="4"/>
    </row>
    <row r="513" spans="1:13">
      <c r="A513" s="12"/>
      <c r="B513" s="13" t="s">
        <v>244</v>
      </c>
      <c r="C513" s="14"/>
      <c r="D513" s="14"/>
      <c r="E513" s="14"/>
      <c r="F513" s="4"/>
      <c r="G513" s="14"/>
      <c r="H513" s="4"/>
      <c r="I513" s="4"/>
      <c r="J513" s="14"/>
      <c r="K513" s="14"/>
      <c r="L513" s="14"/>
    </row>
    <row r="514" spans="1:13">
      <c r="A514" s="86" t="s">
        <v>245</v>
      </c>
      <c r="B514" s="87"/>
      <c r="C514" s="87"/>
      <c r="D514" s="87"/>
      <c r="E514" s="87"/>
      <c r="F514" s="87"/>
      <c r="G514" s="87"/>
      <c r="H514" s="87"/>
      <c r="I514" s="87"/>
      <c r="J514" s="87"/>
      <c r="K514" s="87"/>
      <c r="L514" s="88"/>
    </row>
    <row r="515" spans="1:13">
      <c r="A515" s="5"/>
      <c r="B515" s="5"/>
      <c r="C515" s="5"/>
      <c r="D515" s="5"/>
      <c r="E515" s="5"/>
      <c r="F515" s="5"/>
      <c r="G515" s="5"/>
      <c r="H515" s="5"/>
      <c r="I515" s="5"/>
      <c r="J515" s="5"/>
      <c r="K515" s="5"/>
      <c r="L515" s="5"/>
    </row>
    <row r="516" spans="1:13">
      <c r="A516" s="5"/>
      <c r="B516" s="19" t="s">
        <v>270</v>
      </c>
      <c r="C516" s="5"/>
      <c r="D516" s="5"/>
      <c r="E516" s="5"/>
      <c r="F516" s="5"/>
      <c r="G516" s="5"/>
      <c r="H516" s="5"/>
      <c r="I516" s="5"/>
      <c r="J516" s="5"/>
      <c r="K516" s="5"/>
      <c r="L516" s="5"/>
    </row>
    <row r="517" spans="1:13">
      <c r="A517" s="5"/>
      <c r="B517" s="5"/>
      <c r="C517" s="5"/>
      <c r="D517" s="5"/>
      <c r="E517" s="5"/>
      <c r="F517" s="5"/>
      <c r="G517" s="5"/>
      <c r="H517" s="5"/>
      <c r="I517" s="5"/>
      <c r="J517" s="5"/>
      <c r="K517" s="5"/>
      <c r="L517" s="5"/>
    </row>
    <row r="518" spans="1:13">
      <c r="A518" s="5"/>
      <c r="B518" s="19" t="s">
        <v>466</v>
      </c>
      <c r="C518" s="5"/>
      <c r="D518" s="5"/>
      <c r="E518" s="5"/>
      <c r="F518" s="5"/>
      <c r="G518" s="5"/>
      <c r="H518" s="5"/>
      <c r="I518" s="5"/>
      <c r="J518" s="5"/>
      <c r="K518" s="5"/>
      <c r="L518" s="5"/>
    </row>
    <row r="519" spans="1:13" ht="36">
      <c r="A519" s="2" t="s">
        <v>6</v>
      </c>
      <c r="B519" s="2" t="s">
        <v>7</v>
      </c>
      <c r="C519" s="2" t="s">
        <v>8</v>
      </c>
      <c r="D519" s="68" t="s">
        <v>485</v>
      </c>
      <c r="E519" s="2" t="s">
        <v>0</v>
      </c>
      <c r="F519" s="2" t="s">
        <v>9</v>
      </c>
      <c r="G519" s="2" t="s">
        <v>1</v>
      </c>
      <c r="H519" s="2" t="s">
        <v>2</v>
      </c>
      <c r="I519" s="2" t="s">
        <v>3</v>
      </c>
      <c r="J519" s="2" t="s">
        <v>4</v>
      </c>
      <c r="K519" s="2" t="s">
        <v>10</v>
      </c>
      <c r="L519" s="2" t="s">
        <v>5</v>
      </c>
    </row>
    <row r="520" spans="1:13">
      <c r="A520" s="4">
        <v>1</v>
      </c>
      <c r="B520" s="4">
        <v>2</v>
      </c>
      <c r="C520" s="4">
        <v>3</v>
      </c>
      <c r="D520" s="4">
        <v>4</v>
      </c>
      <c r="E520" s="4">
        <v>5</v>
      </c>
      <c r="F520" s="4">
        <v>6</v>
      </c>
      <c r="G520" s="4">
        <v>7</v>
      </c>
      <c r="H520" s="4">
        <v>8</v>
      </c>
      <c r="I520" s="4">
        <v>9</v>
      </c>
      <c r="J520" s="4">
        <v>10</v>
      </c>
      <c r="K520" s="4">
        <v>11</v>
      </c>
      <c r="L520" s="4">
        <v>12</v>
      </c>
    </row>
    <row r="521" spans="1:13" ht="409.5">
      <c r="A521" s="4"/>
      <c r="B521" s="15" t="s">
        <v>272</v>
      </c>
      <c r="C521" s="11" t="s">
        <v>271</v>
      </c>
      <c r="D521" s="9">
        <v>360</v>
      </c>
      <c r="E521" s="4"/>
      <c r="F521" s="4"/>
      <c r="G521" s="4"/>
      <c r="H521" s="4"/>
      <c r="I521" s="4"/>
      <c r="J521" s="4"/>
      <c r="K521" s="4"/>
      <c r="L521" s="4"/>
    </row>
    <row r="522" spans="1:13">
      <c r="A522" s="12"/>
      <c r="B522" s="13" t="s">
        <v>467</v>
      </c>
      <c r="C522" s="14"/>
      <c r="D522" s="14"/>
      <c r="E522" s="14"/>
      <c r="F522" s="4"/>
      <c r="G522" s="14"/>
      <c r="H522" s="4"/>
      <c r="I522" s="4"/>
      <c r="J522" s="14"/>
      <c r="K522" s="14"/>
      <c r="L522" s="14"/>
    </row>
    <row r="523" spans="1:13">
      <c r="A523" s="86" t="s">
        <v>468</v>
      </c>
      <c r="B523" s="87"/>
      <c r="C523" s="87"/>
      <c r="D523" s="87"/>
      <c r="E523" s="87"/>
      <c r="F523" s="87"/>
      <c r="G523" s="87"/>
      <c r="H523" s="87"/>
      <c r="I523" s="87"/>
      <c r="J523" s="87"/>
      <c r="K523" s="87"/>
      <c r="L523" s="88"/>
    </row>
    <row r="524" spans="1:13">
      <c r="A524" s="5"/>
      <c r="B524" s="5"/>
      <c r="C524" s="5"/>
      <c r="D524" s="5"/>
      <c r="E524" s="5"/>
      <c r="F524" s="5"/>
      <c r="G524" s="5"/>
      <c r="H524" s="5"/>
      <c r="I524" s="5"/>
      <c r="J524" s="5"/>
      <c r="K524" s="5"/>
      <c r="L524" s="5"/>
    </row>
    <row r="525" spans="1:13">
      <c r="A525" s="64"/>
      <c r="B525" s="109" t="s">
        <v>457</v>
      </c>
      <c r="C525" s="109"/>
      <c r="D525" s="109"/>
      <c r="E525" s="109"/>
      <c r="F525" s="109"/>
      <c r="G525" s="109"/>
      <c r="H525" s="109"/>
      <c r="I525" s="109"/>
      <c r="J525" s="109"/>
      <c r="K525" s="109"/>
      <c r="L525" s="109"/>
    </row>
    <row r="526" spans="1:13" ht="60">
      <c r="A526" s="62" t="s">
        <v>6</v>
      </c>
      <c r="B526" s="62" t="s">
        <v>330</v>
      </c>
      <c r="C526" s="99" t="s">
        <v>344</v>
      </c>
      <c r="D526" s="99"/>
      <c r="E526" s="55" t="s">
        <v>339</v>
      </c>
      <c r="F526" s="55" t="s">
        <v>331</v>
      </c>
      <c r="G526" s="55" t="s">
        <v>334</v>
      </c>
      <c r="H526" s="59" t="s">
        <v>335</v>
      </c>
      <c r="I526" s="55" t="s">
        <v>336</v>
      </c>
      <c r="J526" s="55" t="s">
        <v>333</v>
      </c>
      <c r="K526" s="55" t="s">
        <v>332</v>
      </c>
      <c r="L526" s="91" t="s">
        <v>337</v>
      </c>
      <c r="M526" s="92"/>
    </row>
    <row r="527" spans="1:13">
      <c r="A527" s="62">
        <v>1</v>
      </c>
      <c r="B527" s="62">
        <v>2</v>
      </c>
      <c r="C527" s="93">
        <v>3</v>
      </c>
      <c r="D527" s="94"/>
      <c r="E527" s="62">
        <v>4</v>
      </c>
      <c r="F527" s="62">
        <v>5</v>
      </c>
      <c r="G527" s="57">
        <v>6</v>
      </c>
      <c r="H527" s="62">
        <v>7</v>
      </c>
      <c r="I527" s="62" t="s">
        <v>340</v>
      </c>
      <c r="J527" s="62" t="s">
        <v>341</v>
      </c>
      <c r="K527" s="62" t="s">
        <v>342</v>
      </c>
      <c r="L527" s="93" t="s">
        <v>343</v>
      </c>
      <c r="M527" s="94"/>
    </row>
    <row r="528" spans="1:13" ht="251.25" customHeight="1">
      <c r="A528" s="54">
        <v>1</v>
      </c>
      <c r="B528" s="18" t="s">
        <v>465</v>
      </c>
      <c r="C528" s="93">
        <v>24</v>
      </c>
      <c r="D528" s="94"/>
      <c r="E528" s="62">
        <v>1</v>
      </c>
      <c r="F528" s="53"/>
      <c r="G528" s="60"/>
      <c r="H528" s="60"/>
      <c r="I528" s="53"/>
      <c r="J528" s="53"/>
      <c r="K528" s="53"/>
      <c r="L528" s="95"/>
      <c r="M528" s="96"/>
    </row>
    <row r="529" spans="1:13">
      <c r="A529" s="53"/>
      <c r="B529" s="13" t="s">
        <v>458</v>
      </c>
      <c r="C529" s="97"/>
      <c r="D529" s="98"/>
      <c r="E529" s="58"/>
      <c r="F529" s="58"/>
      <c r="G529" s="61"/>
      <c r="H529" s="61"/>
      <c r="I529" s="58"/>
      <c r="J529" s="53"/>
      <c r="K529" s="53"/>
      <c r="L529" s="95"/>
      <c r="M529" s="96"/>
    </row>
    <row r="530" spans="1:13">
      <c r="A530" s="86" t="s">
        <v>459</v>
      </c>
      <c r="B530" s="87"/>
      <c r="C530" s="87"/>
      <c r="D530" s="87"/>
      <c r="E530" s="87"/>
      <c r="F530" s="87"/>
      <c r="G530" s="87"/>
      <c r="H530" s="87"/>
      <c r="I530" s="87"/>
      <c r="J530" s="87"/>
      <c r="K530" s="87"/>
      <c r="L530" s="87"/>
      <c r="M530" s="88"/>
    </row>
    <row r="531" spans="1:13">
      <c r="A531" s="64"/>
      <c r="B531" s="64"/>
      <c r="C531" s="64"/>
      <c r="D531" s="64"/>
      <c r="E531" s="64"/>
      <c r="F531" s="64"/>
      <c r="G531" s="64"/>
      <c r="H531" s="64"/>
      <c r="I531" s="64"/>
      <c r="J531" s="64"/>
      <c r="K531" s="64"/>
      <c r="L531" s="64"/>
    </row>
    <row r="532" spans="1:13">
      <c r="A532" s="64"/>
      <c r="B532" s="19" t="s">
        <v>460</v>
      </c>
      <c r="C532" s="64"/>
      <c r="D532" s="64"/>
      <c r="E532" s="64"/>
      <c r="F532" s="64"/>
      <c r="G532" s="64"/>
      <c r="H532" s="64"/>
      <c r="I532" s="64"/>
      <c r="J532" s="64"/>
      <c r="K532" s="64"/>
      <c r="L532" s="64"/>
    </row>
    <row r="533" spans="1:13">
      <c r="A533" s="64"/>
      <c r="B533" s="63"/>
      <c r="C533" s="90" t="s">
        <v>9</v>
      </c>
      <c r="D533" s="90"/>
      <c r="E533" s="90"/>
      <c r="F533" s="90" t="s">
        <v>2</v>
      </c>
      <c r="G533" s="90"/>
      <c r="H533" s="90" t="s">
        <v>3</v>
      </c>
      <c r="I533" s="90"/>
      <c r="J533" s="90"/>
      <c r="K533" s="64"/>
      <c r="L533" s="64"/>
    </row>
    <row r="534" spans="1:13">
      <c r="A534" s="64"/>
      <c r="B534" s="56" t="s">
        <v>352</v>
      </c>
      <c r="C534" s="85"/>
      <c r="D534" s="85"/>
      <c r="E534" s="85"/>
      <c r="F534" s="85"/>
      <c r="G534" s="85"/>
      <c r="H534" s="85"/>
      <c r="I534" s="85"/>
      <c r="J534" s="85"/>
      <c r="K534" s="64"/>
      <c r="L534" s="64"/>
    </row>
    <row r="535" spans="1:13">
      <c r="A535" s="64"/>
      <c r="B535" s="56" t="s">
        <v>353</v>
      </c>
      <c r="C535" s="85"/>
      <c r="D535" s="85"/>
      <c r="E535" s="85"/>
      <c r="F535" s="85"/>
      <c r="G535" s="85"/>
      <c r="H535" s="85"/>
      <c r="I535" s="85"/>
      <c r="J535" s="85"/>
      <c r="K535" s="64"/>
      <c r="L535" s="64"/>
    </row>
    <row r="536" spans="1:13">
      <c r="A536" s="64"/>
      <c r="B536" s="65" t="s">
        <v>461</v>
      </c>
      <c r="C536" s="85"/>
      <c r="D536" s="85"/>
      <c r="E536" s="85"/>
      <c r="F536" s="85"/>
      <c r="G536" s="85"/>
      <c r="H536" s="85"/>
      <c r="I536" s="85"/>
      <c r="J536" s="85"/>
      <c r="K536" s="64"/>
      <c r="L536" s="64"/>
    </row>
    <row r="537" spans="1:13">
      <c r="A537" s="64"/>
      <c r="B537" s="86" t="s">
        <v>462</v>
      </c>
      <c r="C537" s="87"/>
      <c r="D537" s="87"/>
      <c r="E537" s="87"/>
      <c r="F537" s="87"/>
      <c r="G537" s="87"/>
      <c r="H537" s="87"/>
      <c r="I537" s="87"/>
      <c r="J537" s="88"/>
      <c r="K537" s="64"/>
      <c r="L537" s="64"/>
    </row>
    <row r="538" spans="1:13">
      <c r="A538" s="64"/>
      <c r="B538" s="64"/>
      <c r="C538" s="64"/>
      <c r="D538" s="64"/>
      <c r="E538" s="64"/>
      <c r="F538" s="64"/>
      <c r="G538" s="64"/>
      <c r="H538" s="64"/>
      <c r="I538" s="64"/>
      <c r="J538" s="64"/>
      <c r="K538" s="64"/>
      <c r="L538" s="64"/>
    </row>
    <row r="539" spans="1:13">
      <c r="A539" s="64"/>
      <c r="B539" s="64" t="s">
        <v>463</v>
      </c>
      <c r="C539" s="64"/>
      <c r="D539" s="89" t="s">
        <v>464</v>
      </c>
      <c r="E539" s="89"/>
      <c r="F539" s="89"/>
      <c r="G539" s="89"/>
      <c r="H539" s="89"/>
      <c r="I539" s="64"/>
      <c r="J539" s="64"/>
      <c r="K539" s="64"/>
      <c r="L539" s="64"/>
    </row>
    <row r="540" spans="1:13">
      <c r="A540" s="64"/>
      <c r="B540" s="64"/>
      <c r="C540" s="64"/>
      <c r="D540" s="64"/>
      <c r="E540" s="64"/>
      <c r="F540" s="64"/>
      <c r="G540" s="64"/>
      <c r="H540" s="64"/>
      <c r="I540" s="64"/>
      <c r="J540" s="64"/>
      <c r="K540" s="64"/>
      <c r="L540" s="64"/>
    </row>
    <row r="541" spans="1:13">
      <c r="A541" s="64"/>
      <c r="B541" s="19" t="s">
        <v>273</v>
      </c>
      <c r="C541" s="64"/>
      <c r="D541" s="64"/>
      <c r="E541" s="64"/>
      <c r="F541" s="64"/>
      <c r="G541" s="64"/>
      <c r="H541" s="64"/>
      <c r="I541" s="64"/>
      <c r="J541" s="64"/>
      <c r="K541" s="64"/>
      <c r="L541" s="64"/>
    </row>
    <row r="542" spans="1:13">
      <c r="A542" s="5"/>
      <c r="B542" s="5"/>
      <c r="C542" s="5"/>
      <c r="D542" s="5"/>
      <c r="E542" s="5"/>
      <c r="F542" s="5"/>
      <c r="G542" s="5"/>
      <c r="H542" s="5"/>
      <c r="I542" s="5"/>
      <c r="J542" s="5"/>
      <c r="K542" s="5"/>
      <c r="L542" s="5"/>
    </row>
    <row r="543" spans="1:13">
      <c r="A543" s="5"/>
      <c r="B543" s="19" t="s">
        <v>469</v>
      </c>
      <c r="C543" s="5"/>
      <c r="D543" s="5"/>
      <c r="E543" s="5"/>
      <c r="F543" s="5"/>
      <c r="G543" s="5"/>
      <c r="H543" s="5"/>
      <c r="I543" s="5"/>
      <c r="J543" s="5"/>
      <c r="K543" s="5"/>
      <c r="L543" s="5"/>
    </row>
    <row r="544" spans="1:13" ht="36">
      <c r="A544" s="2" t="s">
        <v>6</v>
      </c>
      <c r="B544" s="2" t="s">
        <v>7</v>
      </c>
      <c r="C544" s="2" t="s">
        <v>8</v>
      </c>
      <c r="D544" s="68" t="s">
        <v>485</v>
      </c>
      <c r="E544" s="2" t="s">
        <v>0</v>
      </c>
      <c r="F544" s="2" t="s">
        <v>9</v>
      </c>
      <c r="G544" s="2" t="s">
        <v>1</v>
      </c>
      <c r="H544" s="2" t="s">
        <v>2</v>
      </c>
      <c r="I544" s="2" t="s">
        <v>3</v>
      </c>
      <c r="J544" s="2" t="s">
        <v>4</v>
      </c>
      <c r="K544" s="2" t="s">
        <v>10</v>
      </c>
      <c r="L544" s="2" t="s">
        <v>5</v>
      </c>
    </row>
    <row r="545" spans="1:13">
      <c r="A545" s="4">
        <v>1</v>
      </c>
      <c r="B545" s="4">
        <v>2</v>
      </c>
      <c r="C545" s="4">
        <v>3</v>
      </c>
      <c r="D545" s="4">
        <v>4</v>
      </c>
      <c r="E545" s="4">
        <v>5</v>
      </c>
      <c r="F545" s="4">
        <v>6</v>
      </c>
      <c r="G545" s="4">
        <v>7</v>
      </c>
      <c r="H545" s="4">
        <v>8</v>
      </c>
      <c r="I545" s="4">
        <v>9</v>
      </c>
      <c r="J545" s="4">
        <v>10</v>
      </c>
      <c r="K545" s="4">
        <v>11</v>
      </c>
      <c r="L545" s="4">
        <v>12</v>
      </c>
    </row>
    <row r="546" spans="1:13" ht="409.5">
      <c r="A546" s="11">
        <v>1</v>
      </c>
      <c r="B546" s="15" t="s">
        <v>274</v>
      </c>
      <c r="C546" s="11" t="s">
        <v>271</v>
      </c>
      <c r="D546" s="9">
        <v>40</v>
      </c>
      <c r="E546" s="4"/>
      <c r="F546" s="4"/>
      <c r="G546" s="4"/>
      <c r="H546" s="4"/>
      <c r="I546" s="4"/>
      <c r="J546" s="4"/>
      <c r="K546" s="4"/>
      <c r="L546" s="4"/>
    </row>
    <row r="547" spans="1:13">
      <c r="A547" s="12"/>
      <c r="B547" s="13" t="s">
        <v>470</v>
      </c>
      <c r="C547" s="14"/>
      <c r="D547" s="14"/>
      <c r="E547" s="14"/>
      <c r="F547" s="4"/>
      <c r="G547" s="14"/>
      <c r="H547" s="4"/>
      <c r="I547" s="4"/>
      <c r="J547" s="14"/>
      <c r="K547" s="14"/>
      <c r="L547" s="14"/>
    </row>
    <row r="548" spans="1:13">
      <c r="A548" s="86" t="s">
        <v>471</v>
      </c>
      <c r="B548" s="87"/>
      <c r="C548" s="87"/>
      <c r="D548" s="87"/>
      <c r="E548" s="87"/>
      <c r="F548" s="87"/>
      <c r="G548" s="87"/>
      <c r="H548" s="87"/>
      <c r="I548" s="87"/>
      <c r="J548" s="87"/>
      <c r="K548" s="87"/>
      <c r="L548" s="88"/>
    </row>
    <row r="549" spans="1:13">
      <c r="A549" s="64"/>
      <c r="B549" s="64"/>
      <c r="C549" s="64"/>
      <c r="D549" s="64"/>
      <c r="E549" s="64"/>
      <c r="F549" s="64"/>
      <c r="G549" s="64"/>
      <c r="H549" s="64"/>
      <c r="I549" s="64"/>
      <c r="J549" s="64"/>
      <c r="K549" s="64"/>
      <c r="L549" s="64"/>
    </row>
    <row r="550" spans="1:13">
      <c r="A550" s="64"/>
      <c r="B550" s="109" t="s">
        <v>480</v>
      </c>
      <c r="C550" s="109"/>
      <c r="D550" s="109"/>
      <c r="E550" s="109"/>
      <c r="F550" s="109"/>
      <c r="G550" s="109"/>
      <c r="H550" s="109"/>
      <c r="I550" s="109"/>
      <c r="J550" s="109"/>
      <c r="K550" s="109"/>
      <c r="L550" s="109"/>
    </row>
    <row r="551" spans="1:13" ht="60">
      <c r="A551" s="62" t="s">
        <v>6</v>
      </c>
      <c r="B551" s="62" t="s">
        <v>330</v>
      </c>
      <c r="C551" s="99" t="s">
        <v>344</v>
      </c>
      <c r="D551" s="99"/>
      <c r="E551" s="55" t="s">
        <v>339</v>
      </c>
      <c r="F551" s="55" t="s">
        <v>331</v>
      </c>
      <c r="G551" s="55" t="s">
        <v>334</v>
      </c>
      <c r="H551" s="59" t="s">
        <v>335</v>
      </c>
      <c r="I551" s="55" t="s">
        <v>336</v>
      </c>
      <c r="J551" s="55" t="s">
        <v>333</v>
      </c>
      <c r="K551" s="55" t="s">
        <v>332</v>
      </c>
      <c r="L551" s="91" t="s">
        <v>337</v>
      </c>
      <c r="M551" s="92"/>
    </row>
    <row r="552" spans="1:13">
      <c r="A552" s="62">
        <v>1</v>
      </c>
      <c r="B552" s="62">
        <v>2</v>
      </c>
      <c r="C552" s="93">
        <v>3</v>
      </c>
      <c r="D552" s="94"/>
      <c r="E552" s="62">
        <v>4</v>
      </c>
      <c r="F552" s="62">
        <v>5</v>
      </c>
      <c r="G552" s="57">
        <v>6</v>
      </c>
      <c r="H552" s="62">
        <v>7</v>
      </c>
      <c r="I552" s="62" t="s">
        <v>340</v>
      </c>
      <c r="J552" s="62" t="s">
        <v>341</v>
      </c>
      <c r="K552" s="62" t="s">
        <v>342</v>
      </c>
      <c r="L552" s="93" t="s">
        <v>343</v>
      </c>
      <c r="M552" s="94"/>
    </row>
    <row r="553" spans="1:13" ht="264">
      <c r="A553" s="54">
        <v>1</v>
      </c>
      <c r="B553" s="18" t="s">
        <v>479</v>
      </c>
      <c r="C553" s="93">
        <v>24</v>
      </c>
      <c r="D553" s="94"/>
      <c r="E553" s="62">
        <v>1</v>
      </c>
      <c r="F553" s="53"/>
      <c r="G553" s="60"/>
      <c r="H553" s="60"/>
      <c r="I553" s="53"/>
      <c r="J553" s="53"/>
      <c r="K553" s="53"/>
      <c r="L553" s="95"/>
      <c r="M553" s="96"/>
    </row>
    <row r="554" spans="1:13">
      <c r="A554" s="53"/>
      <c r="B554" s="13" t="s">
        <v>472</v>
      </c>
      <c r="C554" s="97"/>
      <c r="D554" s="98"/>
      <c r="E554" s="58"/>
      <c r="F554" s="58"/>
      <c r="G554" s="61"/>
      <c r="H554" s="61"/>
      <c r="I554" s="58"/>
      <c r="J554" s="53"/>
      <c r="K554" s="53"/>
      <c r="L554" s="95"/>
      <c r="M554" s="96"/>
    </row>
    <row r="555" spans="1:13">
      <c r="A555" s="86" t="s">
        <v>473</v>
      </c>
      <c r="B555" s="87"/>
      <c r="C555" s="87"/>
      <c r="D555" s="87"/>
      <c r="E555" s="87"/>
      <c r="F555" s="87"/>
      <c r="G555" s="87"/>
      <c r="H555" s="87"/>
      <c r="I555" s="87"/>
      <c r="J555" s="87"/>
      <c r="K555" s="87"/>
      <c r="L555" s="87"/>
      <c r="M555" s="88"/>
    </row>
    <row r="556" spans="1:13">
      <c r="A556" s="64"/>
      <c r="B556" s="64"/>
      <c r="C556" s="64"/>
      <c r="D556" s="64"/>
      <c r="E556" s="64"/>
      <c r="F556" s="64"/>
      <c r="G556" s="64"/>
      <c r="H556" s="64"/>
      <c r="I556" s="64"/>
      <c r="J556" s="64"/>
      <c r="K556" s="64"/>
      <c r="L556" s="64"/>
    </row>
    <row r="557" spans="1:13">
      <c r="A557" s="64"/>
      <c r="B557" s="19" t="s">
        <v>474</v>
      </c>
      <c r="C557" s="64"/>
      <c r="D557" s="64"/>
      <c r="E557" s="64"/>
      <c r="F557" s="64"/>
      <c r="G557" s="64"/>
      <c r="H557" s="64"/>
      <c r="I557" s="64"/>
      <c r="J557" s="64"/>
      <c r="K557" s="64"/>
      <c r="L557" s="64"/>
    </row>
    <row r="558" spans="1:13">
      <c r="A558" s="64"/>
      <c r="B558" s="63"/>
      <c r="C558" s="90" t="s">
        <v>9</v>
      </c>
      <c r="D558" s="90"/>
      <c r="E558" s="90"/>
      <c r="F558" s="90" t="s">
        <v>2</v>
      </c>
      <c r="G558" s="90"/>
      <c r="H558" s="90" t="s">
        <v>3</v>
      </c>
      <c r="I558" s="90"/>
      <c r="J558" s="90"/>
      <c r="K558" s="64"/>
      <c r="L558" s="64"/>
    </row>
    <row r="559" spans="1:13">
      <c r="A559" s="64"/>
      <c r="B559" s="56" t="s">
        <v>352</v>
      </c>
      <c r="C559" s="85"/>
      <c r="D559" s="85"/>
      <c r="E559" s="85"/>
      <c r="F559" s="85"/>
      <c r="G559" s="85"/>
      <c r="H559" s="85"/>
      <c r="I559" s="85"/>
      <c r="J559" s="85"/>
      <c r="K559" s="64"/>
      <c r="L559" s="64"/>
    </row>
    <row r="560" spans="1:13">
      <c r="A560" s="64"/>
      <c r="B560" s="56" t="s">
        <v>353</v>
      </c>
      <c r="C560" s="85"/>
      <c r="D560" s="85"/>
      <c r="E560" s="85"/>
      <c r="F560" s="85"/>
      <c r="G560" s="85"/>
      <c r="H560" s="85"/>
      <c r="I560" s="85"/>
      <c r="J560" s="85"/>
      <c r="K560" s="64"/>
      <c r="L560" s="64"/>
    </row>
    <row r="561" spans="1:12">
      <c r="A561" s="64"/>
      <c r="B561" s="65" t="s">
        <v>475</v>
      </c>
      <c r="C561" s="85"/>
      <c r="D561" s="85"/>
      <c r="E561" s="85"/>
      <c r="F561" s="85"/>
      <c r="G561" s="85"/>
      <c r="H561" s="85"/>
      <c r="I561" s="85"/>
      <c r="J561" s="85"/>
      <c r="K561" s="64"/>
      <c r="L561" s="64"/>
    </row>
    <row r="562" spans="1:12">
      <c r="A562" s="64"/>
      <c r="B562" s="86" t="s">
        <v>476</v>
      </c>
      <c r="C562" s="87"/>
      <c r="D562" s="87"/>
      <c r="E562" s="87"/>
      <c r="F562" s="87"/>
      <c r="G562" s="87"/>
      <c r="H562" s="87"/>
      <c r="I562" s="87"/>
      <c r="J562" s="88"/>
      <c r="K562" s="64"/>
      <c r="L562" s="64"/>
    </row>
    <row r="563" spans="1:12">
      <c r="A563" s="64"/>
      <c r="B563" s="64"/>
      <c r="C563" s="64"/>
      <c r="D563" s="64"/>
      <c r="E563" s="64"/>
      <c r="F563" s="64"/>
      <c r="G563" s="64"/>
      <c r="H563" s="64"/>
      <c r="I563" s="64"/>
      <c r="J563" s="64"/>
      <c r="K563" s="64"/>
      <c r="L563" s="64"/>
    </row>
    <row r="564" spans="1:12">
      <c r="A564" s="64"/>
      <c r="B564" s="64" t="s">
        <v>477</v>
      </c>
      <c r="C564" s="64"/>
      <c r="D564" s="89" t="s">
        <v>478</v>
      </c>
      <c r="E564" s="89"/>
      <c r="F564" s="89"/>
      <c r="G564" s="89"/>
      <c r="H564" s="89"/>
      <c r="I564" s="64"/>
      <c r="J564" s="64"/>
      <c r="K564" s="64"/>
      <c r="L564" s="64"/>
    </row>
    <row r="565" spans="1:12">
      <c r="A565" s="5"/>
      <c r="B565" s="5"/>
      <c r="C565" s="5"/>
      <c r="D565" s="5"/>
      <c r="E565" s="5"/>
      <c r="F565" s="5"/>
      <c r="G565" s="5"/>
      <c r="H565" s="5"/>
      <c r="I565" s="5"/>
      <c r="J565" s="5"/>
      <c r="K565" s="5"/>
      <c r="L565" s="5"/>
    </row>
    <row r="566" spans="1:12">
      <c r="A566" s="5"/>
      <c r="B566" s="19" t="s">
        <v>290</v>
      </c>
      <c r="C566" s="5"/>
      <c r="D566" s="5"/>
      <c r="E566" s="5"/>
      <c r="F566" s="5"/>
      <c r="G566" s="5"/>
      <c r="H566" s="5"/>
      <c r="I566" s="5"/>
      <c r="J566" s="5"/>
      <c r="K566" s="5"/>
      <c r="L566" s="5"/>
    </row>
    <row r="567" spans="1:12" ht="36">
      <c r="A567" s="2" t="s">
        <v>6</v>
      </c>
      <c r="B567" s="2" t="s">
        <v>7</v>
      </c>
      <c r="C567" s="2" t="s">
        <v>8</v>
      </c>
      <c r="D567" s="68" t="s">
        <v>485</v>
      </c>
      <c r="E567" s="2" t="s">
        <v>0</v>
      </c>
      <c r="F567" s="2" t="s">
        <v>9</v>
      </c>
      <c r="G567" s="2" t="s">
        <v>1</v>
      </c>
      <c r="H567" s="2" t="s">
        <v>2</v>
      </c>
      <c r="I567" s="2" t="s">
        <v>3</v>
      </c>
      <c r="J567" s="2" t="s">
        <v>4</v>
      </c>
      <c r="K567" s="2" t="s">
        <v>10</v>
      </c>
      <c r="L567" s="2" t="s">
        <v>5</v>
      </c>
    </row>
    <row r="568" spans="1:12">
      <c r="A568" s="4">
        <v>1</v>
      </c>
      <c r="B568" s="4">
        <v>2</v>
      </c>
      <c r="C568" s="4">
        <v>3</v>
      </c>
      <c r="D568" s="4">
        <v>4</v>
      </c>
      <c r="E568" s="4">
        <v>5</v>
      </c>
      <c r="F568" s="4">
        <v>6</v>
      </c>
      <c r="G568" s="4">
        <v>7</v>
      </c>
      <c r="H568" s="4">
        <v>8</v>
      </c>
      <c r="I568" s="4">
        <v>9</v>
      </c>
      <c r="J568" s="4">
        <v>10</v>
      </c>
      <c r="K568" s="4">
        <v>11</v>
      </c>
      <c r="L568" s="4">
        <v>12</v>
      </c>
    </row>
    <row r="569" spans="1:12" ht="66" customHeight="1">
      <c r="A569" s="11">
        <v>1</v>
      </c>
      <c r="B569" s="15" t="s">
        <v>275</v>
      </c>
      <c r="C569" s="11" t="s">
        <v>51</v>
      </c>
      <c r="D569" s="9">
        <v>15</v>
      </c>
      <c r="E569" s="4"/>
      <c r="F569" s="4"/>
      <c r="G569" s="4"/>
      <c r="H569" s="4"/>
      <c r="I569" s="4"/>
      <c r="J569" s="4"/>
      <c r="K569" s="4"/>
      <c r="L569" s="4"/>
    </row>
    <row r="570" spans="1:12" ht="101.25" customHeight="1">
      <c r="A570" s="11">
        <v>2</v>
      </c>
      <c r="B570" s="16" t="s">
        <v>276</v>
      </c>
      <c r="C570" s="11" t="s">
        <v>51</v>
      </c>
      <c r="D570" s="10">
        <v>15</v>
      </c>
      <c r="E570" s="4"/>
      <c r="F570" s="4"/>
      <c r="G570" s="4"/>
      <c r="H570" s="4"/>
      <c r="I570" s="4"/>
      <c r="J570" s="4"/>
      <c r="K570" s="4"/>
      <c r="L570" s="4"/>
    </row>
    <row r="571" spans="1:12">
      <c r="A571" s="12"/>
      <c r="B571" s="13" t="s">
        <v>259</v>
      </c>
      <c r="C571" s="14"/>
      <c r="D571" s="14"/>
      <c r="E571" s="14"/>
      <c r="F571" s="4"/>
      <c r="G571" s="14"/>
      <c r="H571" s="4"/>
      <c r="I571" s="4"/>
      <c r="J571" s="14"/>
      <c r="K571" s="14"/>
      <c r="L571" s="14"/>
    </row>
    <row r="572" spans="1:12">
      <c r="A572" s="86" t="s">
        <v>260</v>
      </c>
      <c r="B572" s="87"/>
      <c r="C572" s="87"/>
      <c r="D572" s="87"/>
      <c r="E572" s="87"/>
      <c r="F572" s="87"/>
      <c r="G572" s="87"/>
      <c r="H572" s="87"/>
      <c r="I572" s="87"/>
      <c r="J572" s="87"/>
      <c r="K572" s="87"/>
      <c r="L572" s="88"/>
    </row>
    <row r="573" spans="1:12">
      <c r="A573" s="64"/>
      <c r="B573" s="64"/>
      <c r="C573" s="64"/>
      <c r="D573" s="64"/>
      <c r="E573" s="64"/>
      <c r="F573" s="64"/>
      <c r="G573" s="64"/>
      <c r="H573" s="64"/>
      <c r="I573" s="64"/>
      <c r="J573" s="64"/>
      <c r="K573" s="64"/>
      <c r="L573" s="64"/>
    </row>
    <row r="574" spans="1:12">
      <c r="A574" s="5"/>
      <c r="B574" s="19" t="s">
        <v>289</v>
      </c>
      <c r="C574" s="5"/>
      <c r="D574" s="5"/>
      <c r="E574" s="5"/>
      <c r="F574" s="5"/>
      <c r="G574" s="5"/>
      <c r="H574" s="5"/>
      <c r="I574" s="5"/>
      <c r="J574" s="5"/>
      <c r="K574" s="5"/>
      <c r="L574" s="5"/>
    </row>
    <row r="575" spans="1:12" ht="36">
      <c r="A575" s="2" t="s">
        <v>6</v>
      </c>
      <c r="B575" s="2" t="s">
        <v>7</v>
      </c>
      <c r="C575" s="2" t="s">
        <v>8</v>
      </c>
      <c r="D575" s="68" t="s">
        <v>485</v>
      </c>
      <c r="E575" s="2" t="s">
        <v>0</v>
      </c>
      <c r="F575" s="2" t="s">
        <v>9</v>
      </c>
      <c r="G575" s="2" t="s">
        <v>1</v>
      </c>
      <c r="H575" s="2" t="s">
        <v>2</v>
      </c>
      <c r="I575" s="2" t="s">
        <v>3</v>
      </c>
      <c r="J575" s="2" t="s">
        <v>4</v>
      </c>
      <c r="K575" s="2" t="s">
        <v>10</v>
      </c>
      <c r="L575" s="2" t="s">
        <v>5</v>
      </c>
    </row>
    <row r="576" spans="1:12">
      <c r="A576" s="4">
        <v>1</v>
      </c>
      <c r="B576" s="4">
        <v>2</v>
      </c>
      <c r="C576" s="4">
        <v>3</v>
      </c>
      <c r="D576" s="4">
        <v>4</v>
      </c>
      <c r="E576" s="4">
        <v>5</v>
      </c>
      <c r="F576" s="4">
        <v>6</v>
      </c>
      <c r="G576" s="4">
        <v>7</v>
      </c>
      <c r="H576" s="4">
        <v>8</v>
      </c>
      <c r="I576" s="4">
        <v>9</v>
      </c>
      <c r="J576" s="4">
        <v>10</v>
      </c>
      <c r="K576" s="4">
        <v>11</v>
      </c>
      <c r="L576" s="4">
        <v>12</v>
      </c>
    </row>
    <row r="577" spans="1:12" ht="30.75" customHeight="1">
      <c r="A577" s="11">
        <v>1</v>
      </c>
      <c r="B577" s="18" t="s">
        <v>277</v>
      </c>
      <c r="C577" s="11" t="s">
        <v>51</v>
      </c>
      <c r="D577" s="10">
        <v>12</v>
      </c>
      <c r="E577" s="4"/>
      <c r="F577" s="4"/>
      <c r="G577" s="4"/>
      <c r="H577" s="4"/>
      <c r="I577" s="4"/>
      <c r="J577" s="4"/>
      <c r="K577" s="4"/>
      <c r="L577" s="4"/>
    </row>
    <row r="578" spans="1:12" ht="52.5" customHeight="1">
      <c r="A578" s="11">
        <v>2</v>
      </c>
      <c r="B578" s="18" t="s">
        <v>278</v>
      </c>
      <c r="C578" s="11" t="s">
        <v>51</v>
      </c>
      <c r="D578" s="10">
        <v>12</v>
      </c>
      <c r="E578" s="4"/>
      <c r="F578" s="4"/>
      <c r="G578" s="4"/>
      <c r="H578" s="4"/>
      <c r="I578" s="4"/>
      <c r="J578" s="4"/>
      <c r="K578" s="4"/>
      <c r="L578" s="4"/>
    </row>
    <row r="579" spans="1:12" ht="165" customHeight="1">
      <c r="A579" s="11">
        <v>3</v>
      </c>
      <c r="B579" s="18" t="s">
        <v>279</v>
      </c>
      <c r="C579" s="11" t="s">
        <v>51</v>
      </c>
      <c r="D579" s="10">
        <v>30</v>
      </c>
      <c r="E579" s="4"/>
      <c r="F579" s="4"/>
      <c r="G579" s="4"/>
      <c r="H579" s="4"/>
      <c r="I579" s="4"/>
      <c r="J579" s="4"/>
      <c r="K579" s="4"/>
      <c r="L579" s="4"/>
    </row>
    <row r="580" spans="1:12" ht="273.75" customHeight="1">
      <c r="A580" s="11">
        <v>4</v>
      </c>
      <c r="B580" s="18" t="s">
        <v>280</v>
      </c>
      <c r="C580" s="11" t="s">
        <v>51</v>
      </c>
      <c r="D580" s="10">
        <v>372</v>
      </c>
      <c r="E580" s="4"/>
      <c r="F580" s="4"/>
      <c r="G580" s="4"/>
      <c r="H580" s="4"/>
      <c r="I580" s="4"/>
      <c r="J580" s="4"/>
      <c r="K580" s="4"/>
      <c r="L580" s="4"/>
    </row>
    <row r="581" spans="1:12" ht="126" customHeight="1">
      <c r="A581" s="11">
        <v>5</v>
      </c>
      <c r="B581" s="17" t="s">
        <v>281</v>
      </c>
      <c r="C581" s="11" t="s">
        <v>51</v>
      </c>
      <c r="D581" s="10">
        <v>90</v>
      </c>
      <c r="E581" s="4"/>
      <c r="F581" s="4"/>
      <c r="G581" s="4"/>
      <c r="H581" s="4"/>
      <c r="I581" s="4"/>
      <c r="J581" s="4"/>
      <c r="K581" s="4"/>
      <c r="L581" s="4"/>
    </row>
    <row r="582" spans="1:12" ht="94.5" customHeight="1">
      <c r="A582" s="11">
        <v>6</v>
      </c>
      <c r="B582" s="18" t="s">
        <v>282</v>
      </c>
      <c r="C582" s="11" t="s">
        <v>51</v>
      </c>
      <c r="D582" s="10">
        <v>48</v>
      </c>
      <c r="E582" s="4"/>
      <c r="F582" s="4"/>
      <c r="G582" s="4"/>
      <c r="H582" s="4"/>
      <c r="I582" s="4"/>
      <c r="J582" s="4"/>
      <c r="K582" s="4"/>
      <c r="L582" s="4"/>
    </row>
    <row r="583" spans="1:12" ht="91.5" customHeight="1">
      <c r="A583" s="11">
        <v>7</v>
      </c>
      <c r="B583" s="18" t="s">
        <v>283</v>
      </c>
      <c r="C583" s="11" t="s">
        <v>51</v>
      </c>
      <c r="D583" s="10">
        <v>72</v>
      </c>
      <c r="E583" s="4"/>
      <c r="F583" s="4"/>
      <c r="G583" s="4"/>
      <c r="H583" s="4"/>
      <c r="I583" s="4"/>
      <c r="J583" s="4"/>
      <c r="K583" s="4"/>
      <c r="L583" s="4"/>
    </row>
    <row r="584" spans="1:12" ht="93.75" customHeight="1">
      <c r="A584" s="11">
        <v>8</v>
      </c>
      <c r="B584" s="18" t="s">
        <v>284</v>
      </c>
      <c r="C584" s="11" t="s">
        <v>51</v>
      </c>
      <c r="D584" s="10">
        <v>30</v>
      </c>
      <c r="E584" s="4"/>
      <c r="F584" s="4"/>
      <c r="G584" s="4"/>
      <c r="H584" s="4"/>
      <c r="I584" s="4"/>
      <c r="J584" s="4"/>
      <c r="K584" s="4"/>
      <c r="L584" s="4"/>
    </row>
    <row r="585" spans="1:12" ht="92.25" customHeight="1">
      <c r="A585" s="11">
        <v>9</v>
      </c>
      <c r="B585" s="18" t="s">
        <v>285</v>
      </c>
      <c r="C585" s="11" t="s">
        <v>51</v>
      </c>
      <c r="D585" s="10">
        <v>6</v>
      </c>
      <c r="E585" s="4"/>
      <c r="F585" s="4"/>
      <c r="G585" s="4"/>
      <c r="H585" s="4"/>
      <c r="I585" s="4"/>
      <c r="J585" s="4"/>
      <c r="K585" s="4"/>
      <c r="L585" s="4"/>
    </row>
    <row r="586" spans="1:12" ht="115.5" customHeight="1">
      <c r="A586" s="11">
        <v>10</v>
      </c>
      <c r="B586" s="18" t="s">
        <v>286</v>
      </c>
      <c r="C586" s="11" t="s">
        <v>51</v>
      </c>
      <c r="D586" s="10">
        <v>6</v>
      </c>
      <c r="E586" s="4"/>
      <c r="F586" s="4"/>
      <c r="G586" s="4"/>
      <c r="H586" s="4"/>
      <c r="I586" s="4"/>
      <c r="J586" s="4"/>
      <c r="K586" s="4"/>
      <c r="L586" s="4"/>
    </row>
    <row r="587" spans="1:12" ht="78.75" customHeight="1">
      <c r="A587" s="11">
        <v>11</v>
      </c>
      <c r="B587" s="49" t="s">
        <v>287</v>
      </c>
      <c r="C587" s="11" t="s">
        <v>51</v>
      </c>
      <c r="D587" s="10">
        <v>12</v>
      </c>
      <c r="E587" s="4"/>
      <c r="F587" s="4"/>
      <c r="G587" s="4"/>
      <c r="H587" s="4"/>
      <c r="I587" s="4"/>
      <c r="J587" s="4"/>
      <c r="K587" s="4"/>
      <c r="L587" s="4"/>
    </row>
    <row r="588" spans="1:12">
      <c r="A588" s="12"/>
      <c r="B588" s="13" t="s">
        <v>261</v>
      </c>
      <c r="C588" s="14"/>
      <c r="D588" s="14"/>
      <c r="E588" s="14"/>
      <c r="F588" s="4"/>
      <c r="G588" s="14"/>
      <c r="H588" s="4"/>
      <c r="I588" s="4"/>
      <c r="J588" s="14"/>
      <c r="K588" s="14"/>
      <c r="L588" s="14"/>
    </row>
    <row r="589" spans="1:12">
      <c r="A589" s="86" t="s">
        <v>262</v>
      </c>
      <c r="B589" s="87"/>
      <c r="C589" s="87"/>
      <c r="D589" s="87"/>
      <c r="E589" s="87"/>
      <c r="F589" s="87"/>
      <c r="G589" s="87"/>
      <c r="H589" s="87"/>
      <c r="I589" s="87"/>
      <c r="J589" s="87"/>
      <c r="K589" s="87"/>
      <c r="L589" s="88"/>
    </row>
    <row r="590" spans="1:12">
      <c r="A590" s="5"/>
      <c r="B590" s="5"/>
      <c r="C590" s="5"/>
      <c r="D590" s="5"/>
      <c r="E590" s="5"/>
      <c r="F590" s="5"/>
      <c r="G590" s="5"/>
      <c r="H590" s="5"/>
      <c r="I590" s="5"/>
      <c r="J590" s="5"/>
      <c r="K590" s="5"/>
      <c r="L590" s="5"/>
    </row>
    <row r="591" spans="1:12">
      <c r="A591" s="5"/>
      <c r="B591" s="19" t="s">
        <v>288</v>
      </c>
      <c r="C591" s="5"/>
      <c r="D591" s="5"/>
      <c r="E591" s="5"/>
      <c r="F591" s="5"/>
      <c r="G591" s="5"/>
      <c r="H591" s="5"/>
      <c r="I591" s="5"/>
      <c r="J591" s="5"/>
      <c r="K591" s="5"/>
      <c r="L591" s="5"/>
    </row>
    <row r="592" spans="1:12" ht="36">
      <c r="A592" s="2" t="s">
        <v>6</v>
      </c>
      <c r="B592" s="2" t="s">
        <v>7</v>
      </c>
      <c r="C592" s="2" t="s">
        <v>8</v>
      </c>
      <c r="D592" s="68" t="s">
        <v>485</v>
      </c>
      <c r="E592" s="2" t="s">
        <v>0</v>
      </c>
      <c r="F592" s="2" t="s">
        <v>9</v>
      </c>
      <c r="G592" s="2" t="s">
        <v>1</v>
      </c>
      <c r="H592" s="2" t="s">
        <v>2</v>
      </c>
      <c r="I592" s="2" t="s">
        <v>3</v>
      </c>
      <c r="J592" s="2" t="s">
        <v>4</v>
      </c>
      <c r="K592" s="2" t="s">
        <v>10</v>
      </c>
      <c r="L592" s="2" t="s">
        <v>5</v>
      </c>
    </row>
    <row r="593" spans="1:13">
      <c r="A593" s="4">
        <v>1</v>
      </c>
      <c r="B593" s="4">
        <v>2</v>
      </c>
      <c r="C593" s="4">
        <v>3</v>
      </c>
      <c r="D593" s="4">
        <v>4</v>
      </c>
      <c r="E593" s="4">
        <v>5</v>
      </c>
      <c r="F593" s="4">
        <v>6</v>
      </c>
      <c r="G593" s="4">
        <v>7</v>
      </c>
      <c r="H593" s="4">
        <v>8</v>
      </c>
      <c r="I593" s="4">
        <v>9</v>
      </c>
      <c r="J593" s="4">
        <v>10</v>
      </c>
      <c r="K593" s="4">
        <v>11</v>
      </c>
      <c r="L593" s="4">
        <v>12</v>
      </c>
    </row>
    <row r="594" spans="1:13" ht="171" customHeight="1">
      <c r="A594" s="11">
        <v>1</v>
      </c>
      <c r="B594" s="50" t="s">
        <v>301</v>
      </c>
      <c r="C594" s="11" t="s">
        <v>51</v>
      </c>
      <c r="D594" s="10">
        <v>384</v>
      </c>
      <c r="E594" s="4"/>
      <c r="F594" s="4"/>
      <c r="G594" s="4"/>
      <c r="H594" s="4"/>
      <c r="I594" s="4"/>
      <c r="J594" s="4"/>
      <c r="K594" s="4"/>
      <c r="L594" s="4"/>
    </row>
    <row r="595" spans="1:13" ht="228">
      <c r="A595" s="11">
        <v>2</v>
      </c>
      <c r="B595" s="50" t="s">
        <v>302</v>
      </c>
      <c r="C595" s="11" t="s">
        <v>51</v>
      </c>
      <c r="D595" s="10">
        <v>12</v>
      </c>
      <c r="E595" s="4"/>
      <c r="F595" s="4"/>
      <c r="G595" s="4"/>
      <c r="H595" s="4"/>
      <c r="I595" s="4"/>
      <c r="J595" s="4"/>
      <c r="K595" s="4"/>
      <c r="L595" s="4"/>
    </row>
    <row r="596" spans="1:13" ht="200.25" customHeight="1">
      <c r="A596" s="11">
        <v>3</v>
      </c>
      <c r="B596" s="50" t="s">
        <v>303</v>
      </c>
      <c r="C596" s="11" t="s">
        <v>51</v>
      </c>
      <c r="D596" s="10">
        <v>12</v>
      </c>
      <c r="E596" s="4"/>
      <c r="F596" s="4"/>
      <c r="G596" s="4"/>
      <c r="H596" s="4"/>
      <c r="I596" s="4"/>
      <c r="J596" s="4"/>
      <c r="K596" s="4"/>
      <c r="L596" s="4"/>
    </row>
    <row r="597" spans="1:13" ht="249" customHeight="1">
      <c r="A597" s="11">
        <v>4</v>
      </c>
      <c r="B597" s="50" t="s">
        <v>304</v>
      </c>
      <c r="C597" s="11" t="s">
        <v>51</v>
      </c>
      <c r="D597" s="10">
        <v>12</v>
      </c>
      <c r="E597" s="4"/>
      <c r="F597" s="4"/>
      <c r="G597" s="4"/>
      <c r="H597" s="4"/>
      <c r="I597" s="4"/>
      <c r="J597" s="4"/>
      <c r="K597" s="4"/>
      <c r="L597" s="4"/>
    </row>
    <row r="598" spans="1:13" ht="102" customHeight="1">
      <c r="A598" s="11">
        <v>5</v>
      </c>
      <c r="B598" s="50" t="s">
        <v>305</v>
      </c>
      <c r="C598" s="11" t="s">
        <v>51</v>
      </c>
      <c r="D598" s="10">
        <v>24</v>
      </c>
      <c r="E598" s="4"/>
      <c r="F598" s="4"/>
      <c r="G598" s="4"/>
      <c r="H598" s="4"/>
      <c r="I598" s="4"/>
      <c r="J598" s="4"/>
      <c r="K598" s="4"/>
      <c r="L598" s="4"/>
    </row>
    <row r="599" spans="1:13" ht="124.5" customHeight="1">
      <c r="A599" s="11">
        <v>6</v>
      </c>
      <c r="B599" s="50" t="s">
        <v>306</v>
      </c>
      <c r="C599" s="11" t="s">
        <v>51</v>
      </c>
      <c r="D599" s="10">
        <v>6</v>
      </c>
      <c r="E599" s="4"/>
      <c r="F599" s="4"/>
      <c r="G599" s="4"/>
      <c r="H599" s="4"/>
      <c r="I599" s="4"/>
      <c r="J599" s="4"/>
      <c r="K599" s="4"/>
      <c r="L599" s="4"/>
    </row>
    <row r="600" spans="1:13" ht="136.5" customHeight="1">
      <c r="A600" s="11">
        <v>7</v>
      </c>
      <c r="B600" s="50" t="s">
        <v>307</v>
      </c>
      <c r="C600" s="11" t="s">
        <v>51</v>
      </c>
      <c r="D600" s="10">
        <v>12</v>
      </c>
      <c r="E600" s="4"/>
      <c r="F600" s="4"/>
      <c r="G600" s="4"/>
      <c r="H600" s="4"/>
      <c r="I600" s="4"/>
      <c r="J600" s="4"/>
      <c r="K600" s="4"/>
      <c r="L600" s="4"/>
    </row>
    <row r="601" spans="1:13" ht="120.75" customHeight="1">
      <c r="A601" s="11">
        <v>8</v>
      </c>
      <c r="B601" s="50" t="s">
        <v>308</v>
      </c>
      <c r="C601" s="11" t="s">
        <v>51</v>
      </c>
      <c r="D601" s="10">
        <v>48</v>
      </c>
      <c r="E601" s="4"/>
      <c r="F601" s="4"/>
      <c r="G601" s="4"/>
      <c r="H601" s="4"/>
      <c r="I601" s="4"/>
      <c r="J601" s="4"/>
      <c r="K601" s="4"/>
      <c r="L601" s="4"/>
    </row>
    <row r="602" spans="1:13" ht="36">
      <c r="A602" s="11">
        <v>9</v>
      </c>
      <c r="B602" s="50" t="s">
        <v>309</v>
      </c>
      <c r="C602" s="11" t="s">
        <v>51</v>
      </c>
      <c r="D602" s="10">
        <v>30</v>
      </c>
      <c r="E602" s="4"/>
      <c r="F602" s="4"/>
      <c r="G602" s="4"/>
      <c r="H602" s="4"/>
      <c r="I602" s="4"/>
      <c r="J602" s="4"/>
      <c r="K602" s="4"/>
      <c r="L602" s="4"/>
    </row>
    <row r="603" spans="1:13" ht="91.5" customHeight="1">
      <c r="A603" s="11">
        <v>10</v>
      </c>
      <c r="B603" s="50" t="s">
        <v>310</v>
      </c>
      <c r="C603" s="11" t="s">
        <v>51</v>
      </c>
      <c r="D603" s="10">
        <v>8</v>
      </c>
      <c r="E603" s="4"/>
      <c r="F603" s="4"/>
      <c r="G603" s="4"/>
      <c r="H603" s="4"/>
      <c r="I603" s="4"/>
      <c r="J603" s="4"/>
      <c r="K603" s="4"/>
      <c r="L603" s="4"/>
    </row>
    <row r="604" spans="1:13">
      <c r="A604" s="12"/>
      <c r="B604" s="13" t="s">
        <v>263</v>
      </c>
      <c r="C604" s="14"/>
      <c r="D604" s="14"/>
      <c r="E604" s="14"/>
      <c r="F604" s="4"/>
      <c r="G604" s="14"/>
      <c r="H604" s="4"/>
      <c r="I604" s="4"/>
      <c r="J604" s="14"/>
      <c r="K604" s="14"/>
      <c r="L604" s="14"/>
    </row>
    <row r="605" spans="1:13">
      <c r="A605" s="86" t="s">
        <v>264</v>
      </c>
      <c r="B605" s="87"/>
      <c r="C605" s="87"/>
      <c r="D605" s="87"/>
      <c r="E605" s="87"/>
      <c r="F605" s="87"/>
      <c r="G605" s="87"/>
      <c r="H605" s="87"/>
      <c r="I605" s="87"/>
      <c r="J605" s="87"/>
      <c r="K605" s="87"/>
      <c r="L605" s="88"/>
    </row>
    <row r="607" spans="1:13">
      <c r="B607" s="6" t="s">
        <v>311</v>
      </c>
    </row>
    <row r="608" spans="1:13" ht="60">
      <c r="A608" s="2" t="s">
        <v>6</v>
      </c>
      <c r="B608" s="2" t="s">
        <v>7</v>
      </c>
      <c r="C608" s="2" t="s">
        <v>8</v>
      </c>
      <c r="D608" s="68" t="s">
        <v>485</v>
      </c>
      <c r="E608" s="2" t="s">
        <v>0</v>
      </c>
      <c r="F608" s="2" t="s">
        <v>9</v>
      </c>
      <c r="G608" s="2" t="s">
        <v>1</v>
      </c>
      <c r="H608" s="2" t="s">
        <v>2</v>
      </c>
      <c r="I608" s="2" t="s">
        <v>3</v>
      </c>
      <c r="J608" s="2" t="s">
        <v>4</v>
      </c>
      <c r="K608" s="2" t="s">
        <v>10</v>
      </c>
      <c r="L608" s="2" t="s">
        <v>5</v>
      </c>
      <c r="M608" s="2" t="s">
        <v>11</v>
      </c>
    </row>
    <row r="609" spans="1:13">
      <c r="A609" s="4">
        <v>1</v>
      </c>
      <c r="B609" s="4">
        <v>2</v>
      </c>
      <c r="C609" s="4">
        <v>3</v>
      </c>
      <c r="D609" s="4">
        <v>4</v>
      </c>
      <c r="E609" s="4">
        <v>5</v>
      </c>
      <c r="F609" s="4">
        <v>6</v>
      </c>
      <c r="G609" s="4">
        <v>7</v>
      </c>
      <c r="H609" s="4">
        <v>8</v>
      </c>
      <c r="I609" s="4">
        <v>9</v>
      </c>
      <c r="J609" s="4">
        <v>10</v>
      </c>
      <c r="K609" s="4">
        <v>11</v>
      </c>
      <c r="L609" s="4">
        <v>12</v>
      </c>
      <c r="M609" s="4">
        <v>13</v>
      </c>
    </row>
    <row r="610" spans="1:13" ht="180" customHeight="1">
      <c r="A610" s="11">
        <v>1</v>
      </c>
      <c r="B610" s="18" t="s">
        <v>313</v>
      </c>
      <c r="C610" s="11" t="s">
        <v>51</v>
      </c>
      <c r="D610" s="9">
        <v>24</v>
      </c>
      <c r="E610" s="4"/>
      <c r="F610" s="4"/>
      <c r="G610" s="4"/>
      <c r="H610" s="4"/>
      <c r="I610" s="4"/>
      <c r="J610" s="4"/>
      <c r="K610" s="4"/>
      <c r="L610" s="4"/>
      <c r="M610" s="81" t="s">
        <v>488</v>
      </c>
    </row>
    <row r="611" spans="1:13" ht="178.5" customHeight="1">
      <c r="A611" s="11">
        <v>2</v>
      </c>
      <c r="B611" s="18" t="s">
        <v>314</v>
      </c>
      <c r="C611" s="11" t="s">
        <v>51</v>
      </c>
      <c r="D611" s="9">
        <v>6</v>
      </c>
      <c r="E611" s="4"/>
      <c r="F611" s="4"/>
      <c r="G611" s="4"/>
      <c r="H611" s="4"/>
      <c r="I611" s="4"/>
      <c r="J611" s="4"/>
      <c r="K611" s="4"/>
      <c r="L611" s="4"/>
      <c r="M611" s="81" t="s">
        <v>488</v>
      </c>
    </row>
    <row r="612" spans="1:13" ht="224.25" customHeight="1">
      <c r="A612" s="11">
        <v>3</v>
      </c>
      <c r="B612" s="18" t="s">
        <v>501</v>
      </c>
      <c r="C612" s="11" t="s">
        <v>51</v>
      </c>
      <c r="D612" s="10">
        <v>6</v>
      </c>
      <c r="E612" s="4"/>
      <c r="F612" s="4"/>
      <c r="G612" s="4"/>
      <c r="H612" s="4"/>
      <c r="I612" s="4"/>
      <c r="J612" s="4"/>
      <c r="K612" s="4"/>
      <c r="L612" s="4"/>
      <c r="M612" s="81" t="s">
        <v>488</v>
      </c>
    </row>
    <row r="613" spans="1:13" ht="285.75" customHeight="1">
      <c r="A613" s="11">
        <v>4</v>
      </c>
      <c r="B613" s="18" t="s">
        <v>312</v>
      </c>
      <c r="C613" s="11" t="s">
        <v>51</v>
      </c>
      <c r="D613" s="10">
        <v>6</v>
      </c>
      <c r="E613" s="4"/>
      <c r="F613" s="4"/>
      <c r="G613" s="4"/>
      <c r="H613" s="4"/>
      <c r="I613" s="4"/>
      <c r="J613" s="4"/>
      <c r="K613" s="4"/>
      <c r="L613" s="4"/>
      <c r="M613" s="81" t="s">
        <v>488</v>
      </c>
    </row>
    <row r="614" spans="1:13">
      <c r="A614" s="12"/>
      <c r="B614" s="13" t="s">
        <v>291</v>
      </c>
      <c r="C614" s="14"/>
      <c r="D614" s="14"/>
      <c r="E614" s="14"/>
      <c r="F614" s="4"/>
      <c r="G614" s="14"/>
      <c r="H614" s="4"/>
      <c r="I614" s="4"/>
      <c r="J614" s="14"/>
      <c r="K614" s="14"/>
      <c r="L614" s="14"/>
      <c r="M614" s="26"/>
    </row>
    <row r="615" spans="1:13">
      <c r="A615" s="86" t="s">
        <v>292</v>
      </c>
      <c r="B615" s="87"/>
      <c r="C615" s="87"/>
      <c r="D615" s="87"/>
      <c r="E615" s="87"/>
      <c r="F615" s="87"/>
      <c r="G615" s="87"/>
      <c r="H615" s="87"/>
      <c r="I615" s="87"/>
      <c r="J615" s="87"/>
      <c r="K615" s="87"/>
      <c r="L615" s="88"/>
    </row>
    <row r="617" spans="1:13">
      <c r="B617" s="51" t="s">
        <v>315</v>
      </c>
    </row>
    <row r="618" spans="1:13" ht="36">
      <c r="A618" s="2" t="s">
        <v>6</v>
      </c>
      <c r="B618" s="2" t="s">
        <v>7</v>
      </c>
      <c r="C618" s="2" t="s">
        <v>8</v>
      </c>
      <c r="D618" s="68" t="s">
        <v>485</v>
      </c>
      <c r="E618" s="2" t="s">
        <v>0</v>
      </c>
      <c r="F618" s="2" t="s">
        <v>9</v>
      </c>
      <c r="G618" s="2" t="s">
        <v>1</v>
      </c>
      <c r="H618" s="2" t="s">
        <v>2</v>
      </c>
      <c r="I618" s="2" t="s">
        <v>3</v>
      </c>
      <c r="J618" s="2" t="s">
        <v>4</v>
      </c>
      <c r="K618" s="2" t="s">
        <v>10</v>
      </c>
      <c r="L618" s="2" t="s">
        <v>5</v>
      </c>
    </row>
    <row r="619" spans="1:13">
      <c r="A619" s="4">
        <v>1</v>
      </c>
      <c r="B619" s="4">
        <v>2</v>
      </c>
      <c r="C619" s="4">
        <v>3</v>
      </c>
      <c r="D619" s="4">
        <v>4</v>
      </c>
      <c r="E619" s="4">
        <v>5</v>
      </c>
      <c r="F619" s="4">
        <v>6</v>
      </c>
      <c r="G619" s="4">
        <v>7</v>
      </c>
      <c r="H619" s="4">
        <v>8</v>
      </c>
      <c r="I619" s="4">
        <v>9</v>
      </c>
      <c r="J619" s="4">
        <v>10</v>
      </c>
      <c r="K619" s="4">
        <v>11</v>
      </c>
      <c r="L619" s="4">
        <v>12</v>
      </c>
    </row>
    <row r="620" spans="1:13" ht="84">
      <c r="A620" s="11">
        <v>1</v>
      </c>
      <c r="B620" s="18" t="s">
        <v>316</v>
      </c>
      <c r="C620" s="11" t="s">
        <v>51</v>
      </c>
      <c r="D620" s="9">
        <v>40</v>
      </c>
      <c r="E620" s="4"/>
      <c r="F620" s="4"/>
      <c r="G620" s="4"/>
      <c r="H620" s="4"/>
      <c r="I620" s="4"/>
      <c r="J620" s="4"/>
      <c r="K620" s="4"/>
      <c r="L620" s="4"/>
    </row>
    <row r="621" spans="1:13" ht="60">
      <c r="A621" s="11">
        <v>2</v>
      </c>
      <c r="B621" s="18" t="s">
        <v>317</v>
      </c>
      <c r="C621" s="11" t="s">
        <v>51</v>
      </c>
      <c r="D621" s="10">
        <v>320</v>
      </c>
      <c r="E621" s="4"/>
      <c r="F621" s="4"/>
      <c r="G621" s="4"/>
      <c r="H621" s="4"/>
      <c r="I621" s="4"/>
      <c r="J621" s="4"/>
      <c r="K621" s="4"/>
      <c r="L621" s="4"/>
    </row>
    <row r="622" spans="1:13">
      <c r="A622" s="12"/>
      <c r="B622" s="13" t="s">
        <v>293</v>
      </c>
      <c r="C622" s="14"/>
      <c r="D622" s="14"/>
      <c r="E622" s="14"/>
      <c r="F622" s="4"/>
      <c r="G622" s="14"/>
      <c r="H622" s="4"/>
      <c r="I622" s="4"/>
      <c r="J622" s="14"/>
      <c r="K622" s="14"/>
      <c r="L622" s="14"/>
    </row>
    <row r="623" spans="1:13">
      <c r="A623" s="86" t="s">
        <v>294</v>
      </c>
      <c r="B623" s="87"/>
      <c r="C623" s="87"/>
      <c r="D623" s="87"/>
      <c r="E623" s="87"/>
      <c r="F623" s="87"/>
      <c r="G623" s="87"/>
      <c r="H623" s="87"/>
      <c r="I623" s="87"/>
      <c r="J623" s="87"/>
      <c r="K623" s="87"/>
      <c r="L623" s="88"/>
    </row>
    <row r="625" spans="1:13">
      <c r="A625" s="52"/>
      <c r="B625" s="51" t="s">
        <v>318</v>
      </c>
      <c r="I625" s="52"/>
      <c r="J625" s="52"/>
      <c r="K625" s="52"/>
      <c r="L625" s="52"/>
    </row>
    <row r="626" spans="1:13" ht="60" customHeight="1">
      <c r="A626" s="67" t="s">
        <v>6</v>
      </c>
      <c r="B626" s="67" t="s">
        <v>330</v>
      </c>
      <c r="C626" s="99" t="s">
        <v>344</v>
      </c>
      <c r="D626" s="99"/>
      <c r="E626" s="68" t="s">
        <v>339</v>
      </c>
      <c r="F626" s="68" t="s">
        <v>331</v>
      </c>
      <c r="G626" s="68" t="s">
        <v>334</v>
      </c>
      <c r="H626" s="59" t="s">
        <v>335</v>
      </c>
      <c r="I626" s="68" t="s">
        <v>336</v>
      </c>
      <c r="J626" s="68" t="s">
        <v>333</v>
      </c>
      <c r="K626" s="68" t="s">
        <v>332</v>
      </c>
      <c r="L626" s="91" t="s">
        <v>337</v>
      </c>
      <c r="M626" s="92"/>
    </row>
    <row r="627" spans="1:13">
      <c r="A627" s="67">
        <v>1</v>
      </c>
      <c r="B627" s="67">
        <v>2</v>
      </c>
      <c r="C627" s="93">
        <v>3</v>
      </c>
      <c r="D627" s="94"/>
      <c r="E627" s="67">
        <v>4</v>
      </c>
      <c r="F627" s="67">
        <v>5</v>
      </c>
      <c r="G627" s="69">
        <v>6</v>
      </c>
      <c r="H627" s="67">
        <v>7</v>
      </c>
      <c r="I627" s="67" t="s">
        <v>340</v>
      </c>
      <c r="J627" s="67" t="s">
        <v>341</v>
      </c>
      <c r="K627" s="67" t="s">
        <v>342</v>
      </c>
      <c r="L627" s="93" t="s">
        <v>343</v>
      </c>
      <c r="M627" s="94"/>
    </row>
    <row r="628" spans="1:13" ht="60">
      <c r="A628" s="11">
        <v>1</v>
      </c>
      <c r="B628" s="30" t="s">
        <v>489</v>
      </c>
      <c r="C628" s="93">
        <v>24</v>
      </c>
      <c r="D628" s="94"/>
      <c r="E628" s="67">
        <v>1</v>
      </c>
      <c r="F628" s="53"/>
      <c r="G628" s="60"/>
      <c r="H628" s="60"/>
      <c r="I628" s="53"/>
      <c r="J628" s="53"/>
      <c r="K628" s="53"/>
      <c r="L628" s="95"/>
      <c r="M628" s="96"/>
    </row>
    <row r="629" spans="1:13">
      <c r="A629" s="53"/>
      <c r="B629" s="13" t="s">
        <v>295</v>
      </c>
      <c r="C629" s="97"/>
      <c r="D629" s="98"/>
      <c r="E629" s="58"/>
      <c r="F629" s="58"/>
      <c r="G629" s="61"/>
      <c r="H629" s="61"/>
      <c r="I629" s="58"/>
      <c r="J629" s="53"/>
      <c r="K629" s="53"/>
      <c r="L629" s="95"/>
      <c r="M629" s="96"/>
    </row>
    <row r="630" spans="1:13">
      <c r="A630" s="86" t="s">
        <v>296</v>
      </c>
      <c r="B630" s="87"/>
      <c r="C630" s="87"/>
      <c r="D630" s="87"/>
      <c r="E630" s="87"/>
      <c r="F630" s="87"/>
      <c r="G630" s="87"/>
      <c r="H630" s="87"/>
      <c r="I630" s="87"/>
      <c r="J630" s="87"/>
      <c r="K630" s="87"/>
      <c r="L630" s="87"/>
      <c r="M630" s="88"/>
    </row>
    <row r="632" spans="1:13">
      <c r="B632" s="51" t="s">
        <v>319</v>
      </c>
    </row>
    <row r="633" spans="1:13" ht="36">
      <c r="A633" s="2" t="s">
        <v>6</v>
      </c>
      <c r="B633" s="2" t="s">
        <v>7</v>
      </c>
      <c r="C633" s="2" t="s">
        <v>8</v>
      </c>
      <c r="D633" s="68" t="s">
        <v>485</v>
      </c>
      <c r="E633" s="2" t="s">
        <v>0</v>
      </c>
      <c r="F633" s="2" t="s">
        <v>9</v>
      </c>
      <c r="G633" s="2" t="s">
        <v>1</v>
      </c>
      <c r="H633" s="2" t="s">
        <v>2</v>
      </c>
      <c r="I633" s="2" t="s">
        <v>3</v>
      </c>
      <c r="J633" s="2" t="s">
        <v>4</v>
      </c>
      <c r="K633" s="2" t="s">
        <v>10</v>
      </c>
      <c r="L633" s="2" t="s">
        <v>5</v>
      </c>
    </row>
    <row r="634" spans="1:13">
      <c r="A634" s="4">
        <v>1</v>
      </c>
      <c r="B634" s="4">
        <v>2</v>
      </c>
      <c r="C634" s="4">
        <v>3</v>
      </c>
      <c r="D634" s="4">
        <v>4</v>
      </c>
      <c r="E634" s="4">
        <v>5</v>
      </c>
      <c r="F634" s="4">
        <v>6</v>
      </c>
      <c r="G634" s="4">
        <v>7</v>
      </c>
      <c r="H634" s="4">
        <v>8</v>
      </c>
      <c r="I634" s="4">
        <v>9</v>
      </c>
      <c r="J634" s="4">
        <v>10</v>
      </c>
      <c r="K634" s="4">
        <v>11</v>
      </c>
      <c r="L634" s="4">
        <v>12</v>
      </c>
    </row>
    <row r="635" spans="1:13" ht="102.75" customHeight="1">
      <c r="A635" s="11">
        <v>1</v>
      </c>
      <c r="B635" s="18" t="s">
        <v>325</v>
      </c>
      <c r="C635" s="11" t="s">
        <v>51</v>
      </c>
      <c r="D635" s="10">
        <v>240</v>
      </c>
      <c r="E635" s="4"/>
      <c r="F635" s="4"/>
      <c r="G635" s="4"/>
      <c r="H635" s="4"/>
      <c r="I635" s="4"/>
      <c r="J635" s="4"/>
      <c r="K635" s="4"/>
      <c r="L635" s="4"/>
    </row>
    <row r="636" spans="1:13" ht="99.75" customHeight="1">
      <c r="A636" s="11">
        <v>2</v>
      </c>
      <c r="B636" s="18" t="s">
        <v>320</v>
      </c>
      <c r="C636" s="11" t="s">
        <v>51</v>
      </c>
      <c r="D636" s="10">
        <v>200</v>
      </c>
      <c r="E636" s="4"/>
      <c r="F636" s="4"/>
      <c r="G636" s="4"/>
      <c r="H636" s="4"/>
      <c r="I636" s="4"/>
      <c r="J636" s="4"/>
      <c r="K636" s="4"/>
      <c r="L636" s="4"/>
    </row>
    <row r="637" spans="1:13" ht="75.75" customHeight="1">
      <c r="A637" s="11">
        <v>3</v>
      </c>
      <c r="B637" s="18" t="s">
        <v>321</v>
      </c>
      <c r="C637" s="11" t="s">
        <v>51</v>
      </c>
      <c r="D637" s="10">
        <v>200</v>
      </c>
      <c r="E637" s="4"/>
      <c r="F637" s="4"/>
      <c r="G637" s="4"/>
      <c r="H637" s="4"/>
      <c r="I637" s="4"/>
      <c r="J637" s="4"/>
      <c r="K637" s="4"/>
      <c r="L637" s="4"/>
    </row>
    <row r="638" spans="1:13" ht="113.25" customHeight="1">
      <c r="A638" s="11">
        <v>4</v>
      </c>
      <c r="B638" s="18" t="s">
        <v>322</v>
      </c>
      <c r="C638" s="11" t="s">
        <v>51</v>
      </c>
      <c r="D638" s="10">
        <v>240</v>
      </c>
      <c r="E638" s="4"/>
      <c r="F638" s="4"/>
      <c r="G638" s="4"/>
      <c r="H638" s="4"/>
      <c r="I638" s="4"/>
      <c r="J638" s="4"/>
      <c r="K638" s="4"/>
      <c r="L638" s="4"/>
    </row>
    <row r="639" spans="1:13" ht="96">
      <c r="A639" s="11">
        <v>5</v>
      </c>
      <c r="B639" s="18" t="s">
        <v>323</v>
      </c>
      <c r="C639" s="11" t="s">
        <v>51</v>
      </c>
      <c r="D639" s="10">
        <v>200</v>
      </c>
      <c r="E639" s="4"/>
      <c r="F639" s="4"/>
      <c r="G639" s="4"/>
      <c r="H639" s="4"/>
      <c r="I639" s="4"/>
      <c r="J639" s="4"/>
      <c r="K639" s="4"/>
      <c r="L639" s="4"/>
    </row>
    <row r="640" spans="1:13" ht="115.5" customHeight="1">
      <c r="A640" s="11">
        <v>6</v>
      </c>
      <c r="B640" s="18" t="s">
        <v>326</v>
      </c>
      <c r="C640" s="11" t="s">
        <v>51</v>
      </c>
      <c r="D640" s="10">
        <v>240</v>
      </c>
      <c r="E640" s="4"/>
      <c r="F640" s="4"/>
      <c r="G640" s="4"/>
      <c r="H640" s="4"/>
      <c r="I640" s="4"/>
      <c r="J640" s="4"/>
      <c r="K640" s="4"/>
      <c r="L640" s="4"/>
    </row>
    <row r="641" spans="1:12" ht="78.75" customHeight="1">
      <c r="A641" s="11">
        <v>7</v>
      </c>
      <c r="B641" s="18" t="s">
        <v>324</v>
      </c>
      <c r="C641" s="11" t="s">
        <v>51</v>
      </c>
      <c r="D641" s="10">
        <v>240</v>
      </c>
      <c r="E641" s="4"/>
      <c r="F641" s="4"/>
      <c r="G641" s="4"/>
      <c r="H641" s="4"/>
      <c r="I641" s="4"/>
      <c r="J641" s="4"/>
      <c r="K641" s="4"/>
      <c r="L641" s="4"/>
    </row>
    <row r="642" spans="1:12">
      <c r="A642" s="12"/>
      <c r="B642" s="13" t="s">
        <v>297</v>
      </c>
      <c r="C642" s="14"/>
      <c r="D642" s="14"/>
      <c r="E642" s="14"/>
      <c r="F642" s="4"/>
      <c r="G642" s="14"/>
      <c r="H642" s="4"/>
      <c r="I642" s="4"/>
      <c r="J642" s="14"/>
      <c r="K642" s="14"/>
      <c r="L642" s="14"/>
    </row>
    <row r="643" spans="1:12">
      <c r="A643" s="86" t="s">
        <v>298</v>
      </c>
      <c r="B643" s="87"/>
      <c r="C643" s="87"/>
      <c r="D643" s="87"/>
      <c r="E643" s="87"/>
      <c r="F643" s="87"/>
      <c r="G643" s="87"/>
      <c r="H643" s="87"/>
      <c r="I643" s="87"/>
      <c r="J643" s="87"/>
      <c r="K643" s="87"/>
      <c r="L643" s="88"/>
    </row>
    <row r="645" spans="1:12">
      <c r="B645" s="6" t="s">
        <v>327</v>
      </c>
    </row>
    <row r="646" spans="1:12" ht="36">
      <c r="A646" s="2" t="s">
        <v>6</v>
      </c>
      <c r="B646" s="2" t="s">
        <v>7</v>
      </c>
      <c r="C646" s="2" t="s">
        <v>8</v>
      </c>
      <c r="D646" s="68" t="s">
        <v>485</v>
      </c>
      <c r="E646" s="2" t="s">
        <v>0</v>
      </c>
      <c r="F646" s="2" t="s">
        <v>9</v>
      </c>
      <c r="G646" s="2" t="s">
        <v>1</v>
      </c>
      <c r="H646" s="2" t="s">
        <v>2</v>
      </c>
      <c r="I646" s="2" t="s">
        <v>3</v>
      </c>
      <c r="J646" s="2" t="s">
        <v>4</v>
      </c>
      <c r="K646" s="2" t="s">
        <v>10</v>
      </c>
      <c r="L646" s="2" t="s">
        <v>5</v>
      </c>
    </row>
    <row r="647" spans="1:12">
      <c r="A647" s="4">
        <v>1</v>
      </c>
      <c r="B647" s="77">
        <v>2</v>
      </c>
      <c r="C647" s="4">
        <v>3</v>
      </c>
      <c r="D647" s="4">
        <v>4</v>
      </c>
      <c r="E647" s="4">
        <v>5</v>
      </c>
      <c r="F647" s="4">
        <v>6</v>
      </c>
      <c r="G647" s="4">
        <v>7</v>
      </c>
      <c r="H647" s="4">
        <v>8</v>
      </c>
      <c r="I647" s="4">
        <v>9</v>
      </c>
      <c r="J647" s="4">
        <v>10</v>
      </c>
      <c r="K647" s="4">
        <v>11</v>
      </c>
      <c r="L647" s="4">
        <v>12</v>
      </c>
    </row>
    <row r="648" spans="1:12" ht="108">
      <c r="A648" s="11">
        <v>1</v>
      </c>
      <c r="B648" s="79" t="s">
        <v>328</v>
      </c>
      <c r="C648" s="11" t="s">
        <v>51</v>
      </c>
      <c r="D648" s="9">
        <v>50</v>
      </c>
      <c r="E648" s="4"/>
      <c r="F648" s="4"/>
      <c r="G648" s="4"/>
      <c r="H648" s="4"/>
      <c r="I648" s="4"/>
      <c r="J648" s="4"/>
      <c r="K648" s="4"/>
      <c r="L648" s="4"/>
    </row>
    <row r="649" spans="1:12" ht="60">
      <c r="A649" s="11">
        <v>2</v>
      </c>
      <c r="B649" s="78" t="s">
        <v>329</v>
      </c>
      <c r="C649" s="11" t="s">
        <v>51</v>
      </c>
      <c r="D649" s="10">
        <v>50</v>
      </c>
      <c r="E649" s="4"/>
      <c r="F649" s="4"/>
      <c r="G649" s="4"/>
      <c r="H649" s="4"/>
      <c r="I649" s="4"/>
      <c r="J649" s="4"/>
      <c r="K649" s="4"/>
      <c r="L649" s="4"/>
    </row>
    <row r="650" spans="1:12">
      <c r="A650" s="12"/>
      <c r="B650" s="13" t="s">
        <v>299</v>
      </c>
      <c r="C650" s="14"/>
      <c r="D650" s="14"/>
      <c r="E650" s="14"/>
      <c r="F650" s="4"/>
      <c r="G650" s="14"/>
      <c r="H650" s="4"/>
      <c r="I650" s="4"/>
      <c r="J650" s="14"/>
      <c r="K650" s="14"/>
      <c r="L650" s="14"/>
    </row>
    <row r="651" spans="1:12">
      <c r="A651" s="86" t="s">
        <v>300</v>
      </c>
      <c r="B651" s="87"/>
      <c r="C651" s="87"/>
      <c r="D651" s="87"/>
      <c r="E651" s="87"/>
      <c r="F651" s="87"/>
      <c r="G651" s="87"/>
      <c r="H651" s="87"/>
      <c r="I651" s="87"/>
      <c r="J651" s="87"/>
      <c r="K651" s="87"/>
      <c r="L651" s="88"/>
    </row>
    <row r="653" spans="1:12">
      <c r="F653" s="101" t="s">
        <v>13</v>
      </c>
      <c r="G653" s="101"/>
      <c r="H653" s="101"/>
      <c r="I653" s="101"/>
      <c r="J653" s="101"/>
      <c r="K653" s="101"/>
      <c r="L653" s="101"/>
    </row>
    <row r="654" spans="1:12">
      <c r="F654" s="102" t="s">
        <v>14</v>
      </c>
      <c r="G654" s="103"/>
      <c r="H654" s="104"/>
      <c r="I654" s="102" t="s">
        <v>15</v>
      </c>
      <c r="J654" s="104"/>
      <c r="K654" s="102" t="s">
        <v>16</v>
      </c>
      <c r="L654" s="104"/>
    </row>
    <row r="655" spans="1:12" ht="30.75" customHeight="1">
      <c r="F655" s="105"/>
      <c r="G655" s="105"/>
      <c r="H655" s="105"/>
      <c r="I655" s="106"/>
      <c r="J655" s="107"/>
      <c r="K655" s="106"/>
      <c r="L655" s="107"/>
    </row>
    <row r="656" spans="1:12" ht="29.25" customHeight="1">
      <c r="F656" s="100"/>
      <c r="G656" s="100"/>
      <c r="H656" s="100"/>
      <c r="I656" s="100"/>
      <c r="J656" s="100"/>
      <c r="K656" s="100"/>
      <c r="L656" s="100"/>
    </row>
  </sheetData>
  <mergeCells count="317">
    <mergeCell ref="C560:E560"/>
    <mergeCell ref="F560:G560"/>
    <mergeCell ref="H560:J560"/>
    <mergeCell ref="C561:E561"/>
    <mergeCell ref="F561:G561"/>
    <mergeCell ref="H561:J561"/>
    <mergeCell ref="B562:J562"/>
    <mergeCell ref="D564:H564"/>
    <mergeCell ref="C553:D553"/>
    <mergeCell ref="L553:M553"/>
    <mergeCell ref="C554:D554"/>
    <mergeCell ref="L554:M554"/>
    <mergeCell ref="A555:M555"/>
    <mergeCell ref="C558:E558"/>
    <mergeCell ref="F558:G558"/>
    <mergeCell ref="H558:J558"/>
    <mergeCell ref="C559:E559"/>
    <mergeCell ref="F559:G559"/>
    <mergeCell ref="H559:J559"/>
    <mergeCell ref="C536:E536"/>
    <mergeCell ref="F536:G536"/>
    <mergeCell ref="H536:J536"/>
    <mergeCell ref="B537:J537"/>
    <mergeCell ref="D539:H539"/>
    <mergeCell ref="B550:L550"/>
    <mergeCell ref="C551:D551"/>
    <mergeCell ref="L551:M551"/>
    <mergeCell ref="C552:D552"/>
    <mergeCell ref="L552:M552"/>
    <mergeCell ref="C533:E533"/>
    <mergeCell ref="F533:G533"/>
    <mergeCell ref="H533:J533"/>
    <mergeCell ref="C534:E534"/>
    <mergeCell ref="F534:G534"/>
    <mergeCell ref="H534:J534"/>
    <mergeCell ref="C535:E535"/>
    <mergeCell ref="F535:G535"/>
    <mergeCell ref="H535:J535"/>
    <mergeCell ref="C526:D526"/>
    <mergeCell ref="L526:M526"/>
    <mergeCell ref="C527:D527"/>
    <mergeCell ref="L527:M527"/>
    <mergeCell ref="C528:D528"/>
    <mergeCell ref="L528:M528"/>
    <mergeCell ref="C529:D529"/>
    <mergeCell ref="L529:M529"/>
    <mergeCell ref="A530:M530"/>
    <mergeCell ref="C443:E443"/>
    <mergeCell ref="F443:G443"/>
    <mergeCell ref="H443:J443"/>
    <mergeCell ref="C444:E444"/>
    <mergeCell ref="F444:G444"/>
    <mergeCell ref="H444:J444"/>
    <mergeCell ref="B445:J445"/>
    <mergeCell ref="D447:H447"/>
    <mergeCell ref="B525:L525"/>
    <mergeCell ref="C437:D437"/>
    <mergeCell ref="L437:M437"/>
    <mergeCell ref="A438:M438"/>
    <mergeCell ref="C441:E441"/>
    <mergeCell ref="F441:G441"/>
    <mergeCell ref="H441:J441"/>
    <mergeCell ref="C442:E442"/>
    <mergeCell ref="F442:G442"/>
    <mergeCell ref="H442:J442"/>
    <mergeCell ref="B424:L424"/>
    <mergeCell ref="B433:L433"/>
    <mergeCell ref="C434:D434"/>
    <mergeCell ref="L434:M434"/>
    <mergeCell ref="C435:D435"/>
    <mergeCell ref="L435:M435"/>
    <mergeCell ref="C436:D436"/>
    <mergeCell ref="L436:M436"/>
    <mergeCell ref="B418:J418"/>
    <mergeCell ref="D420:H420"/>
    <mergeCell ref="C417:E417"/>
    <mergeCell ref="F417:G417"/>
    <mergeCell ref="H417:J417"/>
    <mergeCell ref="C401:D401"/>
    <mergeCell ref="L401:M401"/>
    <mergeCell ref="C409:D409"/>
    <mergeCell ref="L409:M409"/>
    <mergeCell ref="C410:D410"/>
    <mergeCell ref="L410:M410"/>
    <mergeCell ref="A411:M411"/>
    <mergeCell ref="C414:E414"/>
    <mergeCell ref="F414:G414"/>
    <mergeCell ref="H414:J414"/>
    <mergeCell ref="L402:M402"/>
    <mergeCell ref="L403:M403"/>
    <mergeCell ref="L404:M404"/>
    <mergeCell ref="L405:M405"/>
    <mergeCell ref="L406:M406"/>
    <mergeCell ref="L407:M407"/>
    <mergeCell ref="L408:M408"/>
    <mergeCell ref="C402:D402"/>
    <mergeCell ref="C403:D403"/>
    <mergeCell ref="C404:D404"/>
    <mergeCell ref="C405:D405"/>
    <mergeCell ref="H415:J415"/>
    <mergeCell ref="C416:E416"/>
    <mergeCell ref="F416:G416"/>
    <mergeCell ref="H416:J416"/>
    <mergeCell ref="C406:D406"/>
    <mergeCell ref="C407:D407"/>
    <mergeCell ref="C408:D408"/>
    <mergeCell ref="C415:E415"/>
    <mergeCell ref="F415:G415"/>
    <mergeCell ref="C284:E284"/>
    <mergeCell ref="F284:G284"/>
    <mergeCell ref="H284:J284"/>
    <mergeCell ref="B285:J285"/>
    <mergeCell ref="D287:H287"/>
    <mergeCell ref="B385:L385"/>
    <mergeCell ref="B399:L399"/>
    <mergeCell ref="C400:D400"/>
    <mergeCell ref="L400:M400"/>
    <mergeCell ref="A278:M278"/>
    <mergeCell ref="C281:E281"/>
    <mergeCell ref="F281:G281"/>
    <mergeCell ref="H281:J281"/>
    <mergeCell ref="C282:E282"/>
    <mergeCell ref="F282:G282"/>
    <mergeCell ref="H282:J282"/>
    <mergeCell ref="C283:E283"/>
    <mergeCell ref="F283:G283"/>
    <mergeCell ref="H283:J283"/>
    <mergeCell ref="B256:L256"/>
    <mergeCell ref="B273:L273"/>
    <mergeCell ref="C274:D274"/>
    <mergeCell ref="L274:M274"/>
    <mergeCell ref="C275:D275"/>
    <mergeCell ref="L275:M275"/>
    <mergeCell ref="C276:D276"/>
    <mergeCell ref="L276:M276"/>
    <mergeCell ref="C277:D277"/>
    <mergeCell ref="L277:M277"/>
    <mergeCell ref="C241:E241"/>
    <mergeCell ref="F241:G241"/>
    <mergeCell ref="H241:J241"/>
    <mergeCell ref="C242:E242"/>
    <mergeCell ref="F242:G242"/>
    <mergeCell ref="H242:J242"/>
    <mergeCell ref="B243:J243"/>
    <mergeCell ref="D245:H245"/>
    <mergeCell ref="B254:L254"/>
    <mergeCell ref="C235:D235"/>
    <mergeCell ref="L235:M235"/>
    <mergeCell ref="A236:M236"/>
    <mergeCell ref="C239:E239"/>
    <mergeCell ref="F239:G239"/>
    <mergeCell ref="H239:J239"/>
    <mergeCell ref="C240:E240"/>
    <mergeCell ref="F240:G240"/>
    <mergeCell ref="H240:J240"/>
    <mergeCell ref="B212:J212"/>
    <mergeCell ref="D214:H214"/>
    <mergeCell ref="B216:L216"/>
    <mergeCell ref="C232:D232"/>
    <mergeCell ref="L232:M232"/>
    <mergeCell ref="C233:D233"/>
    <mergeCell ref="L233:M233"/>
    <mergeCell ref="C234:D234"/>
    <mergeCell ref="L234:M234"/>
    <mergeCell ref="F208:G208"/>
    <mergeCell ref="H208:J208"/>
    <mergeCell ref="C209:E209"/>
    <mergeCell ref="F209:G209"/>
    <mergeCell ref="H209:J209"/>
    <mergeCell ref="C210:E210"/>
    <mergeCell ref="F210:G210"/>
    <mergeCell ref="H210:J210"/>
    <mergeCell ref="C211:E211"/>
    <mergeCell ref="F211:G211"/>
    <mergeCell ref="H211:J211"/>
    <mergeCell ref="A169:L169"/>
    <mergeCell ref="A198:L198"/>
    <mergeCell ref="C110:E110"/>
    <mergeCell ref="F107:G107"/>
    <mergeCell ref="F108:G108"/>
    <mergeCell ref="F109:G109"/>
    <mergeCell ref="H107:J107"/>
    <mergeCell ref="H108:J108"/>
    <mergeCell ref="C175:D175"/>
    <mergeCell ref="L175:M175"/>
    <mergeCell ref="A176:M176"/>
    <mergeCell ref="C179:E179"/>
    <mergeCell ref="F179:G179"/>
    <mergeCell ref="H179:J179"/>
    <mergeCell ref="C180:E180"/>
    <mergeCell ref="F180:G180"/>
    <mergeCell ref="H180:J180"/>
    <mergeCell ref="C181:E181"/>
    <mergeCell ref="F181:G181"/>
    <mergeCell ref="H181:J181"/>
    <mergeCell ref="C182:E182"/>
    <mergeCell ref="F182:G182"/>
    <mergeCell ref="H182:J182"/>
    <mergeCell ref="B183:J183"/>
    <mergeCell ref="A38:L38"/>
    <mergeCell ref="A46:L46"/>
    <mergeCell ref="A60:L60"/>
    <mergeCell ref="A67:L67"/>
    <mergeCell ref="A76:L76"/>
    <mergeCell ref="A86:L86"/>
    <mergeCell ref="C108:E108"/>
    <mergeCell ref="C109:E109"/>
    <mergeCell ref="D113:H113"/>
    <mergeCell ref="A97:L97"/>
    <mergeCell ref="B48:L48"/>
    <mergeCell ref="A11:L11"/>
    <mergeCell ref="A23:L23"/>
    <mergeCell ref="B218:L218"/>
    <mergeCell ref="A431:L431"/>
    <mergeCell ref="A455:L455"/>
    <mergeCell ref="A467:L467"/>
    <mergeCell ref="A474:L474"/>
    <mergeCell ref="A487:L487"/>
    <mergeCell ref="H109:J109"/>
    <mergeCell ref="F110:G110"/>
    <mergeCell ref="H110:J110"/>
    <mergeCell ref="B111:J111"/>
    <mergeCell ref="B115:M115"/>
    <mergeCell ref="A381:L381"/>
    <mergeCell ref="A397:L397"/>
    <mergeCell ref="A252:L252"/>
    <mergeCell ref="A271:L271"/>
    <mergeCell ref="A317:L317"/>
    <mergeCell ref="A331:L331"/>
    <mergeCell ref="A340:L340"/>
    <mergeCell ref="A347:L347"/>
    <mergeCell ref="B147:M147"/>
    <mergeCell ref="C172:D172"/>
    <mergeCell ref="L135:M135"/>
    <mergeCell ref="A651:L651"/>
    <mergeCell ref="F656:H656"/>
    <mergeCell ref="I656:J656"/>
    <mergeCell ref="K656:L656"/>
    <mergeCell ref="A605:L605"/>
    <mergeCell ref="A615:L615"/>
    <mergeCell ref="A623:L623"/>
    <mergeCell ref="A643:L643"/>
    <mergeCell ref="C626:D626"/>
    <mergeCell ref="C627:D627"/>
    <mergeCell ref="L626:M626"/>
    <mergeCell ref="L627:M627"/>
    <mergeCell ref="C628:D628"/>
    <mergeCell ref="L628:M628"/>
    <mergeCell ref="C629:D629"/>
    <mergeCell ref="F653:L653"/>
    <mergeCell ref="F654:H654"/>
    <mergeCell ref="I654:J654"/>
    <mergeCell ref="K654:L654"/>
    <mergeCell ref="L629:M629"/>
    <mergeCell ref="F655:H655"/>
    <mergeCell ref="I655:J655"/>
    <mergeCell ref="K655:L655"/>
    <mergeCell ref="A630:M630"/>
    <mergeCell ref="L134:M134"/>
    <mergeCell ref="C100:D100"/>
    <mergeCell ref="L100:M100"/>
    <mergeCell ref="C101:D101"/>
    <mergeCell ref="L101:M101"/>
    <mergeCell ref="C102:D102"/>
    <mergeCell ref="L102:M102"/>
    <mergeCell ref="C103:D103"/>
    <mergeCell ref="L103:M103"/>
    <mergeCell ref="A104:M104"/>
    <mergeCell ref="A129:L129"/>
    <mergeCell ref="A514:L514"/>
    <mergeCell ref="A523:L523"/>
    <mergeCell ref="A548:L548"/>
    <mergeCell ref="A572:L572"/>
    <mergeCell ref="A589:L589"/>
    <mergeCell ref="A497:L497"/>
    <mergeCell ref="A505:L505"/>
    <mergeCell ref="L172:M172"/>
    <mergeCell ref="C173:D173"/>
    <mergeCell ref="L173:M173"/>
    <mergeCell ref="C174:D174"/>
    <mergeCell ref="L174:M174"/>
    <mergeCell ref="A229:L229"/>
    <mergeCell ref="D185:H185"/>
    <mergeCell ref="C201:D201"/>
    <mergeCell ref="L201:M201"/>
    <mergeCell ref="C202:D202"/>
    <mergeCell ref="L202:M202"/>
    <mergeCell ref="C203:D203"/>
    <mergeCell ref="L203:M203"/>
    <mergeCell ref="C204:D204"/>
    <mergeCell ref="L204:M204"/>
    <mergeCell ref="A205:M205"/>
    <mergeCell ref="C208:E208"/>
    <mergeCell ref="A2:L2"/>
    <mergeCell ref="J1:L1"/>
    <mergeCell ref="C142:E142"/>
    <mergeCell ref="F142:G142"/>
    <mergeCell ref="H142:J142"/>
    <mergeCell ref="B143:J143"/>
    <mergeCell ref="D145:H145"/>
    <mergeCell ref="C140:E140"/>
    <mergeCell ref="F140:G140"/>
    <mergeCell ref="H140:J140"/>
    <mergeCell ref="C141:E141"/>
    <mergeCell ref="F141:G141"/>
    <mergeCell ref="H141:J141"/>
    <mergeCell ref="C107:E107"/>
    <mergeCell ref="C135:D135"/>
    <mergeCell ref="A136:M136"/>
    <mergeCell ref="C139:E139"/>
    <mergeCell ref="F139:G139"/>
    <mergeCell ref="H139:J139"/>
    <mergeCell ref="C132:D132"/>
    <mergeCell ref="L132:M132"/>
    <mergeCell ref="C133:D133"/>
    <mergeCell ref="L133:M133"/>
    <mergeCell ref="C134:D134"/>
  </mergeCells>
  <pageMargins left="0.31496062992125984" right="0.31496062992125984" top="0.74803149606299213" bottom="0.74803149606299213" header="0.31496062992125984" footer="0.31496062992125984"/>
  <pageSetup paperSize="9"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2021-12-30T09:02:33Z</dcterms:modified>
</cp:coreProperties>
</file>