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rela\Desktop\"/>
    </mc:Choice>
  </mc:AlternateContent>
  <xr:revisionPtr revIDLastSave="0" documentId="13_ncr:1_{FBB2516A-5E76-4A1B-B9CF-51FA204B9E3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Podział na Cele szczegółówe" sheetId="3" r:id="rId1"/>
    <sheet name="Podział na KI i wydatki klimat" sheetId="1" r:id="rId2"/>
    <sheet name="Arkusz2" sheetId="2" state="hidden" r:id="rId3"/>
  </sheets>
  <definedNames>
    <definedName name="KI">Arkusz2!$A$1:$A$123</definedName>
    <definedName name="_xlnm.Print_Area" localSheetId="1">'Podział na KI i wydatki klimat'!$A$1:$I$194</definedName>
    <definedName name="_xlnm.Print_Titles" localSheetId="1">'Podział na KI i wydatki klimat'!$1:$2</definedName>
    <definedName name="Z_1F7AE1A9_1553_4228_8BDE_AB98269CDF69_.wvu.PrintArea" localSheetId="1" hidden="1">'Podział na KI i wydatki klimat'!$A$1:$I$193</definedName>
    <definedName name="Z_1F7AE1A9_1553_4228_8BDE_AB98269CDF69_.wvu.PrintTitles" localSheetId="1" hidden="1">'Podział na KI i wydatki klimat'!$1:$2</definedName>
    <definedName name="Z_230106E9_0D67_43C1_A4C6_6654D6C5525C_.wvu.PrintArea" localSheetId="1" hidden="1">'Podział na KI i wydatki klimat'!$A$1:$I$193</definedName>
    <definedName name="Z_230106E9_0D67_43C1_A4C6_6654D6C5525C_.wvu.PrintTitles" localSheetId="1" hidden="1">'Podział na KI i wydatki klimat'!$1:$2</definedName>
    <definedName name="Z_2ED0021B_6DD7_4531_91A4_48153A40500C_.wvu.PrintArea" localSheetId="1" hidden="1">'Podział na KI i wydatki klimat'!$A$1:$I$193</definedName>
    <definedName name="Z_2ED0021B_6DD7_4531_91A4_48153A40500C_.wvu.PrintTitles" localSheetId="1" hidden="1">'Podział na KI i wydatki klimat'!$1:$2</definedName>
    <definedName name="Z_317E3FBC_DB1B_4989_8317_F13E4DB0B5C6_.wvu.PrintArea" localSheetId="1" hidden="1">'Podział na KI i wydatki klimat'!$A$1:$I$193</definedName>
    <definedName name="Z_317E3FBC_DB1B_4989_8317_F13E4DB0B5C6_.wvu.PrintTitles" localSheetId="1" hidden="1">'Podział na KI i wydatki klimat'!$1:$2</definedName>
    <definedName name="Z_33A41593_E310_4214_B61F_FCB94FE787AC_.wvu.PrintArea" localSheetId="1" hidden="1">'Podział na KI i wydatki klimat'!$A$1:$I$193</definedName>
    <definedName name="Z_33A41593_E310_4214_B61F_FCB94FE787AC_.wvu.PrintTitles" localSheetId="1" hidden="1">'Podział na KI i wydatki klimat'!$1:$2</definedName>
    <definedName name="Z_35E15FA9_B2ED_4B96_B329_BEA4546B886A_.wvu.PrintArea" localSheetId="1" hidden="1">'Podział na KI i wydatki klimat'!$A$1:$I$193</definedName>
    <definedName name="Z_35E15FA9_B2ED_4B96_B329_BEA4546B886A_.wvu.PrintTitles" localSheetId="1" hidden="1">'Podział na KI i wydatki klimat'!$1:$2</definedName>
    <definedName name="Z_3AA2E365_0E8E_420A_A99C_9F87B5F61D77_.wvu.PrintArea" localSheetId="1" hidden="1">'Podział na KI i wydatki klimat'!$A$1:$I$193</definedName>
    <definedName name="Z_3AA2E365_0E8E_420A_A99C_9F87B5F61D77_.wvu.PrintTitles" localSheetId="1" hidden="1">'Podział na KI i wydatki klimat'!$1:$2</definedName>
    <definedName name="Z_53BFFC4C_849F_4EC5_8EBF_77687E646FC0_.wvu.PrintArea" localSheetId="1" hidden="1">'Podział na KI i wydatki klimat'!$A$1:$I$193</definedName>
    <definedName name="Z_53BFFC4C_849F_4EC5_8EBF_77687E646FC0_.wvu.PrintTitles" localSheetId="1" hidden="1">'Podział na KI i wydatki klimat'!$1:$2</definedName>
    <definedName name="Z_7157D82E_F76C_4026_93A2_9D3FE11E9674_.wvu.PrintArea" localSheetId="1" hidden="1">'Podział na KI i wydatki klimat'!$A$1:$I$193</definedName>
    <definedName name="Z_7157D82E_F76C_4026_93A2_9D3FE11E9674_.wvu.PrintTitles" localSheetId="1" hidden="1">'Podział na KI i wydatki klimat'!$1:$2</definedName>
    <definedName name="Z_8A26A1C7_F0B0_4A9D_B8AB_6473095C91E6_.wvu.PrintArea" localSheetId="1" hidden="1">'Podział na KI i wydatki klimat'!$A$1:$I$193</definedName>
    <definedName name="Z_8A26A1C7_F0B0_4A9D_B8AB_6473095C91E6_.wvu.PrintTitles" localSheetId="1" hidden="1">'Podział na KI i wydatki klimat'!$1:$2</definedName>
    <definedName name="Z_8B0E79A7_863C_4FAA_ACDB_FCC5368271AF_.wvu.PrintArea" localSheetId="1" hidden="1">'Podział na KI i wydatki klimat'!$A$1:$I$193</definedName>
    <definedName name="Z_8B0E79A7_863C_4FAA_ACDB_FCC5368271AF_.wvu.PrintTitles" localSheetId="1" hidden="1">'Podział na KI i wydatki klimat'!$1:$2</definedName>
    <definedName name="Z_8E6782A9_8514_49B3_BFA8_B4A70204C545_.wvu.PrintArea" localSheetId="1" hidden="1">'Podział na KI i wydatki klimat'!$A$1:$I$193</definedName>
    <definedName name="Z_8E6782A9_8514_49B3_BFA8_B4A70204C545_.wvu.PrintTitles" localSheetId="1" hidden="1">'Podział na KI i wydatki klimat'!$1:$2</definedName>
    <definedName name="Z_8E6782A9_8514_49B3_BFA8_B4A70204C545_.wvu.Rows" localSheetId="1" hidden="1">'Podział na KI i wydatki klimat'!$41:$42,'Podział na KI i wydatki klimat'!$49:$50,'Podział na KI i wydatki klimat'!$52:$52,'Podział na KI i wydatki klimat'!$56:$56,'Podział na KI i wydatki klimat'!$60:$60,'Podział na KI i wydatki klimat'!$77:$79,'Podział na KI i wydatki klimat'!$88:$88,'Podział na KI i wydatki klimat'!$91:$92,'Podział na KI i wydatki klimat'!$99:$99,'Podział na KI i wydatki klimat'!$105:$106,'Podział na KI i wydatki klimat'!$112:$112,'Podział na KI i wydatki klimat'!$124:$128,'Podział na KI i wydatki klimat'!$130:$130,'Podział na KI i wydatki klimat'!$136:$137,'Podział na KI i wydatki klimat'!$143:$143,'Podział na KI i wydatki klimat'!$146:$146,'Podział na KI i wydatki klimat'!$154:$155,'Podział na KI i wydatki klimat'!$158:$164,'Podział na KI i wydatki klimat'!$166:$166</definedName>
    <definedName name="Z_9F387370_BCB7_49A0_BFBE_95C261BFE88F_.wvu.PrintArea" localSheetId="1" hidden="1">'Podział na KI i wydatki klimat'!$A$1:$I$193</definedName>
    <definedName name="Z_9F387370_BCB7_49A0_BFBE_95C261BFE88F_.wvu.PrintTitles" localSheetId="1" hidden="1">'Podział na KI i wydatki klimat'!$1:$2</definedName>
    <definedName name="Z_A3087CEB_D31B_43F0_8F77_F08A5533D70F_.wvu.PrintArea" localSheetId="1" hidden="1">'Podział na KI i wydatki klimat'!$A$1:$I$193</definedName>
    <definedName name="Z_A3087CEB_D31B_43F0_8F77_F08A5533D70F_.wvu.PrintTitles" localSheetId="1" hidden="1">'Podział na KI i wydatki klimat'!$1:$2</definedName>
    <definedName name="Z_AFB1E76B_FDDF_4F9E_A7C2_29DE186705B8_.wvu.PrintArea" localSheetId="1" hidden="1">'Podział na KI i wydatki klimat'!$A$1:$I$193</definedName>
    <definedName name="Z_AFB1E76B_FDDF_4F9E_A7C2_29DE186705B8_.wvu.PrintTitles" localSheetId="1" hidden="1">'Podział na KI i wydatki klimat'!$1:$2</definedName>
  </definedNames>
  <calcPr calcId="191029"/>
  <customWorkbookViews>
    <customWorkbookView name="M.Ch. - Widok osobisty" guid="{8B0E79A7-863C-4FAA-ACDB-FCC5368271AF}" mergeInterval="0" personalView="1" maximized="1" xWindow="-8" yWindow="-8" windowWidth="1616" windowHeight="876" activeSheetId="1"/>
    <customWorkbookView name="Anna Sikora - Widok osobisty" guid="{2ED0021B-6DD7-4531-91A4-48153A40500C}" mergeInterval="0" personalView="1" maximized="1" xWindow="-8" yWindow="-8" windowWidth="1936" windowHeight="1056" activeSheetId="1"/>
    <customWorkbookView name="m.banasiak - Widok osobisty" guid="{53BFFC4C-849F-4EC5-8EBF-77687E646FC0}" mergeInterval="0" personalView="1" maximized="1" xWindow="1" yWindow="1" windowWidth="1276" windowHeight="795" activeSheetId="1" showComments="commIndAndComment"/>
    <customWorkbookView name="Monika Orzechowska - Widok osobisty" guid="{AFB1E76B-FDDF-4F9E-A7C2-29DE186705B8}" mergeInterval="0" personalView="1" maximized="1" xWindow="-8" yWindow="-8" windowWidth="1296" windowHeight="1000" activeSheetId="1" showComments="commIndAndComment"/>
    <customWorkbookView name="m.sienkiewicz - Widok osobisty" guid="{3AA2E365-0E8E-420A-A99C-9F87B5F61D77}" mergeInterval="0" personalView="1" maximized="1" xWindow="1" yWindow="1" windowWidth="1276" windowHeight="804" activeSheetId="1" showComments="commIndAndComment"/>
    <customWorkbookView name="Anita Rutkowska - Widok osobisty" guid="{8A26A1C7-F0B0-4A9D-B8AB-6473095C91E6}" mergeInterval="0" personalView="1" maximized="1" xWindow="-8" yWindow="-8" windowWidth="1936" windowHeight="1056" activeSheetId="1"/>
    <customWorkbookView name="IZ RPO DO - Widok osobisty" guid="{7157D82E-F76C-4026-93A2-9D3FE11E9674}" mergeInterval="0" personalView="1" maximized="1" xWindow="-8" yWindow="-8" windowWidth="1936" windowHeight="1056" activeSheetId="1"/>
    <customWorkbookView name="IZ RPO SSZ - Widok osobisty" guid="{1F7AE1A9-1553-4228-8BDE-AB98269CDF69}" mergeInterval="0" personalView="1" maximized="1" xWindow="-8" yWindow="-8" windowWidth="1936" windowHeight="1056" activeSheetId="1" showComments="commIndAndComment"/>
    <customWorkbookView name="a.golebiowska - Widok osobisty" guid="{230106E9-0D67-43C1-A4C6-6654D6C5525C}" mergeInterval="0" personalView="1" maximized="1" xWindow="1" yWindow="1" windowWidth="1276" windowHeight="800" activeSheetId="1"/>
    <customWorkbookView name="l.blachowski - Widok osobisty" guid="{9F387370-BCB7-49A0-BFBE-95C261BFE88F}" mergeInterval="0" personalView="1" maximized="1" xWindow="1" yWindow="1" windowWidth="1276" windowHeight="770" activeSheetId="1"/>
    <customWorkbookView name="Joanna Zakrzewska - Widok osobisty" guid="{317E3FBC-DB1B-4989-8317-F13E4DB0B5C6}" mergeInterval="0" personalView="1" maximized="1" xWindow="-8" yWindow="-8" windowWidth="1936" windowHeight="1056" activeSheetId="1" showComments="commIndAndComment"/>
    <customWorkbookView name="Paweł Łopatowski - Widok osobisty" guid="{33A41593-E310-4214-B61F-FCB94FE787AC}" mergeInterval="0" personalView="1" maximized="1" xWindow="-8" yWindow="-8" windowWidth="1936" windowHeight="1056" activeSheetId="1"/>
    <customWorkbookView name="IZ RPO DA - Widok osobisty" guid="{A3087CEB-D31B-43F0-8F77-F08A5533D70F}" mergeInterval="0" personalView="1" maximized="1" xWindow="-8" yWindow="-8" windowWidth="1936" windowHeight="1056" activeSheetId="1"/>
    <customWorkbookView name="Przemysław Mentkowski - Widok osobisty" guid="{35E15FA9-B2ED-4B96-B329-BEA4546B886A}" mergeInterval="0" personalView="1" maximized="1" xWindow="-8" yWindow="-8" windowWidth="1936" windowHeight="1015" activeSheetId="1" showComments="commIndAndComment"/>
    <customWorkbookView name="Lucyna Swoińska-Lasota - Widok osobisty" guid="{8E6782A9-8514-49B3-BFA8-B4A70204C545}" mergeInterval="0" personalView="1" maximized="1" xWindow="-8" yWindow="-8" windowWidth="1936" windowHeight="1056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0" i="1" l="1"/>
  <c r="G34" i="1"/>
  <c r="G24" i="1"/>
  <c r="I14" i="1"/>
  <c r="I10" i="1"/>
  <c r="G103" i="1" l="1"/>
  <c r="J100" i="1"/>
  <c r="G83" i="1"/>
  <c r="G84" i="1" s="1"/>
  <c r="G80" i="1"/>
  <c r="G76" i="1"/>
  <c r="G64" i="1"/>
  <c r="I63" i="1"/>
  <c r="I64" i="1" s="1"/>
  <c r="G81" i="1" l="1"/>
  <c r="J97" i="1"/>
  <c r="J101" i="1"/>
  <c r="G90" i="1"/>
  <c r="G89" i="1"/>
  <c r="G87" i="1"/>
  <c r="G86" i="1"/>
  <c r="G85" i="1"/>
  <c r="G93" i="1" s="1"/>
  <c r="G74" i="1"/>
  <c r="G73" i="1"/>
  <c r="G72" i="1"/>
  <c r="G71" i="1"/>
  <c r="G75" i="1" s="1"/>
  <c r="G69" i="1"/>
  <c r="G68" i="1"/>
  <c r="G67" i="1"/>
  <c r="G66" i="1"/>
  <c r="G65" i="1"/>
  <c r="G61" i="1"/>
  <c r="G59" i="1"/>
  <c r="G58" i="1"/>
  <c r="G62" i="1" s="1"/>
  <c r="G55" i="1"/>
  <c r="G54" i="1"/>
  <c r="G53" i="1"/>
  <c r="G51" i="1"/>
  <c r="G57" i="1" s="1"/>
  <c r="G70" i="1" l="1"/>
  <c r="G94" i="1" s="1"/>
  <c r="J54" i="1"/>
  <c r="I168" i="1"/>
  <c r="G170" i="1"/>
  <c r="G47" i="1" l="1"/>
  <c r="G48" i="1" s="1"/>
  <c r="G184" i="1" l="1"/>
  <c r="G180" i="1"/>
  <c r="G174" i="1"/>
  <c r="G172" i="1"/>
  <c r="G157" i="1"/>
  <c r="G150" i="1"/>
  <c r="G147" i="1"/>
  <c r="G142" i="1"/>
  <c r="G140" i="1"/>
  <c r="G133" i="1"/>
  <c r="G131" i="1"/>
  <c r="G121" i="1"/>
  <c r="G119" i="1"/>
  <c r="G115" i="1"/>
  <c r="G111" i="1"/>
  <c r="G106" i="1"/>
  <c r="G104" i="1"/>
  <c r="G185" i="1" l="1"/>
  <c r="G122" i="1"/>
  <c r="I152" i="1"/>
  <c r="I153" i="1"/>
  <c r="I159" i="1"/>
  <c r="I161" i="1"/>
  <c r="I162" i="1"/>
  <c r="J89" i="1" l="1"/>
  <c r="J85" i="1"/>
  <c r="J88" i="1"/>
  <c r="J86" i="1"/>
  <c r="J90" i="1"/>
  <c r="J87" i="1"/>
  <c r="J71" i="1"/>
  <c r="J72" i="1"/>
  <c r="J73" i="1"/>
  <c r="J74" i="1"/>
  <c r="J69" i="1"/>
  <c r="J66" i="1"/>
  <c r="J65" i="1"/>
  <c r="J67" i="1"/>
  <c r="J68" i="1"/>
  <c r="J58" i="1"/>
  <c r="J59" i="1"/>
  <c r="J60" i="1"/>
  <c r="J61" i="1"/>
  <c r="J55" i="1"/>
  <c r="J52" i="1"/>
  <c r="J51" i="1"/>
  <c r="J53" i="1"/>
  <c r="I163" i="1"/>
  <c r="I13" i="1"/>
  <c r="I9" i="1"/>
  <c r="I5" i="1" l="1"/>
  <c r="I102" i="1"/>
  <c r="I101" i="1"/>
  <c r="I100" i="1"/>
  <c r="I99" i="1"/>
  <c r="I98" i="1"/>
  <c r="I89" i="1"/>
  <c r="I103" i="1" l="1"/>
  <c r="I104" i="1"/>
  <c r="G191" i="1"/>
  <c r="I183" i="1"/>
  <c r="I60" i="1" l="1"/>
  <c r="I56" i="1"/>
  <c r="I55" i="1"/>
  <c r="I53" i="1"/>
  <c r="I52" i="1"/>
  <c r="I51" i="1"/>
  <c r="I50" i="1"/>
  <c r="I49" i="1"/>
  <c r="I54" i="1" l="1"/>
  <c r="I57" i="1" s="1"/>
  <c r="I73" i="1"/>
  <c r="I72" i="1"/>
  <c r="I120" i="1" l="1"/>
  <c r="I121" i="1" s="1"/>
  <c r="I88" i="1" l="1"/>
  <c r="I86" i="1"/>
  <c r="I80" i="1" l="1"/>
  <c r="I187" i="1" l="1"/>
  <c r="I186" i="1"/>
  <c r="I41" i="1" l="1"/>
  <c r="I42" i="1"/>
  <c r="I17" i="1"/>
  <c r="I182" i="1" l="1"/>
  <c r="I181" i="1"/>
  <c r="I184" i="1" l="1"/>
  <c r="I178" i="1"/>
  <c r="I179" i="1"/>
  <c r="I173" i="1"/>
  <c r="I174" i="1" s="1"/>
  <c r="G158" i="1"/>
  <c r="G163" i="1" s="1"/>
  <c r="G175" i="1" s="1"/>
  <c r="G193" i="1" l="1"/>
  <c r="G176" i="1"/>
  <c r="G189" i="1" s="1"/>
  <c r="I71" i="1"/>
  <c r="I144" i="1"/>
  <c r="I127" i="1"/>
  <c r="I126" i="1"/>
  <c r="I125" i="1"/>
  <c r="I135" i="1"/>
  <c r="I114" i="1"/>
  <c r="I113" i="1"/>
  <c r="I112" i="1"/>
  <c r="I115" i="1" s="1"/>
  <c r="I79" i="1" l="1"/>
  <c r="I78" i="1"/>
  <c r="I77" i="1"/>
  <c r="I74" i="1" l="1"/>
  <c r="I75" i="1" s="1"/>
  <c r="I171" i="1"/>
  <c r="I172" i="1" s="1"/>
  <c r="I169" i="1"/>
  <c r="I167" i="1"/>
  <c r="I166" i="1"/>
  <c r="I165" i="1"/>
  <c r="I164" i="1"/>
  <c r="I156" i="1"/>
  <c r="I155" i="1"/>
  <c r="I154" i="1"/>
  <c r="I151" i="1"/>
  <c r="I149" i="1"/>
  <c r="I148" i="1"/>
  <c r="I146" i="1"/>
  <c r="I145" i="1"/>
  <c r="I143" i="1"/>
  <c r="I141" i="1"/>
  <c r="I142" i="1" s="1"/>
  <c r="I139" i="1"/>
  <c r="I138" i="1"/>
  <c r="I137" i="1"/>
  <c r="I136" i="1"/>
  <c r="I134" i="1"/>
  <c r="I132" i="1"/>
  <c r="I133" i="1" s="1"/>
  <c r="I130" i="1"/>
  <c r="I129" i="1"/>
  <c r="I128" i="1"/>
  <c r="I124" i="1"/>
  <c r="I110" i="1"/>
  <c r="I109" i="1"/>
  <c r="I108" i="1"/>
  <c r="I157" i="1" l="1"/>
  <c r="I170" i="1"/>
  <c r="I150" i="1"/>
  <c r="I140" i="1"/>
  <c r="I147" i="1"/>
  <c r="I92" i="1"/>
  <c r="I91" i="1"/>
  <c r="I118" i="1" l="1"/>
  <c r="I117" i="1"/>
  <c r="I116" i="1"/>
  <c r="I119" i="1" l="1"/>
  <c r="I3" i="1"/>
  <c r="I4" i="1"/>
  <c r="I6" i="1"/>
  <c r="I7" i="1"/>
  <c r="I8" i="1"/>
  <c r="I11" i="1"/>
  <c r="I12" i="1"/>
  <c r="I15" i="1"/>
  <c r="I16" i="1"/>
  <c r="I18" i="1"/>
  <c r="I19" i="1"/>
  <c r="I20" i="1"/>
  <c r="I21" i="1"/>
  <c r="I22" i="1"/>
  <c r="I23" i="1"/>
  <c r="I25" i="1"/>
  <c r="I26" i="1"/>
  <c r="I27" i="1"/>
  <c r="I28" i="1"/>
  <c r="I29" i="1"/>
  <c r="I30" i="1"/>
  <c r="I31" i="1"/>
  <c r="I35" i="1"/>
  <c r="I36" i="1"/>
  <c r="I37" i="1"/>
  <c r="I38" i="1"/>
  <c r="I39" i="1"/>
  <c r="I43" i="1"/>
  <c r="I44" i="1"/>
  <c r="I45" i="1"/>
  <c r="I24" i="1" l="1"/>
  <c r="I34" i="1"/>
  <c r="I40" i="1"/>
  <c r="I85" i="1"/>
  <c r="I93" i="1" s="1"/>
  <c r="I87" i="1"/>
  <c r="I90" i="1"/>
  <c r="I59" i="1" l="1"/>
  <c r="I58" i="1"/>
  <c r="I83" i="1"/>
  <c r="I69" i="1"/>
  <c r="I68" i="1"/>
  <c r="I67" i="1"/>
  <c r="I66" i="1"/>
  <c r="I177" i="1" l="1"/>
  <c r="I180" i="1" s="1"/>
  <c r="I185" i="1" s="1"/>
  <c r="I123" i="1"/>
  <c r="I131" i="1" s="1"/>
  <c r="I175" i="1" s="1"/>
  <c r="I193" i="1" s="1"/>
  <c r="I107" i="1"/>
  <c r="I111" i="1" s="1"/>
  <c r="I105" i="1"/>
  <c r="I106" i="1" s="1"/>
  <c r="I61" i="1"/>
  <c r="I62" i="1" s="1"/>
  <c r="I65" i="1"/>
  <c r="I70" i="1" s="1"/>
  <c r="I76" i="1"/>
  <c r="I81" i="1" s="1"/>
  <c r="I82" i="1"/>
  <c r="I84" i="1" s="1"/>
  <c r="I46" i="1"/>
  <c r="I47" i="1" s="1"/>
  <c r="I48" i="1" s="1"/>
  <c r="I94" i="1" l="1"/>
  <c r="I191" i="1" s="1"/>
  <c r="I122" i="1"/>
  <c r="I176" i="1" s="1"/>
  <c r="I189" i="1" l="1"/>
  <c r="I190" i="1"/>
  <c r="I192" i="1"/>
</calcChain>
</file>

<file path=xl/sharedStrings.xml><?xml version="1.0" encoding="utf-8"?>
<sst xmlns="http://schemas.openxmlformats.org/spreadsheetml/2006/main" count="528" uniqueCount="367">
  <si>
    <t>łącznie</t>
  </si>
  <si>
    <t>EFRR</t>
  </si>
  <si>
    <t>EFS</t>
  </si>
  <si>
    <t>w tym:</t>
  </si>
  <si>
    <t>034</t>
  </si>
  <si>
    <t>026</t>
  </si>
  <si>
    <t>Renowacja infrastruktury publicznej dla celów efektywności energetycznej, projekty demonstracyjne i środki wsparcia</t>
  </si>
  <si>
    <t>Renowacja istniejących budynków mieszkalnych dla celów efektywności energetycznej, projekty demonstracyjne i środki wsparcia</t>
  </si>
  <si>
    <t>Projekty w zakresie efektywności energetycznej i projekty demonstracyjne w MŚP oraz środki wsparcia</t>
  </si>
  <si>
    <t>Cel szczegółowy</t>
  </si>
  <si>
    <t>Nazwa zakresu interwencji</t>
  </si>
  <si>
    <t>Kwota EUR</t>
  </si>
  <si>
    <t>Zakres interwencji (kod)</t>
  </si>
  <si>
    <t>Cel polityki</t>
  </si>
  <si>
    <t>Nazwa celu szczegółowego</t>
  </si>
  <si>
    <t>(i)</t>
  </si>
  <si>
    <t>(ii)</t>
  </si>
  <si>
    <t>(iii)</t>
  </si>
  <si>
    <t>(iv)</t>
  </si>
  <si>
    <t>Wydatki klimatyczne 
EUR</t>
  </si>
  <si>
    <t>Marker klimatyczny (%)</t>
  </si>
  <si>
    <t>(v)</t>
  </si>
  <si>
    <t>(vi)</t>
  </si>
  <si>
    <t>(viii)</t>
  </si>
  <si>
    <t>Pomoc techniczna</t>
  </si>
  <si>
    <t>Promowanie działań na rzecz efektywności energetycznej</t>
  </si>
  <si>
    <t>025</t>
  </si>
  <si>
    <t>024</t>
  </si>
  <si>
    <t>048</t>
  </si>
  <si>
    <t>Wysokosprawna kogeneracja, systemy ciepłownicze i chłodnicze</t>
  </si>
  <si>
    <t>Środki mające na celu ograniczenie hałasu i poprawę jakości powietrza</t>
  </si>
  <si>
    <t>035</t>
  </si>
  <si>
    <t>036</t>
  </si>
  <si>
    <t>037</t>
  </si>
  <si>
    <t>040</t>
  </si>
  <si>
    <t>050</t>
  </si>
  <si>
    <t>Gospodarka wodna i ochrona zasobów wodnych (w tym gospodarowanie wodami w dorzeczu, konkretne środki przystosowania się do zmian klimatu, ponowne użycie, ograniczanie wycieków)</t>
  </si>
  <si>
    <t>(vii)</t>
  </si>
  <si>
    <t>049</t>
  </si>
  <si>
    <t>Ochrona, regeneracja i zrównoważone wykorzystanie obszarów Natura 2000</t>
  </si>
  <si>
    <t>Wspieranie działań w zakresie dostosowania do zmiany klimatu, zapobiegania ryzyku i odporności na klęski żywiołowe</t>
  </si>
  <si>
    <t>Wzmocnienie ochrony przyrody i bioróżnorodności, zielonej infrastruktury w szczególności w środowisku miejskim oraz redukcja emisji i zanieczyszczeń</t>
  </si>
  <si>
    <t>Energia odnawialna: słoneczna</t>
  </si>
  <si>
    <t>029</t>
  </si>
  <si>
    <t>030</t>
  </si>
  <si>
    <t>032</t>
  </si>
  <si>
    <t>Energia odnawialna: z biomasy</t>
  </si>
  <si>
    <t>Inne rodzaje energii odnawialnej (w tym energia geotermalna)</t>
  </si>
  <si>
    <t>Promowanie odnawialnych źródeł energii</t>
  </si>
  <si>
    <t xml:space="preserve">Promowanie zrównoważonej mulimodalnej mobilności miejskiej </t>
  </si>
  <si>
    <t>073</t>
  </si>
  <si>
    <t>076</t>
  </si>
  <si>
    <t>074</t>
  </si>
  <si>
    <t>077</t>
  </si>
  <si>
    <t xml:space="preserve">Tabor na potrzeby czystej komunikacji miejskiej </t>
  </si>
  <si>
    <t>075</t>
  </si>
  <si>
    <t xml:space="preserve">Infrastruktura przeznaczona dla rowerów </t>
  </si>
  <si>
    <t>Inwestycje w środki trwałe w mikroprzedsiębiorstwach bezpośrednio związane z działaniami badawczymi i innowacyjnymi</t>
  </si>
  <si>
    <t>Inwestycje w środki trwałe w małych i średnich przedsiębiorstwach (w tym prywatnych ośrodkach badawczych) bezpośrednio związane z działaniami badawczymi i innowacyjnymi</t>
  </si>
  <si>
    <t>Inwestycje w środki trwałe w publicznych ośrodkach badawczych i instytucjach szkolnictwa wyższego bezpośrednio związane z działaniami badawczymi i innowacyjnymi</t>
  </si>
  <si>
    <t>Inwestycje w aktywa niematerialne i prawne w mikroprzedsiębiorstwach bezpośrednio związane z działaniami badawczymi i innowacyjnymi</t>
  </si>
  <si>
    <t>Inwestycje w aktywa niematerialne i prawne w małych i średnich przedsiębiorstwach (w tym prywatnych ośrodkach badawczych) bezpośrednio związane z działaniami badawczymi i innowacyjnymi</t>
  </si>
  <si>
    <t>Działania badawcze i innowacyjne w mikroprzedsiębiorstwach obejmujące tworzenie sieci kontaktów (badania przemysłowe, eksperymentalne prace rozwojowe, studia wykonalności)</t>
  </si>
  <si>
    <t>Działania badawcze i innowacyjne w małych i średnich przedsiębiorstwach obejmujące tworzenie sieci</t>
  </si>
  <si>
    <t>Działania badawcze i innowacyjne w publicznych ośrodkach badawczych, instytucjach szkolnictwa wyższego i ośrodkach kompetencji obejmujące tworzenie sieci kontaktów (badania przemysłowe, eksperymentalne prace rozwojowe, studia wykonalności)</t>
  </si>
  <si>
    <t>Cyfryzacja MŚP (w tym handel elektroniczny, e-biznes i sieciowe procesy biznesowe, żywe laboratoria, przedsiębiorstwa internetowe i nowe przedsiębiorstwa TIK, usługi B2B)</t>
  </si>
  <si>
    <t>Rozwiązania ICT, usługi elektroniczne, aplikacje dla administracji</t>
  </si>
  <si>
    <t>Usługi i aplikacje IT w zakresie umiejętności cyfrowych i włączenia cyfrowego</t>
  </si>
  <si>
    <t>Usługi i aplikacje w zakresie e-zdrowia (w tym e-opieka, internet rzeczy w zakresie aktywności fizycznej i nowoczesnych technologii w służbie osobom starszym)</t>
  </si>
  <si>
    <t>Infrastruktura biznesowa dla MŚP (w tym parki przemysłowe i obiekty)</t>
  </si>
  <si>
    <t>Rozwój działalności MŚP i umiędzynarodowienie</t>
  </si>
  <si>
    <t>Rozwój umiejętności na rzecz inteligentnej specjalizacji, przemian przemysłowych i przedsiębiorczości</t>
  </si>
  <si>
    <t>Zaawansowane usługi wsparcia dla MŚP i grup MŚP (w tym usługi w zakresie zarządzania, marketingu i projektowania)</t>
  </si>
  <si>
    <t>Tworzenie przedsiębiorstw, wsparcie dla przedsiębiorstw typu spin-off i spin-out i przedsiębiorstw rozpoczynających działalność</t>
  </si>
  <si>
    <t>Wsparcie dla klastrów innowacyjnych i sieci przedsiębiorstw, z korzyścią głównie dla MŚP</t>
  </si>
  <si>
    <t>Procesy innowacji w MŚP (innowacje w zakresie procesów, organizacji, marketingu, i współtworzenia, innowacje zorientowane na użytkownika i motywowane popytem)</t>
  </si>
  <si>
    <t>Transfer technologii i współpraca między przedsiębiorstwami, ośrodkami badań naukowych i sektorem szkolnictwa wyższego</t>
  </si>
  <si>
    <t>Procesy badawcze i innowacyjne, transfer technologii i współpraca między przedsiębiorstwami koncentrujące się na gospodarce niskoemisyjnej, odporności i przystosowaniu się do zmiany klimatu</t>
  </si>
  <si>
    <t>Procesy badawcze i innowacyjne, transfer technologii i współpraca między przedsiębiorstwami koncentrujące się na gospodarce o obiegu zamkniętym</t>
  </si>
  <si>
    <t>Zwiększenie potencjału w zakresie badań i innowacji oraz wykorzystywanie zaawansowanych technologii</t>
  </si>
  <si>
    <t>Czerpanie korzyści z cyfryzacji dla obywateli, przedsiębiorstw i rządów</t>
  </si>
  <si>
    <t>Zwiększenie wzrostu i konkurencyjności MŚP, w tym poprzez inwestycje produkcyjne</t>
  </si>
  <si>
    <t>Rozwijanie umiejętności na rzecz inteligentnej specjalizacji, transformacji przemysłowej i przedsiębiorczości</t>
  </si>
  <si>
    <t>001</t>
  </si>
  <si>
    <t>002</t>
  </si>
  <si>
    <t>003</t>
  </si>
  <si>
    <t>004</t>
  </si>
  <si>
    <t>005</t>
  </si>
  <si>
    <t>007</t>
  </si>
  <si>
    <t>008</t>
  </si>
  <si>
    <t>014</t>
  </si>
  <si>
    <t>015</t>
  </si>
  <si>
    <t>017</t>
  </si>
  <si>
    <t>019</t>
  </si>
  <si>
    <t>021</t>
  </si>
  <si>
    <t>022</t>
  </si>
  <si>
    <t>023</t>
  </si>
  <si>
    <t>010</t>
  </si>
  <si>
    <t>011</t>
  </si>
  <si>
    <t>012</t>
  </si>
  <si>
    <t>013</t>
  </si>
  <si>
    <t>020</t>
  </si>
  <si>
    <t>018</t>
  </si>
  <si>
    <t>009</t>
  </si>
  <si>
    <t>016</t>
  </si>
  <si>
    <t>058</t>
  </si>
  <si>
    <t>059</t>
  </si>
  <si>
    <t>062</t>
  </si>
  <si>
    <t>Infrastruktura zdrowotna</t>
  </si>
  <si>
    <t>092</t>
  </si>
  <si>
    <t>Sprzęt medyczny</t>
  </si>
  <si>
    <t>093</t>
  </si>
  <si>
    <t>Aktywa ruchome w zakresie ochrony zdrowia</t>
  </si>
  <si>
    <t>094</t>
  </si>
  <si>
    <t>Infrastruktura na potrzeby czystej komunikacji miejskiej</t>
  </si>
  <si>
    <t xml:space="preserve">Cyfryzacja w transporcie miejskim </t>
  </si>
  <si>
    <t>079</t>
  </si>
  <si>
    <t>Transport multimodalny (nie w zastosowaniu miejskim)</t>
  </si>
  <si>
    <t xml:space="preserve">084 </t>
  </si>
  <si>
    <t>Cyfryzacja w transporcie: inne rodzaje transportu</t>
  </si>
  <si>
    <t xml:space="preserve">Infrastruktura paliw alterrnatywnych </t>
  </si>
  <si>
    <t xml:space="preserve">Tabor kolejowy </t>
  </si>
  <si>
    <t>072</t>
  </si>
  <si>
    <t>069</t>
  </si>
  <si>
    <t xml:space="preserve">Inne przebudowane lub zmodernizowane linie kolejowe </t>
  </si>
  <si>
    <t>poprawa skuteczności rynków pracy oraz dostępu do wysokiej jakości zatrudnienia poprzez rozwój innowacji społecznych i infrastruktury</t>
  </si>
  <si>
    <t>poprawa dostępu do wysokiej jakości usług sprzyjających włączeniu społecznemu w zakresie kształcenia, szkoleń i uczenia się przez całe życie poprzez rozwój infrastruktury</t>
  </si>
  <si>
    <t>zwiększenie integracji społeczno-ekonomicznej marginalizowanych społeczności, migrantów i grup w niekorzystnej sytuacji poprzez zintegrowane działania obejmujące mieszkalnictwo i usługi społeczne</t>
  </si>
  <si>
    <t>085</t>
  </si>
  <si>
    <t>086</t>
  </si>
  <si>
    <t>087</t>
  </si>
  <si>
    <t>088</t>
  </si>
  <si>
    <t>Infrastruktura na potrzeby wczesnej edukacji elementarnej i opieki nad dzieckiem</t>
  </si>
  <si>
    <t>Infrastruktura na potrzeby szkół podstawowych i średnich</t>
  </si>
  <si>
    <t>Infrastruktura na potrzeby szkolnictwa wyższego</t>
  </si>
  <si>
    <t>Infrastruktura na potrzeby kształcenia i szkolenia zawodowego oraz kształcenia osób dorosłych</t>
  </si>
  <si>
    <t>poprawa dostępu do zatrudnienia dla wszystkich osób poszukujących pracy, zwłaszcza osób młodych i długotrwale bezrobotnych, oraz dla osób biernych zawodowo, a jednocześnie promowanie samozatrudnienia i gospodarki społecznej</t>
  </si>
  <si>
    <t>modernizacja instytucji i służb rynków pracy celem oceny i przewidywania zapotrzebowania na umiejętności oraz zapewnienia terminowej i odpowiednio dopasowanej pomocy i wsparcia na rzecz dostosowania umiejętności i kwalifikacji zawodowych do potrzeb rynku pracy, zmian w karierze zawodowej i mobilności</t>
  </si>
  <si>
    <t>wspieranie uczestnictwa kobiet w rynku pracy; lepszej równowagi między życiem zawodowym a prywatnym, w tym dostępu do opieki nad dziećmi; zdrowego i dobrze przystosowanego środowiska pracy, w którym przeciwdziała się czynnikom ryzyka dla zdrowia; dostosowania pracowników, przedsiębiorstw i przedsiębiorców do zmian oraz aktywnego i zdrowego starzenia się</t>
  </si>
  <si>
    <t>poprawa jakości, efektywności i przydatności na rynku pracy systemów kształcenia i szkolenia w celu wspierania nabywania kompetencji kluczowych, w tym umiejętności cyfrowych</t>
  </si>
  <si>
    <t>wspieranie dostępności i możliwości ukończenia dobrej jakości kształcenia i szkolenia, sprzyjających włączeniu społecznemu, na równych zasadach dla wszystkich, zwłaszcza grup defaworyzowanych, od wczesnej edukacji i opieki nad dzieckiem przez ogólne i zawodowe kształcenie i szkolenie, po szkolnictwo wyższe, a także kształcenie i uczenie się dorosłych, w tym ułatwianie mobilności edukacyjnej dla wszystkich</t>
  </si>
  <si>
    <t>wspieranie uczenia się przez całe życie, w szczególności elastycznych możliwości poprawy umiejętności i zmiany kwalifikacji dla wszystkich, z uwzględnieniem umiejętności cyfrowych, lepsze przewidywanie zmian i zapotrzebowania na nowe umiejętności na podstawie potrzeb rynku pracy, ułatwianie zmian kariery i promowanie mobilności zawodowej</t>
  </si>
  <si>
    <t>wspieranie aktywnego włączenia społecznego, w tym w celu promowania równości szans i aktywnego uczestnictwa, oraz zwiększanie szans na zatrudnienie</t>
  </si>
  <si>
    <t>wspieranie integracji społeczno-gospodarczej obywateli państw trzecich i społeczności marginalizowanych, takich jak Romowie</t>
  </si>
  <si>
    <t>(ix)</t>
  </si>
  <si>
    <t>(x)</t>
  </si>
  <si>
    <t>(xi)</t>
  </si>
  <si>
    <t>zwiększanie równego i szybkiego dostępu do dobrej jakości, trwałych i przystępnych cenowo usług; modernizacja systemów zabezpieczenia społecznego, w tym wspieranie dostępu do ochrony socjalnej; poprawa dostępności, efektywności i odporności systemów ochrony zdrowia i usług opieki długoterminowej</t>
  </si>
  <si>
    <t>wspieranie integracji społecznej osób zagrożonych ubóstwem lub wykluczeniem społecznym, w tym osób najbardziej potrzebujących i dzieci</t>
  </si>
  <si>
    <t>przeciwdziałanie deprywacji materialnej przez udzielanie pomocy żywnościowej lub podstawowej pomocy materialnej osobom najbardziej potrzebującym, w tym przy użyciu środków towarzyszących</t>
  </si>
  <si>
    <t>097</t>
  </si>
  <si>
    <t>098</t>
  </si>
  <si>
    <t>103</t>
  </si>
  <si>
    <t>104</t>
  </si>
  <si>
    <t>105</t>
  </si>
  <si>
    <t>099</t>
  </si>
  <si>
    <t>100</t>
  </si>
  <si>
    <t>101</t>
  </si>
  <si>
    <t>Wsparcie specjalne na rzecz zatrudnienia ludzi młodych i integrację społeczno-gospodarczą ludzi młodych</t>
  </si>
  <si>
    <t>Wsparcie na rzecz samozatrudnienia i zakładania działalności gospodarczej</t>
  </si>
  <si>
    <t>Wsparcie na rzecz gospodarki społecznej i przedsiębiorstw społecznych</t>
  </si>
  <si>
    <t>Środki na rzecz promowania aktywności zawodowej kobiet oraz zmniejszenia segregacji ze względu na płeć na rynku pracy</t>
  </si>
  <si>
    <t>106</t>
  </si>
  <si>
    <t>109</t>
  </si>
  <si>
    <t>107</t>
  </si>
  <si>
    <t>110</t>
  </si>
  <si>
    <t>108</t>
  </si>
  <si>
    <t>111</t>
  </si>
  <si>
    <t>112</t>
  </si>
  <si>
    <t>113</t>
  </si>
  <si>
    <t>114</t>
  </si>
  <si>
    <t>120</t>
  </si>
  <si>
    <t>121</t>
  </si>
  <si>
    <t>122</t>
  </si>
  <si>
    <t>126</t>
  </si>
  <si>
    <t>117</t>
  </si>
  <si>
    <t>118</t>
  </si>
  <si>
    <t>119</t>
  </si>
  <si>
    <t>123</t>
  </si>
  <si>
    <t>124</t>
  </si>
  <si>
    <t>127</t>
  </si>
  <si>
    <t>Środki promujące równowagę między życiem zawodowym a prywatnym obejmujące dostęp do opieki nad dziećmi i osobami niesamodzielnymi</t>
  </si>
  <si>
    <t>Wspieranie rozwoju umiejętności cyfrowych</t>
  </si>
  <si>
    <t>Wsparcie na rzecz wczesnej edukacji i opieki nad dzieckiem (z wyłączeniem infrastruktury)</t>
  </si>
  <si>
    <t>Wsparcie na rzecz edukacji na poziomie podstawowym i średnim (z wyłączeniem infrastruktury)</t>
  </si>
  <si>
    <t>Wsparcie na rzecz szkolnictwa wyższego (z wyłączeniem infrastruktury)</t>
  </si>
  <si>
    <t>Wsparcie na rzecz kształcenia dorosłych (z wyłączeniem infrastruktury)</t>
  </si>
  <si>
    <t>Środki na rzecz integracji społecznej obywateli państw trzecich</t>
  </si>
  <si>
    <t>Środki na rzecz poprawy równego i szybkiego dostępu do stabilnych i przystępnych cenowo usług wysokiej jakości</t>
  </si>
  <si>
    <t>Środki na rzecz poprawy świadczenia usług w zakresie opieki rodzinnej i środowiskowej</t>
  </si>
  <si>
    <t>Wspieranie integracji społecznej osób zagrożonych ubóstwem lub wykluczeniem społecznym, w tym osób najbardziej potrzebujących i dzieci</t>
  </si>
  <si>
    <t>Środki na rzecz poprawy dostępu grup marginalizowanych, takich jak Romowie, do edukacji, zatrudnienia, a także na rzecz promowania ich włączenia społecznego</t>
  </si>
  <si>
    <t>Wsparcie na rzecz podmiotów społeczeństwa obywatelskiego zajmujących się społecznościami marginalizowanymi, takimi jak Romowie</t>
  </si>
  <si>
    <t>Działania szczególne w celu zwiększenia udziału obywateli państw trzecich w rynku pracy</t>
  </si>
  <si>
    <t>Środki na rzecz poprawy dostępu, efektywności i odporności systemów opieki zdrowotnej (z wyłączeniem infrastruktury)</t>
  </si>
  <si>
    <t>Środki na rzecz poprawy dostępu do opieki długoterminowej (z wyłączeniem infrastruktury)</t>
  </si>
  <si>
    <t>Przeciwdziałanie deprywacji materialnej osób najbardziej potrzebujących przez pomoc żywnościową lub materialną obejmującą środki towarzyszące</t>
  </si>
  <si>
    <t>wspieranie przechodzenia na gospodarkę o obiegu zamkniętym</t>
  </si>
  <si>
    <t>039</t>
  </si>
  <si>
    <t>041</t>
  </si>
  <si>
    <t>Odbieranie i oczyszczanie ścieków</t>
  </si>
  <si>
    <t>042</t>
  </si>
  <si>
    <t>043</t>
  </si>
  <si>
    <t>044</t>
  </si>
  <si>
    <t>Gospodarowanie odpadami: komercyjnymi, przemysłowymi lub niebezpiecznymi</t>
  </si>
  <si>
    <t>045</t>
  </si>
  <si>
    <t>Promowanie wykorzystania materiałów pochodzących z recyklingu jako surowców</t>
  </si>
  <si>
    <t>047</t>
  </si>
  <si>
    <t>Wsparcie ekologicznych procesów produkcyjnych oraz efektywnego wykorzystywania zasobów w MŚP</t>
  </si>
  <si>
    <t>Wspieranie zintegrowanego
rozwoju społecznego,
gospodarczego i środowiskowego,
dziedzictwa kulturowego
i bezpieczeństwa na obszarach
miejskich</t>
  </si>
  <si>
    <t>129</t>
  </si>
  <si>
    <t>128</t>
  </si>
  <si>
    <t>131</t>
  </si>
  <si>
    <t>Inne drogi przebudowane lub zmodernizowane (autostrady, drogi krajowe, regionalne lub lokalne)</t>
  </si>
  <si>
    <t>Oś priorytetowa</t>
  </si>
  <si>
    <t>090</t>
  </si>
  <si>
    <t>091</t>
  </si>
  <si>
    <t>Infrastruktura mieszkalnictwa (inna niż dla migrantów, uchodźców i osób objętych ochroną międzynarodową lub ubiegających się o nią)</t>
  </si>
  <si>
    <t>Pozostała infrastruktura społeczna przyczyniająca się do włączenia społecznego</t>
  </si>
  <si>
    <t>wspieranie zrównoważonej gospodarki wodnej</t>
  </si>
  <si>
    <t>RLKS - EFRR</t>
  </si>
  <si>
    <t>Rozwój i poprawa zrównoważonej, inteligentnej i intermodalnej mobilności odpornej na zmianę klimatu na szczeblu krajowym, regionalnym i lokalnym, w tym poprawę dostępu do sieci TEN-T i mobilności transgranicznej</t>
  </si>
  <si>
    <t>Zapewnienie równego dostępu do opieki zdrowotnej poprzez rozwój infrastruktury, w tym podstawowej opieki zdrowotnej</t>
  </si>
  <si>
    <t>Gospodarowanie odpadami z gospodarstw domowych: mechaniczno-biologiczne przetwarzanie odpadów, przetwarzanie termiczne</t>
  </si>
  <si>
    <t>Wspieranie zintegrowanego lokalnego rozwoju społecznego, gospodarczego i środowiskowego, dziedzictwa kulturowego oraz bezpieczeństwa, w tym na obszarach wiejskich i przybrzeżnych, m.in. w ramach rozwoju lokalnego kierowanego przez społeczność.</t>
  </si>
  <si>
    <t>Wzmocnienie roli kultury i turystyki w rozwoju gospodarczym, włączeniu społecznym i innowacjach społecznych</t>
  </si>
  <si>
    <t>039 bis</t>
  </si>
  <si>
    <t>041 bis</t>
  </si>
  <si>
    <t>Odbieranie i oczyszczanie ścieków zgodne z kryteriami efektywności energetycznej</t>
  </si>
  <si>
    <t>025 bis</t>
  </si>
  <si>
    <t>Renowacja istniejących budynków mieszkalnych dla celów efektywności energetycznej, projekty demonstracyjne i środki wsparcia zgodne z kryteriami efektywności energetycznej</t>
  </si>
  <si>
    <t>026 bis</t>
  </si>
  <si>
    <t>Renowacja infrastruktury publicznej dla celów efektywności energetycznej, projekty demonstracyjne i środki wsparcia zgodne z kryteriami efektywności energetycznej</t>
  </si>
  <si>
    <t>034 bis</t>
  </si>
  <si>
    <t xml:space="preserve">Wysokosprawna kogeneracja, efektywne systemy ciepłownicze i chłodnicze z niską emisją w całym cyklu życia </t>
  </si>
  <si>
    <t>030 bis</t>
  </si>
  <si>
    <t>Energia odnawialna: biomasa z dużymi oszczędnościami w zakresie emisji gazów cieplarnianych</t>
  </si>
  <si>
    <t>102</t>
  </si>
  <si>
    <t>Fizyczna regeneracja i bezpieczeństwo przestrzeni publicznych</t>
  </si>
  <si>
    <t>076 bis</t>
  </si>
  <si>
    <t>Cyfryzacja transportu poświęcona częściowo redukcji emisji gazów cieplarnianych: transport miejski</t>
  </si>
  <si>
    <t>084  bis</t>
  </si>
  <si>
    <t>072 bis</t>
  </si>
  <si>
    <t>Tabor kolejowy o zerowej emisji / zasilany elektrycznie</t>
  </si>
  <si>
    <t>udział alokacji na wydatki klimatyczne; wymóg:
RPO - min. 30%</t>
  </si>
  <si>
    <t>Ochrona przyrody i różnorodności biologicznej, dziedzictwo naturalne i zasoby, zielona i niebieska infrastruktura</t>
  </si>
  <si>
    <t xml:space="preserve">Środki w zakresie dostosowania do zmiany klimatu oraz ochrona przed zagrożeniami związanymi z klimatem dotyczące: powodzi, oraz zarządzanie ryzykiem w tym zakresie (w tym zwiększanie świadomości, ochrona ludności oraz systemy i infrastruktura do celów zarządzania klęskami i katastrofami wraz z podejściem ekosystemowym) </t>
  </si>
  <si>
    <t xml:space="preserve">Środki w zakresie dostosowania do zmiany klimatu oraz ochrona przed zagrożeniami związanymi z klimatem dotyczące: pożarów, oraz zarządzanie ryzykiem w tym zakresie (w tym zwiększanie świadomości, ochrona ludności oraz systemy i infrastruktura do celów zarządzania klęskami i katastrofami wraz z podejściem ekosystemowym) </t>
  </si>
  <si>
    <t xml:space="preserve">Środki w zakresie dostosowania do zmiany klimatu oraz ochrona przed zagrożeniami związanymi z klimatem dotyczące: innych, np. erozji i susz, oraz zarządzanie ryzykiem w tym zakresie (w tym zwiększanie świadomości, ochrona ludności oraz systemy i infrastruktura do celów zarządzania klęskami i katastrofami wraz z podejściem ekosystemowym) </t>
  </si>
  <si>
    <t>Gospodarowanie odpadami z gospodarstw domowych: środki w zakresie zapobiegania powstawaniu odpadów, minimalizacji, segregacji, ponownego użycia, recyklingu</t>
  </si>
  <si>
    <t>Nowowybudowane lub zmodernizowane drugorzędne połączenia drogowe  z siecią drogową i węzłami TEN-T</t>
  </si>
  <si>
    <t>Nowowybudowane lub zmodernizowane inne drogi krajowe, regionalne i lokalne drogi dojazdowe</t>
  </si>
  <si>
    <t>Ochrona, rozwój i promowanie dziedzictwa kulturowego i usług w dziedzinie kultury</t>
  </si>
  <si>
    <t>Środki na rzecz poprawy dostępu do zatrudnienia</t>
  </si>
  <si>
    <t>Środki na rzecz promowania dostępu do zatrudnienia osób długotrwale bezrobotnych</t>
  </si>
  <si>
    <t>Wsparcie na rzecz dostosowania umiejętności i kwalifikacji zawodowych do potrzeb rynku pracy i przemian w jego obrębie</t>
  </si>
  <si>
    <t>Wsparcie na rzecz mobilności pracowników</t>
  </si>
  <si>
    <t>Wsparcie na rzecz przystosowywania pracowników, przedsiębiorstw i przedsiębiorców do zmian</t>
  </si>
  <si>
    <t>Środki na rzecz zdrowego i dobrze dostosowanego środowiska pracy przeciwdziałające zagrożeniom dla zdrowia i obejmujące promocję aktywności fizycznej</t>
  </si>
  <si>
    <t>Środki zachęcające do aktywnego starzenia się w dobrym zdrowiu</t>
  </si>
  <si>
    <t xml:space="preserve">Środki na rzecz modernizacji i wzmocnienia instytucji i służb działających na rynku pracy, aby ocenić i przewidywać oraz zapewnić szybkie i zindywidualizowane wsparcie </t>
  </si>
  <si>
    <t>002 bis</t>
  </si>
  <si>
    <t>Inwestycje w środki trwałe, w tym infrastrukturę badawczą,  w dużych przedsiębiorstwach   bezpośrednio związane z działaniami badawczymi i innowacyjnymi</t>
  </si>
  <si>
    <t>005 bis</t>
  </si>
  <si>
    <t xml:space="preserve">Inwestycje w wartości niematerialne i prawne w dużych przedsiębiorstwach bezpośrednio związane z działaniami badawczymi i innowacyjnymi </t>
  </si>
  <si>
    <t>008 bis</t>
  </si>
  <si>
    <t xml:space="preserve">Działania badawcze i innowacyjne w dużych przedsiębiorstwach obejmujące tworzenie sieci </t>
  </si>
  <si>
    <t>051</t>
  </si>
  <si>
    <t xml:space="preserve">TIK: sieci szerokopasmowe o bardzo wysokiej przepustowości (sieć szkieletowa/ dosyłowa) </t>
  </si>
  <si>
    <t>055</t>
  </si>
  <si>
    <t xml:space="preserve">TIK: inne rodzaje infrastruktury TIK (w tym zasoby lub wyposażenie komputerowe o dużej skali, centra danych, czujniki i inne urządzenia bezprzewodowe) </t>
  </si>
  <si>
    <t>RLKS - EFS+</t>
  </si>
  <si>
    <t>łącznie CP 1i</t>
  </si>
  <si>
    <t>łącznie CP 1ii</t>
  </si>
  <si>
    <t>łącznie CP 1iii</t>
  </si>
  <si>
    <t>łącznie CP 1iv</t>
  </si>
  <si>
    <t>łącznie CP 2i</t>
  </si>
  <si>
    <t>łącznie CP 2ii</t>
  </si>
  <si>
    <t>łącznie CP 2iv</t>
  </si>
  <si>
    <t>łącznie CP 2v</t>
  </si>
  <si>
    <t>łącznie CP 2vi</t>
  </si>
  <si>
    <t>łącznie CP 2vii</t>
  </si>
  <si>
    <t>łącznie CP 2viii</t>
  </si>
  <si>
    <t>łącznie CP 3iii</t>
  </si>
  <si>
    <t>łącznie CP 1</t>
  </si>
  <si>
    <t>łącznie CP 2</t>
  </si>
  <si>
    <t>łącznie CP 3</t>
  </si>
  <si>
    <t>łącznie CP 4i</t>
  </si>
  <si>
    <t>łącznie CP 4ii</t>
  </si>
  <si>
    <t>łącznie CP 4iii</t>
  </si>
  <si>
    <t>łącznie CP 4v</t>
  </si>
  <si>
    <t>łącznie CP 4iv</t>
  </si>
  <si>
    <t>łącznie CP 4 EFRR</t>
  </si>
  <si>
    <t>łącznie CP 4 EFS</t>
  </si>
  <si>
    <t>łącznie CP 4</t>
  </si>
  <si>
    <t>łącznie CP 4vi</t>
  </si>
  <si>
    <t>łącznie CP 4vii</t>
  </si>
  <si>
    <t>łącznie CP 4viii</t>
  </si>
  <si>
    <t>łącznie CP 4 ix</t>
  </si>
  <si>
    <t>łącznie CP 4x</t>
  </si>
  <si>
    <t>łącznie CP 4xi</t>
  </si>
  <si>
    <t>łącznie CP 5</t>
  </si>
  <si>
    <t>łącznie CP 5i</t>
  </si>
  <si>
    <t>łacznie CP 5ii</t>
  </si>
  <si>
    <t>Cyfryzacja w transporcie poświęcona częściowo redukcji emisji gazów cieplarnianych: inne rodzaje transportu</t>
  </si>
  <si>
    <r>
      <t>Ochrona, rozwój i promowanie publicznych walorów turystycznych i</t>
    </r>
    <r>
      <rPr>
        <sz val="9"/>
        <rFont val="Calibri"/>
        <family val="2"/>
        <charset val="238"/>
      </rPr>
      <t xml:space="preserve"> usług turystycznych</t>
    </r>
  </si>
  <si>
    <t>dodano 5 mln</t>
  </si>
  <si>
    <t>dodano 2,5 mln</t>
  </si>
  <si>
    <t>odjęto 1 mln</t>
  </si>
  <si>
    <t>odjęto 2 mln</t>
  </si>
  <si>
    <t>odjęto 20 mln</t>
  </si>
  <si>
    <t>Rozwój inteligentnych systemów i sieci energetycznych oraz systemów magazynowania poza TEN-E</t>
  </si>
  <si>
    <t>034 bis2</t>
  </si>
  <si>
    <t>Dystrybucja i transport gazu ziemnego zastępującego węgiel</t>
  </si>
  <si>
    <t>łącznie CP 2iii</t>
  </si>
  <si>
    <r>
      <t>Dostarczanie wody do spożycia przez ludzi (infrastruktura do celów ujęcia, uzdatniania, magazynowania i dystrybucji, środki na rzecz efektywności</t>
    </r>
    <r>
      <rPr>
        <sz val="9"/>
        <rFont val="Calibri"/>
        <family val="2"/>
        <charset val="238"/>
      </rPr>
      <t>, zaopatrzenie w wodę pitną)</t>
    </r>
  </si>
  <si>
    <t>Dostarczanie wody do spożycia przez ludzi (infrastruktura do celów ujęcia, uzdatniania, magazynowania i dystrybucji, środki na rzecz efektywności , zaopatrzenie w wodę pitną) zgodnie z kryteriami efektywności</t>
  </si>
  <si>
    <t>łącznie CP 4iv bis</t>
  </si>
  <si>
    <t>(iv bis)</t>
  </si>
  <si>
    <t>006</t>
  </si>
  <si>
    <t>Inwestycje w aktywa niematerialne i prawne w publicznych ośrodkach badawczych i instytucjach szkolnictwa wyższego bezpośrednio związane z działaniami badawczymi i innowacyjnymi</t>
  </si>
  <si>
    <t>udział alokacji na wydatki klimatyczne; wymóg:
EFRR - min. 30%</t>
  </si>
  <si>
    <t>Fundusz</t>
  </si>
  <si>
    <t>Alokacja EUR</t>
  </si>
  <si>
    <t>1: BARDZIEJ INTELIGENTNA EUROPA</t>
  </si>
  <si>
    <t>(i) Zwiększenie potencjału w zakresie badań i innowacji oraz wykorzystywanie zaawansowanych technologii</t>
  </si>
  <si>
    <t>(ii) Czerpanie korzyści z cyfryzacji dla obywateli, przedsiębiorstw i rządów</t>
  </si>
  <si>
    <t>(iii) Zwiększenie wzrostu i konkurencyjności MŚP, w tym poprzez inwestycje produkcyjne</t>
  </si>
  <si>
    <t>(iv) Rozwijanie umiejętności na rzecz inteligentnej specjalizacji, transformacji przemysłowej i przedsiębiorczości</t>
  </si>
  <si>
    <t>2: BARDZIEJ PRZYJAZNA DLA ŚRODOWISKA, NISKOEMISYJNA EUROPA</t>
  </si>
  <si>
    <t>(i) Promowanie działań na rzecz efektywności energetycznej</t>
  </si>
  <si>
    <t>(ii) Promowanie odnawialnych źródeł energii</t>
  </si>
  <si>
    <t>(iii) Rozwój inteligentnych systemów i sieci energetycznych oraz systemów magazynowania poza TEN-E</t>
  </si>
  <si>
    <t>(iv) Wspieranie działań w zakresie dostosowania do zmiany klimatu, zapobiegania ryzyku i odporności na klęski żywiołowe</t>
  </si>
  <si>
    <t>(v) Wspieranie zrównoważonej gospodarki wodnej</t>
  </si>
  <si>
    <t>(vi) Wspieranie przechodzenia na gospodarkę o obiegu zamkniętym</t>
  </si>
  <si>
    <t>(vii) Wzmocnienie ochrony przyrody i różnorodności biologicznej, zielonej infrastruktury w szczególności w środowisku miejskim oraz redukcja emisji i zanieczyszczeń</t>
  </si>
  <si>
    <t>(viii) Promowanie zrównoważonej multimodalnej mobilności miejskiej</t>
  </si>
  <si>
    <t>3: LEPIEJ POŁĄCZONA EUROPA</t>
  </si>
  <si>
    <t>(i) Udoskonalanie sieci połączeń cyfrowych</t>
  </si>
  <si>
    <t>(ii) Rozwój zrównoważonej, inteligentnej, bezpiecznej i intermodalnej sieci TEN-T odpornej na zmianę klimatu</t>
  </si>
  <si>
    <t>(iii) Rozwój i poprawa zrównoważonej, inteligentnej i intermodalnej mobilności odpornej na zmianę klimatu na szczeblu krajowym, regionalnym i lokalnym, w tym poprawę dostępu do sieci TEN-T i mobilności transgranicznej</t>
  </si>
  <si>
    <t>4: EUROPA O SILNIEJSZYM WYMIARZE SPOŁECZNYM</t>
  </si>
  <si>
    <t>(i) Poprawa skuteczności rynków pracy oraz dostępu do wysokiej jakości zatrudnienia poprzez rozwój innowacji społecznych i infrastruktury</t>
  </si>
  <si>
    <t>(ii) Poprawa dostępu do wysokiej jakości usług sprzyjających włączeniu społecznemu w zakresie kształcenia, szkoleń i uczenia się przez całe życie poprzez rozwój infrastruktury</t>
  </si>
  <si>
    <t>(iii) Zwiększenie integracji społeczno-ekonomicznej marginalizowanych społeczności, migrantów i grup w niekorzystnej sytuacji poprzez zintegrowane działania obejmujące mieszkalnictwo i usługi społeczne</t>
  </si>
  <si>
    <t>(iv) zapewnienie równego dostępu do opieki zdrowotnej i wspieranie odporności systemów opieki zdrowotnej, w tym podstawowej opieki zdrowotnej, oraz wspieranie przejścia od opieki instytucjonalnej do opieki rodzinnej i środowiskowej</t>
  </si>
  <si>
    <t>(iv bis) Wzmocnienie roli kultury i turystyki w rozwoju gospodarczym, włączeniu społecznym i innowacjach społecznych</t>
  </si>
  <si>
    <t>(i) poprawa dostępu do zatrudnienia dla wszystkich osób poszukujących pracy, zwłaszcza osób młodych i długotrwale bezrobotnych, oraz dla osób biernych zawodowo, a jednocześnie promowanie samozatrudnienia i gospodarki społecznej</t>
  </si>
  <si>
    <t>(ii) modernizacja instytucji i służb rynków pracy celem oceny i przewidywania zapotrzebowania na umiejętności oraz zapewnienia terminowej i odpowiednio dopasowanej pomocy i wsparcia na rzecz dostosowania umiejętności i kwalifikacji zawodowych do potrzeb rynku pracy, zmian w karierze zawodowej i mobilności</t>
  </si>
  <si>
    <t>(iii) promowanie zrównoważonego pod względem płci uczestnictwa w rynku pracy i lepszej równowagi między życiem zawodowym a prywatnym, w tym poprzez dostęp do opieki nad dziećmi i opieki nad osobami zależnymi</t>
  </si>
  <si>
    <t>(iii bis) wspieranie dostosowania pracowników, przedsiębiorstw i przedsiębiorców do zmian oraz aktywnego i zdrowego starzenia się i zdrowego, dobrze przystosowanego środowiska pracy, w którym przeciwdziała się czynnikom ryzyka dla zdrowia</t>
  </si>
  <si>
    <t>(iv) poprawa jakości, skuteczności i przydatności systemów edukacji i szkoleń na rynku pracy, aby wspierać nabywanie kluczowych kompetencji, w tym umiejętności cyfrowych</t>
  </si>
  <si>
    <t>(v) promowanie równego dostępu i możliwości ukończenia wysokiej jakości i włączającej edukacji i szkoleń, w szczególności dla grup znajdujących się w niekorzystnej sytuacji, od wczesnej edukacji i opieki, poprzez edukację i szkolenie ogólne i zawodowe, aż do poziomu szkolnictwa wyższego, a także edukacji i uczenia się dorosłych, w tym ułatwianie mobilność edukacyjnej dla wszystkich</t>
  </si>
  <si>
    <t>(vi) wspieranie uczenia się przez całe życie, w szczególności elastycznych możliwości poprawy umiejętności i zmiany kwalifikacji dla wszystkich, z uwzględnieniem umiejętności cyfrowych, lepsze przewidywanie zmian i zapotrzebowania na nowe umiejętności na podstawie potrzeb rynku pracy, ułatwianie zmian kariery i promowanie mobilności zawodowej</t>
  </si>
  <si>
    <t>(vii) aktywna integracja w celu promowania równych szans i aktywnego uczestnictwa oraz poprawy szans na zatrudnienie</t>
  </si>
  <si>
    <t>(viii) promowanie integracji społeczno-ekonomicznej obywateli państw trzecich i społeczności marginalizowanych, takich jak Romowie</t>
  </si>
  <si>
    <t>(ix) zwiększanie równego i szybkiego dostępu do dobrej jakości, trwałych i przystępnych cenowo usług; modernizacja systemów zabezpieczenia społecznego, w tym promowanie dostępu do ochrony socjalnej oraz poprawa dostępności, efektywności i odporności systemów ochrony zdrowia i usług opieki długoterminowej</t>
  </si>
  <si>
    <t>(x) promowanie integracji społecznej osób zagrożonych ubóstwem lub wykluczeniem społecznym, w tym osób najbardziej potrzebujących i dzieci</t>
  </si>
  <si>
    <t>(xi) przeciwdziałanie deprywacji materialnej poprzez żywność i / lub podstawową pomoc materialną dla osób najbardziej potrzebujących, w tym środki towarzyszące</t>
  </si>
  <si>
    <t xml:space="preserve">5: EUROPA BLIŻEJ OBYWATELI </t>
  </si>
  <si>
    <t>(i) Wspieranie zintegrowanego rozwoju społecznego, gospodarczego i środowiskowego, rozwoju lokalnego i dziedzictwa kulturowego, turystyki i bezpieczeństwa na obszarach miejskich</t>
  </si>
  <si>
    <t>(ii) Wspieranie zintegrowanego rozwoju społecznego, gospodarczego i środowiskowego, rozwoju lokalnego i dziedzictwa kulturowego, turystyki i bezpieczeństwa na obszarach innych niż obszary miejskie</t>
  </si>
  <si>
    <t>POMOC TECHNICZNA</t>
  </si>
  <si>
    <t>RLKS</t>
  </si>
  <si>
    <t>Załącznik nr 1 do SOPZ: Wstępny podział alokacji w ramach projektu PR: FE K-P 2021-2027 bez rezerwy programowej (przekazany do MFiPR)</t>
  </si>
  <si>
    <t>Załącznik nr 1 do SOPZ: Wstępny podział alokacji w ramach projektu PR: FE K-P 2021-2027 bez rezerwy programowej - propozycja 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</si>
</sst>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&quot;-&quot;??\ _z_ł_-;_-@_-"/>
    <numFmt numFmtId="165" formatCode="_-* #,##0\ _z_ł_-;\-* #,##0\ _z_ł_-;_-* &quot;-&quot;??\ _z_ł_-;_-@_-"/>
    <numFmt numFmtId="166" formatCode="#,##0.00_ ;\-#,##0.00\ "/>
  </numFmts>
  <fonts count="19" x14ac:knownFonts="1">
    <font>
      <sz val="11"/>
      <color theme="1"/>
      <name val="Calibri"/>
      <family val="2"/>
      <scheme val="minor"/>
    </font>
    <font>
      <sz val="9"/>
      <name val="Calibri"/>
      <family val="2"/>
      <charset val="238"/>
    </font>
    <font>
      <sz val="11"/>
      <color indexed="8"/>
      <name val="Calibri"/>
      <family val="2"/>
    </font>
    <font>
      <sz val="9"/>
      <color indexed="8"/>
      <name val="Calibri"/>
      <family val="2"/>
      <charset val="238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trike/>
      <sz val="9"/>
      <name val="Calibri"/>
      <family val="2"/>
      <charset val="238"/>
    </font>
    <font>
      <sz val="9"/>
      <name val="Calibri"/>
      <family val="2"/>
      <scheme val="minor"/>
    </font>
    <font>
      <strike/>
      <sz val="9"/>
      <color indexed="8"/>
      <name val="Calibri"/>
      <family val="2"/>
      <charset val="238"/>
    </font>
    <font>
      <sz val="9"/>
      <name val="Tahoma"/>
      <family val="2"/>
      <charset val="238"/>
    </font>
    <font>
      <sz val="9"/>
      <name val="Calibri"/>
      <family val="2"/>
      <charset val="238"/>
      <scheme val="minor"/>
    </font>
    <font>
      <strike/>
      <sz val="9"/>
      <name val="Tahoma"/>
      <family val="2"/>
      <charset val="238"/>
    </font>
    <font>
      <strike/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trike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000000"/>
      </patternFill>
    </fill>
    <fill>
      <patternFill patternType="solid">
        <fgColor theme="9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16">
    <xf numFmtId="0" fontId="0" fillId="0" borderId="0" xfId="0"/>
    <xf numFmtId="0" fontId="3" fillId="0" borderId="0" xfId="0" applyFont="1" applyAlignment="1">
      <alignment wrapText="1"/>
    </xf>
    <xf numFmtId="49" fontId="1" fillId="0" borderId="3" xfId="0" applyNumberFormat="1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wrapText="1"/>
    </xf>
    <xf numFmtId="49" fontId="4" fillId="0" borderId="0" xfId="0" applyNumberFormat="1" applyFont="1"/>
    <xf numFmtId="0" fontId="1" fillId="2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166" fontId="1" fillId="8" borderId="1" xfId="1" applyNumberFormat="1" applyFont="1" applyFill="1" applyBorder="1" applyAlignment="1">
      <alignment horizontal="center" vertical="center"/>
    </xf>
    <xf numFmtId="166" fontId="1" fillId="11" borderId="1" xfId="1" applyNumberFormat="1" applyFont="1" applyFill="1" applyBorder="1" applyAlignment="1">
      <alignment horizontal="center" vertical="center"/>
    </xf>
    <xf numFmtId="166" fontId="1" fillId="13" borderId="1" xfId="1" applyNumberFormat="1" applyFont="1" applyFill="1" applyBorder="1" applyAlignment="1">
      <alignment horizontal="center" vertical="center"/>
    </xf>
    <xf numFmtId="166" fontId="1" fillId="7" borderId="1" xfId="1" applyNumberFormat="1" applyFont="1" applyFill="1" applyBorder="1" applyAlignment="1">
      <alignment horizontal="center" vertical="center"/>
    </xf>
    <xf numFmtId="166" fontId="1" fillId="9" borderId="1" xfId="1" applyNumberFormat="1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166" fontId="1" fillId="7" borderId="4" xfId="1" applyNumberFormat="1" applyFont="1" applyFill="1" applyBorder="1" applyAlignment="1">
      <alignment horizontal="center" vertical="center"/>
    </xf>
    <xf numFmtId="166" fontId="1" fillId="9" borderId="4" xfId="1" applyNumberFormat="1" applyFont="1" applyFill="1" applyBorder="1" applyAlignment="1">
      <alignment horizontal="center" vertical="center"/>
    </xf>
    <xf numFmtId="9" fontId="1" fillId="5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66" fontId="1" fillId="5" borderId="1" xfId="1" applyNumberFormat="1" applyFont="1" applyFill="1" applyBorder="1" applyAlignment="1">
      <alignment horizontal="center" vertical="center"/>
    </xf>
    <xf numFmtId="166" fontId="1" fillId="0" borderId="1" xfId="1" applyNumberFormat="1" applyFont="1" applyFill="1" applyBorder="1" applyAlignment="1">
      <alignment horizontal="center" vertical="center"/>
    </xf>
    <xf numFmtId="0" fontId="4" fillId="0" borderId="0" xfId="0" applyFont="1"/>
    <xf numFmtId="9" fontId="1" fillId="9" borderId="1" xfId="0" applyNumberFormat="1" applyFont="1" applyFill="1" applyBorder="1" applyAlignment="1">
      <alignment horizontal="center" vertical="center" wrapText="1"/>
    </xf>
    <xf numFmtId="166" fontId="4" fillId="0" borderId="0" xfId="0" applyNumberFormat="1" applyFont="1"/>
    <xf numFmtId="49" fontId="6" fillId="5" borderId="1" xfId="0" applyNumberFormat="1" applyFont="1" applyFill="1" applyBorder="1" applyAlignment="1">
      <alignment horizontal="center" vertical="center" wrapText="1"/>
    </xf>
    <xf numFmtId="4" fontId="1" fillId="5" borderId="1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wrapText="1"/>
    </xf>
    <xf numFmtId="0" fontId="5" fillId="0" borderId="0" xfId="0" applyNumberFormat="1" applyFont="1" applyBorder="1" applyAlignment="1"/>
    <xf numFmtId="0" fontId="5" fillId="0" borderId="0" xfId="0" applyNumberFormat="1" applyFont="1" applyFill="1" applyBorder="1" applyAlignment="1"/>
    <xf numFmtId="0" fontId="3" fillId="3" borderId="3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166" fontId="6" fillId="5" borderId="1" xfId="1" applyNumberFormat="1" applyFont="1" applyFill="1" applyBorder="1" applyAlignment="1">
      <alignment horizontal="center" vertical="center"/>
    </xf>
    <xf numFmtId="166" fontId="1" fillId="0" borderId="1" xfId="1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left" vertical="center" wrapText="1"/>
    </xf>
    <xf numFmtId="166" fontId="6" fillId="0" borderId="1" xfId="1" applyNumberFormat="1" applyFont="1" applyFill="1" applyBorder="1" applyAlignment="1">
      <alignment horizontal="center" vertical="center"/>
    </xf>
    <xf numFmtId="9" fontId="9" fillId="0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3" fillId="6" borderId="1" xfId="0" applyFont="1" applyFill="1" applyBorder="1" applyAlignment="1">
      <alignment horizontal="left" vertical="center" wrapText="1"/>
    </xf>
    <xf numFmtId="4" fontId="10" fillId="8" borderId="13" xfId="0" applyNumberFormat="1" applyFont="1" applyFill="1" applyBorder="1" applyAlignment="1">
      <alignment horizontal="center" vertical="center"/>
    </xf>
    <xf numFmtId="165" fontId="10" fillId="0" borderId="1" xfId="0" applyNumberFormat="1" applyFont="1" applyBorder="1" applyAlignment="1">
      <alignment horizontal="right"/>
    </xf>
    <xf numFmtId="0" fontId="10" fillId="0" borderId="0" xfId="0" applyFont="1"/>
    <xf numFmtId="9" fontId="11" fillId="0" borderId="1" xfId="0" applyNumberFormat="1" applyFont="1" applyFill="1" applyBorder="1" applyAlignment="1">
      <alignment horizontal="center" vertical="center" wrapText="1"/>
    </xf>
    <xf numFmtId="9" fontId="9" fillId="0" borderId="2" xfId="0" applyNumberFormat="1" applyFont="1" applyFill="1" applyBorder="1" applyAlignment="1">
      <alignment horizontal="center" vertical="center" wrapText="1"/>
    </xf>
    <xf numFmtId="3" fontId="9" fillId="9" borderId="2" xfId="0" applyNumberFormat="1" applyFont="1" applyFill="1" applyBorder="1" applyAlignment="1">
      <alignment horizontal="center" vertical="center" wrapText="1"/>
    </xf>
    <xf numFmtId="3" fontId="9" fillId="9" borderId="1" xfId="0" applyNumberFormat="1" applyFont="1" applyFill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9" fontId="7" fillId="6" borderId="2" xfId="0" applyNumberFormat="1" applyFont="1" applyFill="1" applyBorder="1" applyAlignment="1">
      <alignment horizontal="center" vertical="center"/>
    </xf>
    <xf numFmtId="4" fontId="7" fillId="9" borderId="2" xfId="0" applyNumberFormat="1" applyFont="1" applyFill="1" applyBorder="1" applyAlignment="1">
      <alignment horizontal="center" vertical="center"/>
    </xf>
    <xf numFmtId="4" fontId="10" fillId="9" borderId="2" xfId="0" applyNumberFormat="1" applyFont="1" applyFill="1" applyBorder="1" applyAlignment="1">
      <alignment horizontal="center" vertical="center"/>
    </xf>
    <xf numFmtId="9" fontId="9" fillId="13" borderId="1" xfId="0" applyNumberFormat="1" applyFont="1" applyFill="1" applyBorder="1" applyAlignment="1">
      <alignment horizontal="center" vertical="center" wrapText="1"/>
    </xf>
    <xf numFmtId="9" fontId="10" fillId="9" borderId="2" xfId="2" applyFont="1" applyFill="1" applyBorder="1" applyAlignment="1">
      <alignment horizontal="right"/>
    </xf>
    <xf numFmtId="0" fontId="7" fillId="14" borderId="1" xfId="2" applyNumberFormat="1" applyFont="1" applyFill="1" applyBorder="1" applyAlignment="1">
      <alignment vertical="center" wrapText="1"/>
    </xf>
    <xf numFmtId="0" fontId="7" fillId="0" borderId="0" xfId="0" applyFont="1" applyAlignment="1">
      <alignment horizontal="right"/>
    </xf>
    <xf numFmtId="0" fontId="7" fillId="0" borderId="0" xfId="0" applyFont="1"/>
    <xf numFmtId="0" fontId="7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166" fontId="4" fillId="0" borderId="0" xfId="0" applyNumberFormat="1" applyFont="1" applyFill="1"/>
    <xf numFmtId="166" fontId="4" fillId="0" borderId="0" xfId="0" applyNumberFormat="1" applyFont="1" applyFill="1" applyBorder="1"/>
    <xf numFmtId="0" fontId="4" fillId="0" borderId="0" xfId="0" applyFont="1" applyFill="1" applyBorder="1"/>
    <xf numFmtId="166" fontId="13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1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0" fillId="0" borderId="19" xfId="0" applyFont="1" applyBorder="1" applyAlignment="1">
      <alignment vertical="center" wrapText="1" shrinkToFit="1"/>
    </xf>
    <xf numFmtId="0" fontId="10" fillId="0" borderId="1" xfId="0" applyFont="1" applyBorder="1" applyAlignment="1">
      <alignment vertical="center" wrapText="1" shrinkToFit="1"/>
    </xf>
    <xf numFmtId="0" fontId="6" fillId="0" borderId="1" xfId="0" applyFont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164" fontId="4" fillId="0" borderId="0" xfId="1" applyFont="1"/>
    <xf numFmtId="164" fontId="4" fillId="0" borderId="0" xfId="1" applyFont="1" applyAlignment="1">
      <alignment horizontal="center" vertical="center"/>
    </xf>
    <xf numFmtId="10" fontId="4" fillId="0" borderId="0" xfId="2" applyNumberFormat="1" applyFont="1"/>
    <xf numFmtId="10" fontId="4" fillId="0" borderId="0" xfId="2" applyNumberFormat="1" applyFont="1" applyAlignment="1">
      <alignment wrapText="1"/>
    </xf>
    <xf numFmtId="4" fontId="1" fillId="15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4" fontId="1" fillId="16" borderId="1" xfId="0" applyNumberFormat="1" applyFont="1" applyFill="1" applyBorder="1" applyAlignment="1">
      <alignment horizontal="center" vertical="center"/>
    </xf>
    <xf numFmtId="4" fontId="1" fillId="17" borderId="1" xfId="0" applyNumberFormat="1" applyFont="1" applyFill="1" applyBorder="1" applyAlignment="1">
      <alignment horizontal="center" vertical="center"/>
    </xf>
    <xf numFmtId="4" fontId="1" fillId="16" borderId="14" xfId="0" applyNumberFormat="1" applyFont="1" applyFill="1" applyBorder="1" applyAlignment="1">
      <alignment horizontal="center" vertical="center"/>
    </xf>
    <xf numFmtId="166" fontId="1" fillId="16" borderId="1" xfId="1" applyNumberFormat="1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166" fontId="1" fillId="0" borderId="3" xfId="1" applyNumberFormat="1" applyFont="1" applyFill="1" applyBorder="1" applyAlignment="1">
      <alignment horizontal="center" vertical="center"/>
    </xf>
    <xf numFmtId="49" fontId="1" fillId="15" borderId="1" xfId="0" applyNumberFormat="1" applyFont="1" applyFill="1" applyBorder="1" applyAlignment="1">
      <alignment horizontal="center" vertical="center" wrapText="1"/>
    </xf>
    <xf numFmtId="0" fontId="1" fillId="15" borderId="1" xfId="0" applyFont="1" applyFill="1" applyBorder="1" applyAlignment="1">
      <alignment vertical="center" wrapText="1"/>
    </xf>
    <xf numFmtId="9" fontId="1" fillId="15" borderId="1" xfId="0" applyNumberFormat="1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4" fontId="1" fillId="5" borderId="13" xfId="0" applyNumberFormat="1" applyFont="1" applyFill="1" applyBorder="1" applyAlignment="1">
      <alignment horizontal="center" vertical="center"/>
    </xf>
    <xf numFmtId="4" fontId="1" fillId="15" borderId="13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4" fontId="1" fillId="16" borderId="13" xfId="0" applyNumberFormat="1" applyFont="1" applyFill="1" applyBorder="1" applyAlignment="1">
      <alignment horizontal="center" vertical="center"/>
    </xf>
    <xf numFmtId="4" fontId="1" fillId="17" borderId="13" xfId="0" applyNumberFormat="1" applyFont="1" applyFill="1" applyBorder="1" applyAlignment="1">
      <alignment horizontal="center" vertical="center"/>
    </xf>
    <xf numFmtId="4" fontId="10" fillId="10" borderId="13" xfId="0" applyNumberFormat="1" applyFont="1" applyFill="1" applyBorder="1" applyAlignment="1">
      <alignment horizontal="center" vertical="center"/>
    </xf>
    <xf numFmtId="4" fontId="10" fillId="0" borderId="13" xfId="0" applyNumberFormat="1" applyFont="1" applyFill="1" applyBorder="1" applyAlignment="1">
      <alignment horizontal="center" vertical="center"/>
    </xf>
    <xf numFmtId="166" fontId="1" fillId="16" borderId="13" xfId="1" applyNumberFormat="1" applyFont="1" applyFill="1" applyBorder="1" applyAlignment="1">
      <alignment horizontal="center" vertical="center"/>
    </xf>
    <xf numFmtId="4" fontId="10" fillId="0" borderId="13" xfId="0" applyNumberFormat="1" applyFont="1" applyBorder="1" applyAlignment="1">
      <alignment horizontal="center" vertical="center"/>
    </xf>
    <xf numFmtId="4" fontId="12" fillId="0" borderId="13" xfId="0" applyNumberFormat="1" applyFont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center" vertical="center"/>
    </xf>
    <xf numFmtId="4" fontId="7" fillId="0" borderId="13" xfId="0" applyNumberFormat="1" applyFont="1" applyFill="1" applyBorder="1" applyAlignment="1">
      <alignment horizontal="center" vertical="center"/>
    </xf>
    <xf numFmtId="4" fontId="14" fillId="0" borderId="13" xfId="0" applyNumberFormat="1" applyFont="1" applyFill="1" applyBorder="1" applyAlignment="1">
      <alignment horizontal="center" vertical="center"/>
    </xf>
    <xf numFmtId="4" fontId="14" fillId="0" borderId="13" xfId="0" applyNumberFormat="1" applyFont="1" applyBorder="1" applyAlignment="1">
      <alignment horizontal="center" vertical="center"/>
    </xf>
    <xf numFmtId="4" fontId="7" fillId="0" borderId="13" xfId="0" applyNumberFormat="1" applyFont="1" applyBorder="1" applyAlignment="1">
      <alignment horizontal="center" vertical="center"/>
    </xf>
    <xf numFmtId="4" fontId="10" fillId="12" borderId="13" xfId="0" applyNumberFormat="1" applyFont="1" applyFill="1" applyBorder="1" applyAlignment="1">
      <alignment horizontal="center" vertical="center"/>
    </xf>
    <xf numFmtId="4" fontId="10" fillId="13" borderId="13" xfId="0" applyNumberFormat="1" applyFont="1" applyFill="1" applyBorder="1" applyAlignment="1">
      <alignment horizontal="center" vertical="center"/>
    </xf>
    <xf numFmtId="4" fontId="10" fillId="13" borderId="13" xfId="2" applyNumberFormat="1" applyFont="1" applyFill="1" applyBorder="1" applyAlignment="1">
      <alignment horizontal="center" vertical="center"/>
    </xf>
    <xf numFmtId="166" fontId="1" fillId="7" borderId="13" xfId="1" applyNumberFormat="1" applyFont="1" applyFill="1" applyBorder="1" applyAlignment="1">
      <alignment horizontal="center" vertical="center"/>
    </xf>
    <xf numFmtId="10" fontId="1" fillId="7" borderId="13" xfId="1" applyNumberFormat="1" applyFont="1" applyFill="1" applyBorder="1" applyAlignment="1">
      <alignment horizontal="center" vertical="center"/>
    </xf>
    <xf numFmtId="166" fontId="1" fillId="7" borderId="25" xfId="1" applyNumberFormat="1" applyFont="1" applyFill="1" applyBorder="1" applyAlignment="1">
      <alignment horizontal="center" vertical="center"/>
    </xf>
    <xf numFmtId="9" fontId="11" fillId="0" borderId="1" xfId="0" applyNumberFormat="1" applyFont="1" applyBorder="1" applyAlignment="1">
      <alignment horizontal="center" vertical="center" wrapText="1"/>
    </xf>
    <xf numFmtId="166" fontId="6" fillId="16" borderId="1" xfId="1" applyNumberFormat="1" applyFont="1" applyFill="1" applyBorder="1" applyAlignment="1">
      <alignment horizontal="center" vertical="center"/>
    </xf>
    <xf numFmtId="166" fontId="6" fillId="16" borderId="13" xfId="1" applyNumberFormat="1" applyFont="1" applyFill="1" applyBorder="1" applyAlignment="1">
      <alignment horizontal="center" vertical="center"/>
    </xf>
    <xf numFmtId="166" fontId="1" fillId="0" borderId="3" xfId="1" applyNumberFormat="1" applyFont="1" applyFill="1" applyBorder="1" applyAlignment="1">
      <alignment vertical="center"/>
    </xf>
    <xf numFmtId="10" fontId="10" fillId="14" borderId="26" xfId="2" applyNumberFormat="1" applyFont="1" applyFill="1" applyBorder="1" applyAlignment="1">
      <alignment horizontal="center" vertical="center"/>
    </xf>
    <xf numFmtId="0" fontId="15" fillId="0" borderId="0" xfId="0" applyFont="1"/>
    <xf numFmtId="0" fontId="15" fillId="0" borderId="27" xfId="0" applyFont="1" applyBorder="1" applyAlignment="1">
      <alignment vertical="center" wrapText="1"/>
    </xf>
    <xf numFmtId="3" fontId="15" fillId="0" borderId="27" xfId="0" applyNumberFormat="1" applyFont="1" applyBorder="1"/>
    <xf numFmtId="3" fontId="15" fillId="0" borderId="28" xfId="0" applyNumberFormat="1" applyFont="1" applyBorder="1"/>
    <xf numFmtId="0" fontId="15" fillId="0" borderId="0" xfId="0" applyFont="1" applyAlignment="1">
      <alignment vertical="center" wrapText="1"/>
    </xf>
    <xf numFmtId="3" fontId="17" fillId="0" borderId="0" xfId="0" applyNumberFormat="1" applyFont="1"/>
    <xf numFmtId="0" fontId="1" fillId="5" borderId="3" xfId="0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49" fontId="1" fillId="16" borderId="14" xfId="0" applyNumberFormat="1" applyFont="1" applyFill="1" applyBorder="1" applyAlignment="1">
      <alignment horizontal="center" vertical="center" wrapText="1"/>
    </xf>
    <xf numFmtId="49" fontId="1" fillId="16" borderId="2" xfId="0" applyNumberFormat="1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2" borderId="6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top" wrapText="1"/>
    </xf>
    <xf numFmtId="0" fontId="1" fillId="6" borderId="11" xfId="0" applyFont="1" applyFill="1" applyBorder="1" applyAlignment="1">
      <alignment horizontal="center" vertical="top" wrapText="1"/>
    </xf>
    <xf numFmtId="0" fontId="1" fillId="6" borderId="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166" fontId="1" fillId="0" borderId="3" xfId="1" applyNumberFormat="1" applyFont="1" applyFill="1" applyBorder="1" applyAlignment="1">
      <alignment horizontal="center" vertical="center"/>
    </xf>
    <xf numFmtId="166" fontId="1" fillId="0" borderId="19" xfId="1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166" fontId="1" fillId="0" borderId="18" xfId="1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66" fontId="1" fillId="0" borderId="1" xfId="1" applyNumberFormat="1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0" fillId="0" borderId="18" xfId="0" applyBorder="1"/>
    <xf numFmtId="0" fontId="0" fillId="0" borderId="19" xfId="0" applyBorder="1"/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49" fontId="6" fillId="16" borderId="14" xfId="0" applyNumberFormat="1" applyFont="1" applyFill="1" applyBorder="1" applyAlignment="1">
      <alignment horizontal="center" vertical="center" wrapText="1"/>
    </xf>
    <xf numFmtId="49" fontId="6" fillId="16" borderId="2" xfId="0" applyNumberFormat="1" applyFont="1" applyFill="1" applyBorder="1" applyAlignment="1">
      <alignment horizontal="center" vertical="center" wrapText="1"/>
    </xf>
    <xf numFmtId="0" fontId="16" fillId="6" borderId="29" xfId="0" applyFont="1" applyFill="1" applyBorder="1" applyAlignment="1">
      <alignment vertical="center" wrapText="1"/>
    </xf>
    <xf numFmtId="0" fontId="16" fillId="6" borderId="29" xfId="0" applyFont="1" applyFill="1" applyBorder="1"/>
    <xf numFmtId="0" fontId="18" fillId="18" borderId="14" xfId="0" applyFont="1" applyFill="1" applyBorder="1"/>
    <xf numFmtId="0" fontId="18" fillId="18" borderId="11" xfId="0" applyFont="1" applyFill="1" applyBorder="1"/>
    <xf numFmtId="0" fontId="18" fillId="18" borderId="2" xfId="0" applyFont="1" applyFill="1" applyBorder="1"/>
    <xf numFmtId="0" fontId="18" fillId="7" borderId="15" xfId="0" applyFont="1" applyFill="1" applyBorder="1" applyAlignment="1">
      <alignment horizontal="left" vertical="center"/>
    </xf>
    <xf numFmtId="0" fontId="18" fillId="7" borderId="16" xfId="0" applyFont="1" applyFill="1" applyBorder="1" applyAlignment="1">
      <alignment horizontal="left" vertical="center"/>
    </xf>
    <xf numFmtId="0" fontId="18" fillId="7" borderId="17" xfId="0" applyFont="1" applyFill="1" applyBorder="1" applyAlignment="1">
      <alignment horizontal="left" vertical="center"/>
    </xf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13" Type="http://schemas.openxmlformats.org/officeDocument/2006/relationships/printerSettings" Target="../printerSettings/printerSettings14.bin"/><Relationship Id="rId3" Type="http://schemas.openxmlformats.org/officeDocument/2006/relationships/printerSettings" Target="../printerSettings/printerSettings4.bin"/><Relationship Id="rId7" Type="http://schemas.openxmlformats.org/officeDocument/2006/relationships/printerSettings" Target="../printerSettings/printerSettings8.bin"/><Relationship Id="rId12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3.bin"/><Relationship Id="rId16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1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6.bin"/><Relationship Id="rId15" Type="http://schemas.openxmlformats.org/officeDocument/2006/relationships/printerSettings" Target="../printerSettings/printerSettings16.bin"/><Relationship Id="rId10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5.bin"/><Relationship Id="rId9" Type="http://schemas.openxmlformats.org/officeDocument/2006/relationships/printerSettings" Target="../printerSettings/printerSettings10.bin"/><Relationship Id="rId14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5A67C-E434-49C9-B7AA-8F057606983F}">
  <dimension ref="A1:D41"/>
  <sheetViews>
    <sheetView tabSelected="1" workbookViewId="0">
      <selection activeCell="E4" sqref="E4"/>
    </sheetView>
  </sheetViews>
  <sheetFormatPr defaultRowHeight="12.75" x14ac:dyDescent="0.2"/>
  <cols>
    <col min="1" max="1" width="42.7109375" style="134" customWidth="1"/>
    <col min="2" max="2" width="36.85546875" style="134" customWidth="1"/>
    <col min="3" max="3" width="10.42578125" style="134" customWidth="1"/>
    <col min="4" max="4" width="30.140625" style="134" customWidth="1"/>
    <col min="5" max="16384" width="9.140625" style="134"/>
  </cols>
  <sheetData>
    <row r="1" spans="1:4" x14ac:dyDescent="0.2">
      <c r="A1" s="210" t="s">
        <v>365</v>
      </c>
      <c r="B1" s="211"/>
      <c r="C1" s="211"/>
      <c r="D1" s="212"/>
    </row>
    <row r="2" spans="1:4" x14ac:dyDescent="0.2">
      <c r="A2" s="208" t="s">
        <v>13</v>
      </c>
      <c r="B2" s="209" t="s">
        <v>9</v>
      </c>
      <c r="C2" s="209" t="s">
        <v>322</v>
      </c>
      <c r="D2" s="209" t="s">
        <v>323</v>
      </c>
    </row>
    <row r="3" spans="1:4" ht="38.25" x14ac:dyDescent="0.2">
      <c r="A3" s="135" t="s">
        <v>324</v>
      </c>
      <c r="B3" s="135" t="s">
        <v>325</v>
      </c>
      <c r="C3" s="135" t="s">
        <v>1</v>
      </c>
      <c r="D3" s="136">
        <v>30000000</v>
      </c>
    </row>
    <row r="4" spans="1:4" ht="25.5" x14ac:dyDescent="0.2">
      <c r="A4" s="135" t="s">
        <v>324</v>
      </c>
      <c r="B4" s="135" t="s">
        <v>326</v>
      </c>
      <c r="C4" s="135" t="s">
        <v>1</v>
      </c>
      <c r="D4" s="136">
        <v>25000000</v>
      </c>
    </row>
    <row r="5" spans="1:4" ht="25.5" x14ac:dyDescent="0.2">
      <c r="A5" s="135" t="s">
        <v>324</v>
      </c>
      <c r="B5" s="135" t="s">
        <v>327</v>
      </c>
      <c r="C5" s="135" t="s">
        <v>1</v>
      </c>
      <c r="D5" s="136">
        <v>103000000</v>
      </c>
    </row>
    <row r="6" spans="1:4" ht="38.25" x14ac:dyDescent="0.2">
      <c r="A6" s="135" t="s">
        <v>324</v>
      </c>
      <c r="B6" s="135" t="s">
        <v>328</v>
      </c>
      <c r="C6" s="135" t="s">
        <v>1</v>
      </c>
      <c r="D6" s="136">
        <v>22336000</v>
      </c>
    </row>
    <row r="7" spans="1:4" ht="25.5" x14ac:dyDescent="0.2">
      <c r="A7" s="135" t="s">
        <v>329</v>
      </c>
      <c r="B7" s="135" t="s">
        <v>330</v>
      </c>
      <c r="C7" s="135" t="s">
        <v>1</v>
      </c>
      <c r="D7" s="136">
        <v>45000000</v>
      </c>
    </row>
    <row r="8" spans="1:4" ht="25.5" x14ac:dyDescent="0.2">
      <c r="A8" s="135" t="s">
        <v>329</v>
      </c>
      <c r="B8" s="135" t="s">
        <v>331</v>
      </c>
      <c r="C8" s="135" t="s">
        <v>1</v>
      </c>
      <c r="D8" s="136">
        <v>55000000</v>
      </c>
    </row>
    <row r="9" spans="1:4" ht="38.25" x14ac:dyDescent="0.2">
      <c r="A9" s="135" t="s">
        <v>329</v>
      </c>
      <c r="B9" s="135" t="s">
        <v>332</v>
      </c>
      <c r="C9" s="135" t="s">
        <v>1</v>
      </c>
      <c r="D9" s="136">
        <v>22000000</v>
      </c>
    </row>
    <row r="10" spans="1:4" ht="51" x14ac:dyDescent="0.2">
      <c r="A10" s="135" t="s">
        <v>329</v>
      </c>
      <c r="B10" s="135" t="s">
        <v>333</v>
      </c>
      <c r="C10" s="135" t="s">
        <v>1</v>
      </c>
      <c r="D10" s="136">
        <v>44000000</v>
      </c>
    </row>
    <row r="11" spans="1:4" ht="25.5" x14ac:dyDescent="0.2">
      <c r="A11" s="135" t="s">
        <v>329</v>
      </c>
      <c r="B11" s="135" t="s">
        <v>334</v>
      </c>
      <c r="C11" s="135" t="s">
        <v>1</v>
      </c>
      <c r="D11" s="136">
        <v>22000000</v>
      </c>
    </row>
    <row r="12" spans="1:4" ht="25.5" x14ac:dyDescent="0.2">
      <c r="A12" s="135" t="s">
        <v>329</v>
      </c>
      <c r="B12" s="135" t="s">
        <v>335</v>
      </c>
      <c r="C12" s="135" t="s">
        <v>1</v>
      </c>
      <c r="D12" s="136">
        <v>22000000</v>
      </c>
    </row>
    <row r="13" spans="1:4" ht="63.75" x14ac:dyDescent="0.2">
      <c r="A13" s="135" t="s">
        <v>329</v>
      </c>
      <c r="B13" s="135" t="s">
        <v>336</v>
      </c>
      <c r="C13" s="135" t="s">
        <v>1</v>
      </c>
      <c r="D13" s="136">
        <v>22000000</v>
      </c>
    </row>
    <row r="14" spans="1:4" ht="25.5" x14ac:dyDescent="0.2">
      <c r="A14" s="135" t="s">
        <v>329</v>
      </c>
      <c r="B14" s="135" t="s">
        <v>337</v>
      </c>
      <c r="C14" s="135" t="s">
        <v>1</v>
      </c>
      <c r="D14" s="136">
        <v>44250000</v>
      </c>
    </row>
    <row r="15" spans="1:4" x14ac:dyDescent="0.2">
      <c r="A15" s="135" t="s">
        <v>338</v>
      </c>
      <c r="B15" s="135" t="s">
        <v>339</v>
      </c>
      <c r="C15" s="135" t="s">
        <v>1</v>
      </c>
      <c r="D15" s="136">
        <v>0</v>
      </c>
    </row>
    <row r="16" spans="1:4" ht="38.25" x14ac:dyDescent="0.2">
      <c r="A16" s="135" t="s">
        <v>338</v>
      </c>
      <c r="B16" s="135" t="s">
        <v>340</v>
      </c>
      <c r="C16" s="135" t="s">
        <v>1</v>
      </c>
      <c r="D16" s="136">
        <v>0</v>
      </c>
    </row>
    <row r="17" spans="1:4" ht="76.5" x14ac:dyDescent="0.2">
      <c r="A17" s="135" t="s">
        <v>338</v>
      </c>
      <c r="B17" s="135" t="s">
        <v>341</v>
      </c>
      <c r="C17" s="135" t="s">
        <v>1</v>
      </c>
      <c r="D17" s="136">
        <v>254214000</v>
      </c>
    </row>
    <row r="18" spans="1:4" ht="51" x14ac:dyDescent="0.2">
      <c r="A18" s="135" t="s">
        <v>342</v>
      </c>
      <c r="B18" s="135" t="s">
        <v>343</v>
      </c>
      <c r="C18" s="135" t="s">
        <v>1</v>
      </c>
      <c r="D18" s="136">
        <v>0</v>
      </c>
    </row>
    <row r="19" spans="1:4" ht="63.75" x14ac:dyDescent="0.2">
      <c r="A19" s="135" t="s">
        <v>342</v>
      </c>
      <c r="B19" s="135" t="s">
        <v>344</v>
      </c>
      <c r="C19" s="135" t="s">
        <v>1</v>
      </c>
      <c r="D19" s="136">
        <v>38000000</v>
      </c>
    </row>
    <row r="20" spans="1:4" ht="76.5" x14ac:dyDescent="0.2">
      <c r="A20" s="135" t="s">
        <v>342</v>
      </c>
      <c r="B20" s="135" t="s">
        <v>345</v>
      </c>
      <c r="C20" s="135" t="s">
        <v>1</v>
      </c>
      <c r="D20" s="136">
        <v>19000000</v>
      </c>
    </row>
    <row r="21" spans="1:4" ht="89.25" x14ac:dyDescent="0.2">
      <c r="A21" s="135" t="s">
        <v>342</v>
      </c>
      <c r="B21" s="135" t="s">
        <v>346</v>
      </c>
      <c r="C21" s="135" t="s">
        <v>1</v>
      </c>
      <c r="D21" s="136">
        <v>146000000</v>
      </c>
    </row>
    <row r="22" spans="1:4" ht="38.25" x14ac:dyDescent="0.2">
      <c r="A22" s="135" t="s">
        <v>342</v>
      </c>
      <c r="B22" s="135" t="s">
        <v>347</v>
      </c>
      <c r="C22" s="135" t="s">
        <v>1</v>
      </c>
      <c r="D22" s="136">
        <v>57000000</v>
      </c>
    </row>
    <row r="23" spans="1:4" ht="76.5" x14ac:dyDescent="0.2">
      <c r="A23" s="135" t="s">
        <v>342</v>
      </c>
      <c r="B23" s="135" t="s">
        <v>348</v>
      </c>
      <c r="C23" s="135" t="s">
        <v>2</v>
      </c>
      <c r="D23" s="136">
        <v>40958117.717136368</v>
      </c>
    </row>
    <row r="24" spans="1:4" ht="102" x14ac:dyDescent="0.2">
      <c r="A24" s="135" t="s">
        <v>342</v>
      </c>
      <c r="B24" s="135" t="s">
        <v>349</v>
      </c>
      <c r="C24" s="135" t="s">
        <v>2</v>
      </c>
      <c r="D24" s="136">
        <v>2892669.6697814674</v>
      </c>
    </row>
    <row r="25" spans="1:4" ht="76.5" x14ac:dyDescent="0.2">
      <c r="A25" s="135" t="s">
        <v>342</v>
      </c>
      <c r="B25" s="135" t="s">
        <v>350</v>
      </c>
      <c r="C25" s="135" t="s">
        <v>2</v>
      </c>
      <c r="D25" s="137">
        <v>0</v>
      </c>
    </row>
    <row r="26" spans="1:4" ht="89.25" x14ac:dyDescent="0.2">
      <c r="A26" s="135" t="s">
        <v>342</v>
      </c>
      <c r="B26" s="135" t="s">
        <v>351</v>
      </c>
      <c r="C26" s="135" t="s">
        <v>2</v>
      </c>
      <c r="D26" s="136">
        <v>12149212.613082165</v>
      </c>
    </row>
    <row r="27" spans="1:4" ht="63.75" x14ac:dyDescent="0.2">
      <c r="A27" s="135" t="s">
        <v>342</v>
      </c>
      <c r="B27" s="135" t="s">
        <v>352</v>
      </c>
      <c r="C27" s="135" t="s">
        <v>2</v>
      </c>
      <c r="D27" s="136">
        <v>0</v>
      </c>
    </row>
    <row r="28" spans="1:4" ht="127.5" x14ac:dyDescent="0.2">
      <c r="A28" s="135" t="s">
        <v>342</v>
      </c>
      <c r="B28" s="135" t="s">
        <v>353</v>
      </c>
      <c r="C28" s="135" t="s">
        <v>2</v>
      </c>
      <c r="D28" s="136">
        <v>54600000</v>
      </c>
    </row>
    <row r="29" spans="1:4" ht="114.75" x14ac:dyDescent="0.2">
      <c r="A29" s="135" t="s">
        <v>342</v>
      </c>
      <c r="B29" s="135" t="s">
        <v>354</v>
      </c>
      <c r="C29" s="135" t="s">
        <v>2</v>
      </c>
      <c r="D29" s="136">
        <v>23400000</v>
      </c>
    </row>
    <row r="30" spans="1:4" ht="38.25" x14ac:dyDescent="0.2">
      <c r="A30" s="135" t="s">
        <v>342</v>
      </c>
      <c r="B30" s="135" t="s">
        <v>355</v>
      </c>
      <c r="C30" s="135" t="s">
        <v>2</v>
      </c>
      <c r="D30" s="136">
        <v>38350000</v>
      </c>
    </row>
    <row r="31" spans="1:4" ht="51" x14ac:dyDescent="0.2">
      <c r="A31" s="135" t="s">
        <v>342</v>
      </c>
      <c r="B31" s="135" t="s">
        <v>356</v>
      </c>
      <c r="C31" s="135" t="s">
        <v>2</v>
      </c>
      <c r="D31" s="136">
        <v>0</v>
      </c>
    </row>
    <row r="32" spans="1:4" ht="114.75" x14ac:dyDescent="0.2">
      <c r="A32" s="135" t="s">
        <v>342</v>
      </c>
      <c r="B32" s="135" t="s">
        <v>357</v>
      </c>
      <c r="C32" s="135" t="s">
        <v>2</v>
      </c>
      <c r="D32" s="136">
        <v>153400000</v>
      </c>
    </row>
    <row r="33" spans="1:4" ht="51" x14ac:dyDescent="0.2">
      <c r="A33" s="135" t="s">
        <v>342</v>
      </c>
      <c r="B33" s="135" t="s">
        <v>358</v>
      </c>
      <c r="C33" s="135" t="s">
        <v>2</v>
      </c>
      <c r="D33" s="136">
        <v>0</v>
      </c>
    </row>
    <row r="34" spans="1:4" ht="51" x14ac:dyDescent="0.2">
      <c r="A34" s="135" t="s">
        <v>342</v>
      </c>
      <c r="B34" s="135" t="s">
        <v>359</v>
      </c>
      <c r="C34" s="135" t="s">
        <v>2</v>
      </c>
      <c r="D34" s="136">
        <v>0</v>
      </c>
    </row>
    <row r="35" spans="1:4" ht="63.75" x14ac:dyDescent="0.2">
      <c r="A35" s="135" t="s">
        <v>360</v>
      </c>
      <c r="B35" s="135" t="s">
        <v>361</v>
      </c>
      <c r="C35" s="135" t="s">
        <v>1</v>
      </c>
      <c r="D35" s="136">
        <v>45000000</v>
      </c>
    </row>
    <row r="36" spans="1:4" ht="76.5" x14ac:dyDescent="0.2">
      <c r="A36" s="135" t="s">
        <v>360</v>
      </c>
      <c r="B36" s="135" t="s">
        <v>362</v>
      </c>
      <c r="C36" s="135" t="s">
        <v>1</v>
      </c>
      <c r="D36" s="136">
        <v>45000000</v>
      </c>
    </row>
    <row r="37" spans="1:4" x14ac:dyDescent="0.2">
      <c r="A37" s="135" t="s">
        <v>363</v>
      </c>
      <c r="B37" s="135"/>
      <c r="C37" s="135" t="s">
        <v>1</v>
      </c>
      <c r="D37" s="136">
        <v>44200000</v>
      </c>
    </row>
    <row r="38" spans="1:4" x14ac:dyDescent="0.2">
      <c r="A38" s="135" t="s">
        <v>363</v>
      </c>
      <c r="B38" s="135"/>
      <c r="C38" s="135" t="s">
        <v>2</v>
      </c>
      <c r="D38" s="136">
        <v>0</v>
      </c>
    </row>
    <row r="39" spans="1:4" x14ac:dyDescent="0.2">
      <c r="A39" s="138" t="s">
        <v>364</v>
      </c>
      <c r="B39" s="138"/>
      <c r="C39" s="138" t="s">
        <v>2</v>
      </c>
      <c r="D39" s="137">
        <v>44250000</v>
      </c>
    </row>
    <row r="40" spans="1:4" x14ac:dyDescent="0.2">
      <c r="A40" s="138"/>
      <c r="B40" s="138"/>
      <c r="C40" s="138"/>
      <c r="D40" s="139"/>
    </row>
    <row r="41" spans="1:4" x14ac:dyDescent="0.2">
      <c r="A41" s="138"/>
      <c r="B41" s="138"/>
      <c r="C41" s="13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93"/>
  <sheetViews>
    <sheetView view="pageBreakPreview" zoomScale="90" zoomScaleNormal="80" zoomScaleSheetLayoutView="90" workbookViewId="0">
      <selection activeCell="F3" sqref="F3"/>
    </sheetView>
  </sheetViews>
  <sheetFormatPr defaultRowHeight="12" x14ac:dyDescent="0.2"/>
  <cols>
    <col min="1" max="2" width="11.140625" style="4" customWidth="1"/>
    <col min="3" max="3" width="10.85546875" style="5" customWidth="1"/>
    <col min="4" max="4" width="38.85546875" style="5" customWidth="1"/>
    <col min="5" max="5" width="8.85546875" style="6" bestFit="1" customWidth="1"/>
    <col min="6" max="6" width="40.42578125" style="1" customWidth="1"/>
    <col min="7" max="7" width="19.42578125" style="55" customWidth="1"/>
    <col min="8" max="8" width="15.28515625" style="67" customWidth="1"/>
    <col min="9" max="9" width="17.7109375" style="68" customWidth="1"/>
    <col min="10" max="10" width="16.5703125" style="4" hidden="1" customWidth="1"/>
    <col min="11" max="11" width="16.42578125" style="4" hidden="1" customWidth="1"/>
    <col min="12" max="12" width="15.28515625" style="4" hidden="1" customWidth="1"/>
    <col min="13" max="14" width="9.140625" style="4"/>
    <col min="15" max="16" width="13" style="4" bestFit="1" customWidth="1"/>
    <col min="17" max="17" width="12" style="4" bestFit="1" customWidth="1"/>
    <col min="18" max="16384" width="9.140625" style="4"/>
  </cols>
  <sheetData>
    <row r="1" spans="1:9" ht="12.75" x14ac:dyDescent="0.2">
      <c r="A1" s="213" t="s">
        <v>366</v>
      </c>
      <c r="B1" s="214"/>
      <c r="C1" s="214"/>
      <c r="D1" s="214"/>
      <c r="E1" s="214"/>
      <c r="F1" s="214"/>
      <c r="G1" s="214"/>
      <c r="H1" s="214"/>
      <c r="I1" s="215"/>
    </row>
    <row r="2" spans="1:9" ht="36" x14ac:dyDescent="0.2">
      <c r="A2" s="7" t="s">
        <v>13</v>
      </c>
      <c r="B2" s="8" t="s">
        <v>214</v>
      </c>
      <c r="C2" s="8" t="s">
        <v>9</v>
      </c>
      <c r="D2" s="9" t="s">
        <v>14</v>
      </c>
      <c r="E2" s="10" t="s">
        <v>12</v>
      </c>
      <c r="F2" s="9" t="s">
        <v>10</v>
      </c>
      <c r="G2" s="11" t="s">
        <v>11</v>
      </c>
      <c r="H2" s="8" t="s">
        <v>20</v>
      </c>
      <c r="I2" s="107" t="s">
        <v>19</v>
      </c>
    </row>
    <row r="3" spans="1:9" ht="48" x14ac:dyDescent="0.2">
      <c r="A3" s="174">
        <v>1</v>
      </c>
      <c r="B3" s="140">
        <v>1</v>
      </c>
      <c r="C3" s="140" t="s">
        <v>15</v>
      </c>
      <c r="D3" s="143" t="s">
        <v>79</v>
      </c>
      <c r="E3" s="3" t="s">
        <v>83</v>
      </c>
      <c r="F3" s="44" t="s">
        <v>57</v>
      </c>
      <c r="G3" s="30">
        <v>2400000</v>
      </c>
      <c r="H3" s="21">
        <v>0</v>
      </c>
      <c r="I3" s="108">
        <f t="shared" ref="I3:I45" si="0">G3*H3</f>
        <v>0</v>
      </c>
    </row>
    <row r="4" spans="1:9" ht="48" x14ac:dyDescent="0.2">
      <c r="A4" s="175"/>
      <c r="B4" s="141"/>
      <c r="C4" s="141"/>
      <c r="D4" s="144"/>
      <c r="E4" s="3" t="s">
        <v>84</v>
      </c>
      <c r="F4" s="44" t="s">
        <v>58</v>
      </c>
      <c r="G4" s="30">
        <v>2240000</v>
      </c>
      <c r="H4" s="21">
        <v>0</v>
      </c>
      <c r="I4" s="108">
        <f t="shared" si="0"/>
        <v>0</v>
      </c>
    </row>
    <row r="5" spans="1:9" s="26" customFormat="1" ht="48" x14ac:dyDescent="0.2">
      <c r="A5" s="175"/>
      <c r="B5" s="141"/>
      <c r="C5" s="141"/>
      <c r="D5" s="144"/>
      <c r="E5" s="104" t="s">
        <v>261</v>
      </c>
      <c r="F5" s="105" t="s">
        <v>262</v>
      </c>
      <c r="G5" s="92">
        <v>3360000</v>
      </c>
      <c r="H5" s="106">
        <v>0</v>
      </c>
      <c r="I5" s="109">
        <f t="shared" si="0"/>
        <v>0</v>
      </c>
    </row>
    <row r="6" spans="1:9" ht="48" x14ac:dyDescent="0.2">
      <c r="A6" s="175"/>
      <c r="B6" s="141"/>
      <c r="C6" s="141"/>
      <c r="D6" s="144"/>
      <c r="E6" s="70" t="s">
        <v>85</v>
      </c>
      <c r="F6" s="49" t="s">
        <v>59</v>
      </c>
      <c r="G6" s="39">
        <v>5520000</v>
      </c>
      <c r="H6" s="71">
        <v>0</v>
      </c>
      <c r="I6" s="110">
        <f t="shared" si="0"/>
        <v>0</v>
      </c>
    </row>
    <row r="7" spans="1:9" ht="48" x14ac:dyDescent="0.2">
      <c r="A7" s="175"/>
      <c r="B7" s="141"/>
      <c r="C7" s="141"/>
      <c r="D7" s="144"/>
      <c r="E7" s="3" t="s">
        <v>86</v>
      </c>
      <c r="F7" s="44" t="s">
        <v>60</v>
      </c>
      <c r="G7" s="92">
        <v>600000</v>
      </c>
      <c r="H7" s="21">
        <v>0</v>
      </c>
      <c r="I7" s="108">
        <f t="shared" si="0"/>
        <v>0</v>
      </c>
    </row>
    <row r="8" spans="1:9" ht="60" x14ac:dyDescent="0.2">
      <c r="A8" s="175"/>
      <c r="B8" s="141"/>
      <c r="C8" s="141"/>
      <c r="D8" s="144"/>
      <c r="E8" s="3" t="s">
        <v>87</v>
      </c>
      <c r="F8" s="44" t="s">
        <v>61</v>
      </c>
      <c r="G8" s="92">
        <v>560000</v>
      </c>
      <c r="H8" s="21">
        <v>0</v>
      </c>
      <c r="I8" s="108">
        <f t="shared" si="0"/>
        <v>0</v>
      </c>
    </row>
    <row r="9" spans="1:9" s="26" customFormat="1" ht="48" x14ac:dyDescent="0.2">
      <c r="A9" s="175"/>
      <c r="B9" s="141"/>
      <c r="C9" s="141"/>
      <c r="D9" s="144"/>
      <c r="E9" s="104" t="s">
        <v>263</v>
      </c>
      <c r="F9" s="105" t="s">
        <v>264</v>
      </c>
      <c r="G9" s="92">
        <v>840000</v>
      </c>
      <c r="H9" s="106">
        <v>0</v>
      </c>
      <c r="I9" s="109">
        <f t="shared" si="0"/>
        <v>0</v>
      </c>
    </row>
    <row r="10" spans="1:9" s="26" customFormat="1" ht="48" x14ac:dyDescent="0.2">
      <c r="A10" s="175"/>
      <c r="B10" s="141"/>
      <c r="C10" s="141"/>
      <c r="D10" s="144"/>
      <c r="E10" s="104" t="s">
        <v>319</v>
      </c>
      <c r="F10" s="105" t="s">
        <v>320</v>
      </c>
      <c r="G10" s="92">
        <v>1380000</v>
      </c>
      <c r="H10" s="106">
        <v>0</v>
      </c>
      <c r="I10" s="109">
        <f>G10*H10</f>
        <v>0</v>
      </c>
    </row>
    <row r="11" spans="1:9" ht="60" x14ac:dyDescent="0.2">
      <c r="A11" s="175"/>
      <c r="B11" s="141"/>
      <c r="C11" s="141"/>
      <c r="D11" s="144"/>
      <c r="E11" s="3" t="s">
        <v>88</v>
      </c>
      <c r="F11" s="44" t="s">
        <v>62</v>
      </c>
      <c r="G11" s="30">
        <v>1315630</v>
      </c>
      <c r="H11" s="21">
        <v>0</v>
      </c>
      <c r="I11" s="108">
        <f t="shared" si="0"/>
        <v>0</v>
      </c>
    </row>
    <row r="12" spans="1:9" ht="36" x14ac:dyDescent="0.2">
      <c r="A12" s="175"/>
      <c r="B12" s="141"/>
      <c r="C12" s="141"/>
      <c r="D12" s="144"/>
      <c r="E12" s="3" t="s">
        <v>89</v>
      </c>
      <c r="F12" s="44" t="s">
        <v>63</v>
      </c>
      <c r="G12" s="30">
        <v>1347590</v>
      </c>
      <c r="H12" s="21">
        <v>0</v>
      </c>
      <c r="I12" s="108">
        <f t="shared" si="0"/>
        <v>0</v>
      </c>
    </row>
    <row r="13" spans="1:9" s="26" customFormat="1" ht="32.25" customHeight="1" x14ac:dyDescent="0.2">
      <c r="A13" s="175"/>
      <c r="B13" s="141"/>
      <c r="C13" s="141"/>
      <c r="D13" s="144"/>
      <c r="E13" s="104" t="s">
        <v>265</v>
      </c>
      <c r="F13" s="105" t="s">
        <v>266</v>
      </c>
      <c r="G13" s="92">
        <v>534480</v>
      </c>
      <c r="H13" s="106">
        <v>0</v>
      </c>
      <c r="I13" s="109">
        <f t="shared" si="0"/>
        <v>0</v>
      </c>
    </row>
    <row r="14" spans="1:9" s="26" customFormat="1" ht="78" customHeight="1" x14ac:dyDescent="0.2">
      <c r="A14" s="175"/>
      <c r="B14" s="141"/>
      <c r="C14" s="141"/>
      <c r="D14" s="144"/>
      <c r="E14" s="104" t="s">
        <v>103</v>
      </c>
      <c r="F14" s="105" t="s">
        <v>64</v>
      </c>
      <c r="G14" s="92">
        <v>4600000</v>
      </c>
      <c r="H14" s="106">
        <v>0</v>
      </c>
      <c r="I14" s="109">
        <f>G14*H14</f>
        <v>0</v>
      </c>
    </row>
    <row r="15" spans="1:9" ht="36.75" customHeight="1" x14ac:dyDescent="0.2">
      <c r="A15" s="175"/>
      <c r="B15" s="141"/>
      <c r="C15" s="141"/>
      <c r="D15" s="144"/>
      <c r="E15" s="3" t="s">
        <v>90</v>
      </c>
      <c r="F15" s="44" t="s">
        <v>69</v>
      </c>
      <c r="G15" s="30">
        <v>0</v>
      </c>
      <c r="H15" s="21">
        <v>0</v>
      </c>
      <c r="I15" s="108">
        <f t="shared" si="0"/>
        <v>0</v>
      </c>
    </row>
    <row r="16" spans="1:9" ht="40.5" customHeight="1" x14ac:dyDescent="0.2">
      <c r="A16" s="175"/>
      <c r="B16" s="141"/>
      <c r="C16" s="141"/>
      <c r="D16" s="144"/>
      <c r="E16" s="3" t="s">
        <v>91</v>
      </c>
      <c r="F16" s="44" t="s">
        <v>70</v>
      </c>
      <c r="G16" s="39">
        <v>404600</v>
      </c>
      <c r="H16" s="21">
        <v>0</v>
      </c>
      <c r="I16" s="108">
        <f t="shared" si="0"/>
        <v>0</v>
      </c>
    </row>
    <row r="17" spans="1:9" s="26" customFormat="1" ht="40.5" customHeight="1" x14ac:dyDescent="0.2">
      <c r="A17" s="175"/>
      <c r="B17" s="141"/>
      <c r="C17" s="141"/>
      <c r="D17" s="144"/>
      <c r="E17" s="3" t="s">
        <v>104</v>
      </c>
      <c r="F17" s="44" t="s">
        <v>71</v>
      </c>
      <c r="G17" s="30">
        <v>202300</v>
      </c>
      <c r="H17" s="21">
        <v>0</v>
      </c>
      <c r="I17" s="108">
        <f t="shared" si="0"/>
        <v>0</v>
      </c>
    </row>
    <row r="18" spans="1:9" ht="40.5" customHeight="1" x14ac:dyDescent="0.2">
      <c r="A18" s="175"/>
      <c r="B18" s="141"/>
      <c r="C18" s="141"/>
      <c r="D18" s="144"/>
      <c r="E18" s="3" t="s">
        <v>92</v>
      </c>
      <c r="F18" s="44" t="s">
        <v>72</v>
      </c>
      <c r="G18" s="30">
        <v>809200</v>
      </c>
      <c r="H18" s="21">
        <v>0</v>
      </c>
      <c r="I18" s="108">
        <f t="shared" si="0"/>
        <v>0</v>
      </c>
    </row>
    <row r="19" spans="1:9" ht="36" x14ac:dyDescent="0.2">
      <c r="A19" s="175"/>
      <c r="B19" s="141"/>
      <c r="C19" s="141"/>
      <c r="D19" s="144"/>
      <c r="E19" s="3" t="s">
        <v>102</v>
      </c>
      <c r="F19" s="44" t="s">
        <v>73</v>
      </c>
      <c r="G19" s="30">
        <v>0</v>
      </c>
      <c r="H19" s="21">
        <v>0</v>
      </c>
      <c r="I19" s="108">
        <f t="shared" si="0"/>
        <v>0</v>
      </c>
    </row>
    <row r="20" spans="1:9" ht="24" x14ac:dyDescent="0.2">
      <c r="A20" s="175"/>
      <c r="B20" s="141"/>
      <c r="C20" s="141"/>
      <c r="D20" s="144"/>
      <c r="E20" s="3" t="s">
        <v>93</v>
      </c>
      <c r="F20" s="44" t="s">
        <v>74</v>
      </c>
      <c r="G20" s="30">
        <v>606900</v>
      </c>
      <c r="H20" s="21">
        <v>0</v>
      </c>
      <c r="I20" s="108">
        <f t="shared" si="0"/>
        <v>0</v>
      </c>
    </row>
    <row r="21" spans="1:9" ht="36" x14ac:dyDescent="0.2">
      <c r="A21" s="175"/>
      <c r="B21" s="141"/>
      <c r="C21" s="141"/>
      <c r="D21" s="144"/>
      <c r="E21" s="3" t="s">
        <v>94</v>
      </c>
      <c r="F21" s="44" t="s">
        <v>76</v>
      </c>
      <c r="G21" s="30">
        <v>890800</v>
      </c>
      <c r="H21" s="21">
        <v>0</v>
      </c>
      <c r="I21" s="108">
        <f t="shared" si="0"/>
        <v>0</v>
      </c>
    </row>
    <row r="22" spans="1:9" ht="60" x14ac:dyDescent="0.2">
      <c r="A22" s="175"/>
      <c r="B22" s="141"/>
      <c r="C22" s="141"/>
      <c r="D22" s="144"/>
      <c r="E22" s="3" t="s">
        <v>95</v>
      </c>
      <c r="F22" s="44" t="s">
        <v>77</v>
      </c>
      <c r="G22" s="30">
        <v>1194250</v>
      </c>
      <c r="H22" s="21">
        <v>1</v>
      </c>
      <c r="I22" s="108">
        <f t="shared" si="0"/>
        <v>1194250</v>
      </c>
    </row>
    <row r="23" spans="1:9" ht="48" x14ac:dyDescent="0.2">
      <c r="A23" s="175"/>
      <c r="B23" s="141"/>
      <c r="C23" s="141"/>
      <c r="D23" s="144"/>
      <c r="E23" s="3" t="s">
        <v>96</v>
      </c>
      <c r="F23" s="44" t="s">
        <v>78</v>
      </c>
      <c r="G23" s="30">
        <v>1194250</v>
      </c>
      <c r="H23" s="21">
        <v>0.4</v>
      </c>
      <c r="I23" s="108">
        <f t="shared" si="0"/>
        <v>477700</v>
      </c>
    </row>
    <row r="24" spans="1:9" s="26" customFormat="1" ht="15" customHeight="1" x14ac:dyDescent="0.2">
      <c r="A24" s="175"/>
      <c r="B24" s="141"/>
      <c r="C24" s="142"/>
      <c r="D24" s="145"/>
      <c r="E24" s="146" t="s">
        <v>272</v>
      </c>
      <c r="F24" s="147"/>
      <c r="G24" s="95">
        <f>SUM(G3:G23)</f>
        <v>30000000</v>
      </c>
      <c r="H24" s="95"/>
      <c r="I24" s="111">
        <f>SUM(I3:I23)</f>
        <v>1671950</v>
      </c>
    </row>
    <row r="25" spans="1:9" ht="48" x14ac:dyDescent="0.2">
      <c r="A25" s="175"/>
      <c r="B25" s="141"/>
      <c r="C25" s="140" t="s">
        <v>16</v>
      </c>
      <c r="D25" s="143" t="s">
        <v>80</v>
      </c>
      <c r="E25" s="3" t="s">
        <v>97</v>
      </c>
      <c r="F25" s="44" t="s">
        <v>65</v>
      </c>
      <c r="G25" s="30">
        <v>5100000</v>
      </c>
      <c r="H25" s="21">
        <v>0</v>
      </c>
      <c r="I25" s="108">
        <f t="shared" si="0"/>
        <v>0</v>
      </c>
    </row>
    <row r="26" spans="1:9" ht="24" x14ac:dyDescent="0.2">
      <c r="A26" s="175"/>
      <c r="B26" s="141"/>
      <c r="C26" s="141"/>
      <c r="D26" s="144"/>
      <c r="E26" s="3" t="s">
        <v>98</v>
      </c>
      <c r="F26" s="44" t="s">
        <v>66</v>
      </c>
      <c r="G26" s="30">
        <v>8757000</v>
      </c>
      <c r="H26" s="21">
        <v>0</v>
      </c>
      <c r="I26" s="108">
        <f t="shared" si="0"/>
        <v>0</v>
      </c>
    </row>
    <row r="27" spans="1:9" ht="24" x14ac:dyDescent="0.2">
      <c r="A27" s="175"/>
      <c r="B27" s="141"/>
      <c r="C27" s="141"/>
      <c r="D27" s="144"/>
      <c r="E27" s="3" t="s">
        <v>99</v>
      </c>
      <c r="F27" s="44" t="s">
        <v>67</v>
      </c>
      <c r="G27" s="30">
        <v>1734000</v>
      </c>
      <c r="H27" s="21">
        <v>0</v>
      </c>
      <c r="I27" s="108">
        <f t="shared" si="0"/>
        <v>0</v>
      </c>
    </row>
    <row r="28" spans="1:9" ht="48" x14ac:dyDescent="0.2">
      <c r="A28" s="175"/>
      <c r="B28" s="141"/>
      <c r="C28" s="141"/>
      <c r="D28" s="144"/>
      <c r="E28" s="3" t="s">
        <v>100</v>
      </c>
      <c r="F28" s="44" t="s">
        <v>68</v>
      </c>
      <c r="G28" s="30">
        <v>6009000</v>
      </c>
      <c r="H28" s="21">
        <v>0</v>
      </c>
      <c r="I28" s="108">
        <f t="shared" si="0"/>
        <v>0</v>
      </c>
    </row>
    <row r="29" spans="1:9" ht="22.5" customHeight="1" x14ac:dyDescent="0.2">
      <c r="A29" s="175"/>
      <c r="B29" s="141"/>
      <c r="C29" s="141"/>
      <c r="D29" s="144"/>
      <c r="E29" s="3" t="s">
        <v>91</v>
      </c>
      <c r="F29" s="44" t="s">
        <v>70</v>
      </c>
      <c r="G29" s="30">
        <v>1700000</v>
      </c>
      <c r="H29" s="21">
        <v>0</v>
      </c>
      <c r="I29" s="108">
        <f t="shared" si="0"/>
        <v>0</v>
      </c>
    </row>
    <row r="30" spans="1:9" ht="36" x14ac:dyDescent="0.2">
      <c r="A30" s="175"/>
      <c r="B30" s="141"/>
      <c r="C30" s="141"/>
      <c r="D30" s="144"/>
      <c r="E30" s="3" t="s">
        <v>92</v>
      </c>
      <c r="F30" s="44" t="s">
        <v>72</v>
      </c>
      <c r="G30" s="39">
        <v>850000</v>
      </c>
      <c r="H30" s="21">
        <v>0</v>
      </c>
      <c r="I30" s="108">
        <f t="shared" si="0"/>
        <v>0</v>
      </c>
    </row>
    <row r="31" spans="1:9" ht="48" x14ac:dyDescent="0.2">
      <c r="A31" s="175"/>
      <c r="B31" s="141"/>
      <c r="C31" s="141"/>
      <c r="D31" s="144"/>
      <c r="E31" s="3" t="s">
        <v>101</v>
      </c>
      <c r="F31" s="44" t="s">
        <v>75</v>
      </c>
      <c r="G31" s="30">
        <v>850000</v>
      </c>
      <c r="H31" s="21">
        <v>0</v>
      </c>
      <c r="I31" s="108">
        <f t="shared" si="0"/>
        <v>0</v>
      </c>
    </row>
    <row r="32" spans="1:9" s="26" customFormat="1" ht="24" x14ac:dyDescent="0.2">
      <c r="A32" s="175"/>
      <c r="B32" s="141"/>
      <c r="C32" s="141"/>
      <c r="D32" s="144"/>
      <c r="E32" s="104" t="s">
        <v>267</v>
      </c>
      <c r="F32" s="105" t="s">
        <v>268</v>
      </c>
      <c r="G32" s="92">
        <v>0</v>
      </c>
      <c r="H32" s="106">
        <v>0</v>
      </c>
      <c r="I32" s="109">
        <v>0</v>
      </c>
    </row>
    <row r="33" spans="1:11" s="26" customFormat="1" ht="48" x14ac:dyDescent="0.2">
      <c r="A33" s="175"/>
      <c r="B33" s="141"/>
      <c r="C33" s="141"/>
      <c r="D33" s="144"/>
      <c r="E33" s="104" t="s">
        <v>269</v>
      </c>
      <c r="F33" s="105" t="s">
        <v>270</v>
      </c>
      <c r="G33" s="92">
        <v>0</v>
      </c>
      <c r="H33" s="106">
        <v>0</v>
      </c>
      <c r="I33" s="109">
        <v>0</v>
      </c>
    </row>
    <row r="34" spans="1:11" s="26" customFormat="1" x14ac:dyDescent="0.2">
      <c r="A34" s="175"/>
      <c r="B34" s="141"/>
      <c r="C34" s="142"/>
      <c r="D34" s="145"/>
      <c r="E34" s="146" t="s">
        <v>273</v>
      </c>
      <c r="F34" s="147"/>
      <c r="G34" s="96">
        <f>SUM(G25:G33)</f>
        <v>25000000</v>
      </c>
      <c r="H34" s="96"/>
      <c r="I34" s="112">
        <f>SUM(I25:I33)</f>
        <v>0</v>
      </c>
    </row>
    <row r="35" spans="1:11" ht="24" x14ac:dyDescent="0.2">
      <c r="A35" s="175"/>
      <c r="B35" s="141"/>
      <c r="C35" s="140" t="s">
        <v>17</v>
      </c>
      <c r="D35" s="143" t="s">
        <v>81</v>
      </c>
      <c r="E35" s="3" t="s">
        <v>90</v>
      </c>
      <c r="F35" s="44" t="s">
        <v>69</v>
      </c>
      <c r="G35" s="30">
        <v>24500000</v>
      </c>
      <c r="H35" s="21">
        <v>0</v>
      </c>
      <c r="I35" s="108">
        <f t="shared" si="0"/>
        <v>0</v>
      </c>
    </row>
    <row r="36" spans="1:11" ht="27.75" customHeight="1" x14ac:dyDescent="0.2">
      <c r="A36" s="175"/>
      <c r="B36" s="141"/>
      <c r="C36" s="141"/>
      <c r="D36" s="144"/>
      <c r="E36" s="3" t="s">
        <v>91</v>
      </c>
      <c r="F36" s="44" t="s">
        <v>70</v>
      </c>
      <c r="G36" s="30">
        <v>61845000</v>
      </c>
      <c r="H36" s="21">
        <v>0</v>
      </c>
      <c r="I36" s="108">
        <f t="shared" si="0"/>
        <v>0</v>
      </c>
    </row>
    <row r="37" spans="1:11" ht="36" x14ac:dyDescent="0.2">
      <c r="A37" s="175"/>
      <c r="B37" s="141"/>
      <c r="C37" s="141"/>
      <c r="D37" s="144"/>
      <c r="E37" s="3" t="s">
        <v>92</v>
      </c>
      <c r="F37" s="44" t="s">
        <v>72</v>
      </c>
      <c r="G37" s="30">
        <v>10650000</v>
      </c>
      <c r="H37" s="21">
        <v>0</v>
      </c>
      <c r="I37" s="108">
        <f t="shared" si="0"/>
        <v>0</v>
      </c>
    </row>
    <row r="38" spans="1:11" ht="36" x14ac:dyDescent="0.2">
      <c r="A38" s="175"/>
      <c r="B38" s="141"/>
      <c r="C38" s="141"/>
      <c r="D38" s="144"/>
      <c r="E38" s="3" t="s">
        <v>102</v>
      </c>
      <c r="F38" s="44" t="s">
        <v>73</v>
      </c>
      <c r="G38" s="30">
        <v>5560000</v>
      </c>
      <c r="H38" s="21">
        <v>0</v>
      </c>
      <c r="I38" s="108">
        <f t="shared" si="0"/>
        <v>0</v>
      </c>
    </row>
    <row r="39" spans="1:11" ht="48" x14ac:dyDescent="0.2">
      <c r="A39" s="175"/>
      <c r="B39" s="141"/>
      <c r="C39" s="141"/>
      <c r="D39" s="144"/>
      <c r="E39" s="3" t="s">
        <v>101</v>
      </c>
      <c r="F39" s="44" t="s">
        <v>75</v>
      </c>
      <c r="G39" s="30">
        <v>445000</v>
      </c>
      <c r="H39" s="21">
        <v>0</v>
      </c>
      <c r="I39" s="108">
        <f t="shared" si="0"/>
        <v>0</v>
      </c>
    </row>
    <row r="40" spans="1:11" s="26" customFormat="1" x14ac:dyDescent="0.2">
      <c r="A40" s="175"/>
      <c r="B40" s="141"/>
      <c r="C40" s="142"/>
      <c r="D40" s="145"/>
      <c r="E40" s="146" t="s">
        <v>274</v>
      </c>
      <c r="F40" s="147"/>
      <c r="G40" s="95">
        <f>SUM(G35:G39)</f>
        <v>103000000</v>
      </c>
      <c r="H40" s="95"/>
      <c r="I40" s="111">
        <f t="shared" ref="I40" si="1">SUM(I35:I39)</f>
        <v>0</v>
      </c>
    </row>
    <row r="41" spans="1:11" ht="36" hidden="1" x14ac:dyDescent="0.2">
      <c r="A41" s="175"/>
      <c r="B41" s="141"/>
      <c r="C41" s="140" t="s">
        <v>18</v>
      </c>
      <c r="D41" s="143" t="s">
        <v>82</v>
      </c>
      <c r="E41" s="29" t="s">
        <v>89</v>
      </c>
      <c r="F41" s="45" t="s">
        <v>63</v>
      </c>
      <c r="G41" s="30">
        <v>0</v>
      </c>
      <c r="H41" s="21">
        <v>0</v>
      </c>
      <c r="I41" s="108">
        <f t="shared" si="0"/>
        <v>0</v>
      </c>
    </row>
    <row r="42" spans="1:11" ht="72" hidden="1" x14ac:dyDescent="0.2">
      <c r="A42" s="175"/>
      <c r="B42" s="141"/>
      <c r="C42" s="141"/>
      <c r="D42" s="144"/>
      <c r="E42" s="29" t="s">
        <v>103</v>
      </c>
      <c r="F42" s="45" t="s">
        <v>64</v>
      </c>
      <c r="G42" s="30">
        <v>0</v>
      </c>
      <c r="H42" s="21">
        <v>0</v>
      </c>
      <c r="I42" s="108">
        <f t="shared" si="0"/>
        <v>0</v>
      </c>
    </row>
    <row r="43" spans="1:11" ht="36" x14ac:dyDescent="0.2">
      <c r="A43" s="175"/>
      <c r="B43" s="141"/>
      <c r="C43" s="141"/>
      <c r="D43" s="144"/>
      <c r="E43" s="3" t="s">
        <v>104</v>
      </c>
      <c r="F43" s="44" t="s">
        <v>71</v>
      </c>
      <c r="G43" s="30">
        <v>8990600</v>
      </c>
      <c r="H43" s="21">
        <v>0</v>
      </c>
      <c r="I43" s="108">
        <f t="shared" si="0"/>
        <v>0</v>
      </c>
    </row>
    <row r="44" spans="1:11" ht="36" x14ac:dyDescent="0.2">
      <c r="A44" s="175"/>
      <c r="B44" s="141"/>
      <c r="C44" s="141"/>
      <c r="D44" s="144"/>
      <c r="E44" s="3" t="s">
        <v>92</v>
      </c>
      <c r="F44" s="44" t="s">
        <v>72</v>
      </c>
      <c r="G44" s="30">
        <v>825000</v>
      </c>
      <c r="H44" s="21">
        <v>0</v>
      </c>
      <c r="I44" s="108">
        <f t="shared" si="0"/>
        <v>0</v>
      </c>
    </row>
    <row r="45" spans="1:11" ht="24" x14ac:dyDescent="0.2">
      <c r="A45" s="175"/>
      <c r="B45" s="141"/>
      <c r="C45" s="141"/>
      <c r="D45" s="144"/>
      <c r="E45" s="3" t="s">
        <v>93</v>
      </c>
      <c r="F45" s="44" t="s">
        <v>74</v>
      </c>
      <c r="G45" s="30">
        <v>12404800</v>
      </c>
      <c r="H45" s="21">
        <v>0</v>
      </c>
      <c r="I45" s="108">
        <f t="shared" si="0"/>
        <v>0</v>
      </c>
    </row>
    <row r="46" spans="1:11" ht="36" x14ac:dyDescent="0.2">
      <c r="A46" s="175"/>
      <c r="B46" s="141"/>
      <c r="C46" s="141"/>
      <c r="D46" s="144"/>
      <c r="E46" s="3" t="s">
        <v>94</v>
      </c>
      <c r="F46" s="44" t="s">
        <v>76</v>
      </c>
      <c r="G46" s="30">
        <v>115600</v>
      </c>
      <c r="H46" s="21">
        <v>0</v>
      </c>
      <c r="I46" s="108">
        <f>G46*H46</f>
        <v>0</v>
      </c>
    </row>
    <row r="47" spans="1:11" s="26" customFormat="1" x14ac:dyDescent="0.2">
      <c r="A47" s="176"/>
      <c r="B47" s="142"/>
      <c r="C47" s="142"/>
      <c r="D47" s="145"/>
      <c r="E47" s="146" t="s">
        <v>275</v>
      </c>
      <c r="F47" s="147"/>
      <c r="G47" s="97">
        <f>SUM(G41:G46)</f>
        <v>22336000</v>
      </c>
      <c r="H47" s="97"/>
      <c r="I47" s="111">
        <f t="shared" ref="I47" si="2">SUM(I41:I46)</f>
        <v>0</v>
      </c>
    </row>
    <row r="48" spans="1:11" x14ac:dyDescent="0.2">
      <c r="A48" s="160" t="s">
        <v>284</v>
      </c>
      <c r="B48" s="161"/>
      <c r="C48" s="161"/>
      <c r="D48" s="162"/>
      <c r="E48" s="162"/>
      <c r="F48" s="46"/>
      <c r="G48" s="53">
        <f>G24+G34+G40+G47</f>
        <v>180336000</v>
      </c>
      <c r="H48" s="27"/>
      <c r="I48" s="113">
        <f>I24+I34+I40+I47</f>
        <v>1671950</v>
      </c>
      <c r="J48" s="28"/>
      <c r="K48" s="89"/>
    </row>
    <row r="49" spans="1:12" ht="36" hidden="1" customHeight="1" x14ac:dyDescent="0.2">
      <c r="A49" s="163">
        <v>2</v>
      </c>
      <c r="B49" s="185">
        <v>2</v>
      </c>
      <c r="C49" s="140" t="s">
        <v>15</v>
      </c>
      <c r="D49" s="178" t="s">
        <v>25</v>
      </c>
      <c r="E49" s="23" t="s">
        <v>27</v>
      </c>
      <c r="F49" s="47" t="s">
        <v>8</v>
      </c>
      <c r="G49" s="25">
        <v>0</v>
      </c>
      <c r="H49" s="43">
        <v>0.4</v>
      </c>
      <c r="I49" s="114">
        <f t="shared" ref="I49:I56" si="3">G49*H49</f>
        <v>0</v>
      </c>
      <c r="J49" s="90"/>
      <c r="K49" s="88"/>
    </row>
    <row r="50" spans="1:12" ht="36" hidden="1" customHeight="1" x14ac:dyDescent="0.2">
      <c r="A50" s="164"/>
      <c r="B50" s="186"/>
      <c r="C50" s="141"/>
      <c r="D50" s="179"/>
      <c r="E50" s="35" t="s">
        <v>26</v>
      </c>
      <c r="F50" s="51" t="s">
        <v>7</v>
      </c>
      <c r="G50" s="37">
        <v>0</v>
      </c>
      <c r="H50" s="43">
        <v>0.4</v>
      </c>
      <c r="I50" s="114">
        <f t="shared" si="3"/>
        <v>0</v>
      </c>
      <c r="J50" s="90"/>
      <c r="K50" s="88"/>
    </row>
    <row r="51" spans="1:12" s="5" customFormat="1" ht="48" x14ac:dyDescent="0.2">
      <c r="A51" s="164"/>
      <c r="B51" s="186"/>
      <c r="C51" s="141"/>
      <c r="D51" s="179"/>
      <c r="E51" s="23" t="s">
        <v>229</v>
      </c>
      <c r="F51" s="50" t="s">
        <v>230</v>
      </c>
      <c r="G51" s="37">
        <f>L51*45000000</f>
        <v>16859571.545454547</v>
      </c>
      <c r="H51" s="43">
        <v>1</v>
      </c>
      <c r="I51" s="114">
        <f t="shared" si="3"/>
        <v>16859571.545454547</v>
      </c>
      <c r="J51" s="91">
        <f>G51/$G$57</f>
        <v>0.37465714545454548</v>
      </c>
      <c r="K51" s="88" t="s">
        <v>306</v>
      </c>
      <c r="L51" s="5">
        <v>0.37465714545454548</v>
      </c>
    </row>
    <row r="52" spans="1:12" ht="36" hidden="1" customHeight="1" x14ac:dyDescent="0.2">
      <c r="A52" s="164"/>
      <c r="B52" s="186"/>
      <c r="C52" s="141"/>
      <c r="D52" s="179"/>
      <c r="E52" s="38" t="s">
        <v>5</v>
      </c>
      <c r="F52" s="51" t="s">
        <v>6</v>
      </c>
      <c r="G52" s="37">
        <v>0</v>
      </c>
      <c r="H52" s="43">
        <v>0.4</v>
      </c>
      <c r="I52" s="114">
        <f t="shared" si="3"/>
        <v>0</v>
      </c>
      <c r="J52" s="91">
        <f t="shared" ref="J52:J55" si="4">G52/$G$57</f>
        <v>0</v>
      </c>
      <c r="K52" s="88"/>
      <c r="L52" s="4">
        <v>0</v>
      </c>
    </row>
    <row r="53" spans="1:12" s="26" customFormat="1" ht="48" x14ac:dyDescent="0.2">
      <c r="A53" s="164"/>
      <c r="B53" s="186"/>
      <c r="C53" s="141"/>
      <c r="D53" s="179"/>
      <c r="E53" s="70" t="s">
        <v>231</v>
      </c>
      <c r="F53" s="50" t="s">
        <v>232</v>
      </c>
      <c r="G53" s="37">
        <f>L53*45000000</f>
        <v>9133240.9090909082</v>
      </c>
      <c r="H53" s="43">
        <v>1</v>
      </c>
      <c r="I53" s="114">
        <f t="shared" si="3"/>
        <v>9133240.9090909082</v>
      </c>
      <c r="J53" s="91">
        <f t="shared" si="4"/>
        <v>0.20296090909090908</v>
      </c>
      <c r="K53" s="88"/>
      <c r="L53" s="26">
        <v>0.20296090909090908</v>
      </c>
    </row>
    <row r="54" spans="1:12" s="26" customFormat="1" ht="24" x14ac:dyDescent="0.2">
      <c r="A54" s="164"/>
      <c r="B54" s="186"/>
      <c r="C54" s="141"/>
      <c r="D54" s="179"/>
      <c r="E54" s="23" t="s">
        <v>4</v>
      </c>
      <c r="F54" s="50" t="s">
        <v>29</v>
      </c>
      <c r="G54" s="37">
        <f>L54*45000000</f>
        <v>13569386.318181818</v>
      </c>
      <c r="H54" s="43">
        <v>0.4</v>
      </c>
      <c r="I54" s="114">
        <f t="shared" si="3"/>
        <v>5427754.5272727273</v>
      </c>
      <c r="J54" s="91">
        <f>G54/$G$57</f>
        <v>0.30154191818181819</v>
      </c>
      <c r="K54" s="88"/>
      <c r="L54" s="26">
        <v>0.30154191818181819</v>
      </c>
    </row>
    <row r="55" spans="1:12" s="26" customFormat="1" ht="36" x14ac:dyDescent="0.2">
      <c r="A55" s="164"/>
      <c r="B55" s="186"/>
      <c r="C55" s="141"/>
      <c r="D55" s="179"/>
      <c r="E55" s="23" t="s">
        <v>233</v>
      </c>
      <c r="F55" s="50" t="s">
        <v>234</v>
      </c>
      <c r="G55" s="37">
        <f>L55*45000000</f>
        <v>5437801.2272727275</v>
      </c>
      <c r="H55" s="43">
        <v>1</v>
      </c>
      <c r="I55" s="114">
        <f t="shared" si="3"/>
        <v>5437801.2272727275</v>
      </c>
      <c r="J55" s="91">
        <f t="shared" si="4"/>
        <v>0.12084002727272727</v>
      </c>
      <c r="K55" s="88" t="s">
        <v>306</v>
      </c>
      <c r="L55" s="26">
        <v>0.12084002727272727</v>
      </c>
    </row>
    <row r="56" spans="1:12" ht="24" hidden="1" customHeight="1" x14ac:dyDescent="0.2">
      <c r="A56" s="164"/>
      <c r="B56" s="186"/>
      <c r="C56" s="141"/>
      <c r="D56" s="179"/>
      <c r="E56" s="35" t="s">
        <v>28</v>
      </c>
      <c r="F56" s="51" t="s">
        <v>30</v>
      </c>
      <c r="G56" s="25">
        <v>0</v>
      </c>
      <c r="H56" s="43">
        <v>0.4</v>
      </c>
      <c r="I56" s="114">
        <f t="shared" si="3"/>
        <v>0</v>
      </c>
      <c r="J56" s="90"/>
      <c r="K56" s="88"/>
    </row>
    <row r="57" spans="1:12" s="26" customFormat="1" ht="12" customHeight="1" x14ac:dyDescent="0.2">
      <c r="A57" s="164"/>
      <c r="B57" s="186"/>
      <c r="C57" s="142"/>
      <c r="D57" s="180"/>
      <c r="E57" s="146" t="s">
        <v>276</v>
      </c>
      <c r="F57" s="147"/>
      <c r="G57" s="98">
        <f>SUM(G49:G56)</f>
        <v>45000000</v>
      </c>
      <c r="H57" s="98"/>
      <c r="I57" s="115">
        <f>SUM(I49:I56)</f>
        <v>36858368.209090911</v>
      </c>
      <c r="J57" s="90"/>
      <c r="K57" s="88"/>
    </row>
    <row r="58" spans="1:12" ht="12" customHeight="1" x14ac:dyDescent="0.2">
      <c r="A58" s="164"/>
      <c r="B58" s="186"/>
      <c r="C58" s="140" t="s">
        <v>16</v>
      </c>
      <c r="D58" s="178" t="s">
        <v>48</v>
      </c>
      <c r="E58" s="23" t="s">
        <v>43</v>
      </c>
      <c r="F58" s="50" t="s">
        <v>42</v>
      </c>
      <c r="G58" s="24">
        <f>L58*55000000</f>
        <v>27500000</v>
      </c>
      <c r="H58" s="43">
        <v>1</v>
      </c>
      <c r="I58" s="116">
        <f t="shared" ref="I58:I60" si="5">G58*H58</f>
        <v>27500000</v>
      </c>
      <c r="J58" s="4">
        <f>G58/$G$62</f>
        <v>0.5</v>
      </c>
      <c r="K58" s="88" t="s">
        <v>306</v>
      </c>
      <c r="L58" s="4">
        <v>0.5</v>
      </c>
    </row>
    <row r="59" spans="1:12" ht="12" customHeight="1" x14ac:dyDescent="0.2">
      <c r="A59" s="164"/>
      <c r="B59" s="186"/>
      <c r="C59" s="141"/>
      <c r="D59" s="179"/>
      <c r="E59" s="23" t="s">
        <v>44</v>
      </c>
      <c r="F59" s="50" t="s">
        <v>46</v>
      </c>
      <c r="G59" s="24">
        <f>L59*55000000</f>
        <v>10043800.539083557</v>
      </c>
      <c r="H59" s="43">
        <v>0.4</v>
      </c>
      <c r="I59" s="116">
        <f t="shared" si="5"/>
        <v>4017520.2156334231</v>
      </c>
      <c r="J59" s="26">
        <f t="shared" ref="J59:J61" si="6">G59/$G$62</f>
        <v>0.18261455525606468</v>
      </c>
      <c r="L59" s="4">
        <v>0.18261455525606468</v>
      </c>
    </row>
    <row r="60" spans="1:12" s="26" customFormat="1" ht="36" hidden="1" customHeight="1" x14ac:dyDescent="0.2">
      <c r="A60" s="164"/>
      <c r="B60" s="186"/>
      <c r="C60" s="141"/>
      <c r="D60" s="179"/>
      <c r="E60" s="35" t="s">
        <v>235</v>
      </c>
      <c r="F60" s="51" t="s">
        <v>236</v>
      </c>
      <c r="G60" s="37">
        <v>0</v>
      </c>
      <c r="H60" s="43">
        <v>1</v>
      </c>
      <c r="I60" s="114">
        <f t="shared" si="5"/>
        <v>0</v>
      </c>
      <c r="J60" s="26">
        <f t="shared" si="6"/>
        <v>0</v>
      </c>
      <c r="L60" s="26">
        <v>0</v>
      </c>
    </row>
    <row r="61" spans="1:12" ht="24" x14ac:dyDescent="0.2">
      <c r="A61" s="164"/>
      <c r="B61" s="186"/>
      <c r="C61" s="141"/>
      <c r="D61" s="179"/>
      <c r="E61" s="23" t="s">
        <v>45</v>
      </c>
      <c r="F61" s="48" t="s">
        <v>47</v>
      </c>
      <c r="G61" s="24">
        <f>L61*55000000</f>
        <v>17456199.460916441</v>
      </c>
      <c r="H61" s="43">
        <v>1</v>
      </c>
      <c r="I61" s="116">
        <f t="shared" ref="I61:I83" si="7">G61*H61</f>
        <v>17456199.460916441</v>
      </c>
      <c r="J61" s="26">
        <f t="shared" si="6"/>
        <v>0.31738544474393526</v>
      </c>
      <c r="K61" s="88" t="s">
        <v>306</v>
      </c>
      <c r="L61" s="4">
        <v>0.31738544474393532</v>
      </c>
    </row>
    <row r="62" spans="1:12" s="26" customFormat="1" ht="12" customHeight="1" x14ac:dyDescent="0.2">
      <c r="A62" s="164"/>
      <c r="B62" s="186"/>
      <c r="C62" s="142"/>
      <c r="D62" s="180"/>
      <c r="E62" s="146" t="s">
        <v>277</v>
      </c>
      <c r="F62" s="147"/>
      <c r="G62" s="98">
        <f>SUM(G58:G61)</f>
        <v>55000000</v>
      </c>
      <c r="H62" s="98"/>
      <c r="I62" s="115">
        <f>SUM(I58:I61)</f>
        <v>48973719.676549867</v>
      </c>
    </row>
    <row r="63" spans="1:12" s="26" customFormat="1" ht="36" customHeight="1" x14ac:dyDescent="0.2">
      <c r="A63" s="164"/>
      <c r="B63" s="186"/>
      <c r="C63" s="140" t="s">
        <v>17</v>
      </c>
      <c r="D63" s="140" t="s">
        <v>311</v>
      </c>
      <c r="E63" s="3" t="s">
        <v>312</v>
      </c>
      <c r="F63" s="3" t="s">
        <v>313</v>
      </c>
      <c r="G63" s="24">
        <v>22000000</v>
      </c>
      <c r="H63" s="43">
        <v>0</v>
      </c>
      <c r="I63" s="116">
        <f t="shared" si="7"/>
        <v>0</v>
      </c>
    </row>
    <row r="64" spans="1:12" s="26" customFormat="1" x14ac:dyDescent="0.2">
      <c r="A64" s="164"/>
      <c r="B64" s="187"/>
      <c r="C64" s="142"/>
      <c r="D64" s="142"/>
      <c r="E64" s="146" t="s">
        <v>314</v>
      </c>
      <c r="F64" s="147"/>
      <c r="G64" s="98">
        <f>SUM(G63)</f>
        <v>22000000</v>
      </c>
      <c r="H64" s="98"/>
      <c r="I64" s="115">
        <f>SUM(I63)</f>
        <v>0</v>
      </c>
    </row>
    <row r="65" spans="1:12" ht="96" x14ac:dyDescent="0.2">
      <c r="A65" s="164"/>
      <c r="B65" s="185">
        <v>3</v>
      </c>
      <c r="C65" s="140" t="s">
        <v>18</v>
      </c>
      <c r="D65" s="178" t="s">
        <v>40</v>
      </c>
      <c r="E65" s="23" t="s">
        <v>31</v>
      </c>
      <c r="F65" s="50" t="s">
        <v>246</v>
      </c>
      <c r="G65" s="24">
        <f>L65*44000000</f>
        <v>2122186.495176849</v>
      </c>
      <c r="H65" s="43">
        <v>1</v>
      </c>
      <c r="I65" s="116">
        <f t="shared" si="7"/>
        <v>2122186.495176849</v>
      </c>
      <c r="J65" s="4">
        <f>G65/$G$70</f>
        <v>4.8231511254019296E-2</v>
      </c>
      <c r="L65" s="4">
        <v>4.8231511254019289E-2</v>
      </c>
    </row>
    <row r="66" spans="1:12" ht="96" x14ac:dyDescent="0.2">
      <c r="A66" s="164"/>
      <c r="B66" s="189"/>
      <c r="C66" s="141"/>
      <c r="D66" s="179"/>
      <c r="E66" s="23" t="s">
        <v>32</v>
      </c>
      <c r="F66" s="50" t="s">
        <v>247</v>
      </c>
      <c r="G66" s="24">
        <f>L66*44000000</f>
        <v>2122186.495176849</v>
      </c>
      <c r="H66" s="43">
        <v>1</v>
      </c>
      <c r="I66" s="116">
        <f t="shared" si="7"/>
        <v>2122186.495176849</v>
      </c>
      <c r="J66" s="26">
        <f t="shared" ref="J66:J69" si="8">G66/$G$70</f>
        <v>4.8231511254019296E-2</v>
      </c>
      <c r="L66" s="4">
        <v>4.8231511254019289E-2</v>
      </c>
    </row>
    <row r="67" spans="1:12" ht="96" x14ac:dyDescent="0.2">
      <c r="A67" s="164"/>
      <c r="B67" s="189"/>
      <c r="C67" s="141"/>
      <c r="D67" s="179"/>
      <c r="E67" s="23" t="s">
        <v>33</v>
      </c>
      <c r="F67" s="50" t="s">
        <v>248</v>
      </c>
      <c r="G67" s="24">
        <f>L67*44000000</f>
        <v>11318327.974276526</v>
      </c>
      <c r="H67" s="43">
        <v>1</v>
      </c>
      <c r="I67" s="116">
        <f t="shared" si="7"/>
        <v>11318327.974276526</v>
      </c>
      <c r="J67" s="26">
        <f t="shared" si="8"/>
        <v>0.25723472668810288</v>
      </c>
      <c r="K67" s="4" t="s">
        <v>307</v>
      </c>
      <c r="L67" s="4">
        <v>0.25723472668810288</v>
      </c>
    </row>
    <row r="68" spans="1:12" ht="52.5" customHeight="1" x14ac:dyDescent="0.2">
      <c r="A68" s="164"/>
      <c r="B68" s="189"/>
      <c r="C68" s="141"/>
      <c r="D68" s="179"/>
      <c r="E68" s="23" t="s">
        <v>34</v>
      </c>
      <c r="F68" s="50" t="s">
        <v>36</v>
      </c>
      <c r="G68" s="24">
        <f>L68*44000000</f>
        <v>11459807.073954985</v>
      </c>
      <c r="H68" s="43">
        <v>0.4</v>
      </c>
      <c r="I68" s="116">
        <f t="shared" si="7"/>
        <v>4583922.8295819936</v>
      </c>
      <c r="J68" s="26">
        <f t="shared" si="8"/>
        <v>0.26045016077170419</v>
      </c>
      <c r="K68" s="26" t="s">
        <v>307</v>
      </c>
      <c r="L68" s="4">
        <v>0.26045016077170419</v>
      </c>
    </row>
    <row r="69" spans="1:12" ht="36" x14ac:dyDescent="0.2">
      <c r="A69" s="164"/>
      <c r="B69" s="189"/>
      <c r="C69" s="141"/>
      <c r="D69" s="179"/>
      <c r="E69" s="23" t="s">
        <v>35</v>
      </c>
      <c r="F69" s="50" t="s">
        <v>245</v>
      </c>
      <c r="G69" s="24">
        <f>L69*44000000</f>
        <v>16977491.961414792</v>
      </c>
      <c r="H69" s="43">
        <v>0.4</v>
      </c>
      <c r="I69" s="116">
        <f t="shared" si="7"/>
        <v>6790996.7845659172</v>
      </c>
      <c r="J69" s="26">
        <f t="shared" si="8"/>
        <v>0.38585209003215437</v>
      </c>
      <c r="L69" s="4">
        <v>0.38585209003215432</v>
      </c>
    </row>
    <row r="70" spans="1:12" s="26" customFormat="1" x14ac:dyDescent="0.2">
      <c r="A70" s="164"/>
      <c r="B70" s="189"/>
      <c r="C70" s="142"/>
      <c r="D70" s="180"/>
      <c r="E70" s="146" t="s">
        <v>278</v>
      </c>
      <c r="F70" s="147"/>
      <c r="G70" s="98">
        <f>SUM(G65:G69)</f>
        <v>44000000</v>
      </c>
      <c r="H70" s="98"/>
      <c r="I70" s="115">
        <f>SUM(I65:I69)</f>
        <v>26937620.578778137</v>
      </c>
    </row>
    <row r="71" spans="1:12" ht="48" x14ac:dyDescent="0.2">
      <c r="A71" s="164"/>
      <c r="B71" s="189"/>
      <c r="C71" s="178" t="s">
        <v>21</v>
      </c>
      <c r="D71" s="178" t="s">
        <v>219</v>
      </c>
      <c r="E71" s="23" t="s">
        <v>198</v>
      </c>
      <c r="F71" s="78" t="s">
        <v>315</v>
      </c>
      <c r="G71" s="24">
        <f>L71*22000000</f>
        <v>3960000</v>
      </c>
      <c r="H71" s="43">
        <v>0</v>
      </c>
      <c r="I71" s="116">
        <f t="shared" si="7"/>
        <v>0</v>
      </c>
      <c r="J71" s="4">
        <f>G71/$G$75</f>
        <v>0.18</v>
      </c>
      <c r="L71" s="4">
        <v>0.18</v>
      </c>
    </row>
    <row r="72" spans="1:12" s="26" customFormat="1" ht="60" x14ac:dyDescent="0.2">
      <c r="A72" s="164"/>
      <c r="B72" s="189"/>
      <c r="C72" s="179"/>
      <c r="D72" s="179"/>
      <c r="E72" s="23" t="s">
        <v>226</v>
      </c>
      <c r="F72" s="78" t="s">
        <v>316</v>
      </c>
      <c r="G72" s="24">
        <f>L72*22000000</f>
        <v>3960000</v>
      </c>
      <c r="H72" s="43">
        <v>0.4</v>
      </c>
      <c r="I72" s="116">
        <f t="shared" si="7"/>
        <v>1584000</v>
      </c>
      <c r="J72" s="26">
        <f t="shared" ref="J72:J74" si="9">G72/$G$75</f>
        <v>0.18</v>
      </c>
      <c r="L72" s="26">
        <v>0.18</v>
      </c>
    </row>
    <row r="73" spans="1:12" s="26" customFormat="1" x14ac:dyDescent="0.2">
      <c r="A73" s="164"/>
      <c r="B73" s="189"/>
      <c r="C73" s="179"/>
      <c r="D73" s="179"/>
      <c r="E73" s="23" t="s">
        <v>199</v>
      </c>
      <c r="F73" s="78" t="s">
        <v>200</v>
      </c>
      <c r="G73" s="24">
        <f>L73*22000000</f>
        <v>10560000</v>
      </c>
      <c r="H73" s="43">
        <v>0</v>
      </c>
      <c r="I73" s="116">
        <f t="shared" ref="I73" si="10">G73*H73</f>
        <v>0</v>
      </c>
      <c r="J73" s="26">
        <f t="shared" si="9"/>
        <v>0.48</v>
      </c>
      <c r="L73" s="26">
        <v>0.48</v>
      </c>
    </row>
    <row r="74" spans="1:12" s="26" customFormat="1" ht="24" x14ac:dyDescent="0.2">
      <c r="A74" s="164"/>
      <c r="B74" s="189"/>
      <c r="C74" s="179"/>
      <c r="D74" s="179"/>
      <c r="E74" s="23" t="s">
        <v>227</v>
      </c>
      <c r="F74" s="78" t="s">
        <v>228</v>
      </c>
      <c r="G74" s="24">
        <f>L74*22000000</f>
        <v>3520000</v>
      </c>
      <c r="H74" s="43">
        <v>0.4</v>
      </c>
      <c r="I74" s="116">
        <f t="shared" si="7"/>
        <v>1408000</v>
      </c>
      <c r="J74" s="26">
        <f t="shared" si="9"/>
        <v>0.16</v>
      </c>
      <c r="L74" s="26">
        <v>0.16</v>
      </c>
    </row>
    <row r="75" spans="1:12" s="26" customFormat="1" x14ac:dyDescent="0.2">
      <c r="A75" s="164"/>
      <c r="B75" s="189"/>
      <c r="C75" s="180"/>
      <c r="D75" s="180"/>
      <c r="E75" s="146" t="s">
        <v>279</v>
      </c>
      <c r="F75" s="147"/>
      <c r="G75" s="98">
        <f>SUM(G71:G74)</f>
        <v>22000000</v>
      </c>
      <c r="H75" s="98"/>
      <c r="I75" s="115">
        <f>SUM(I71:I74)</f>
        <v>2992000</v>
      </c>
    </row>
    <row r="76" spans="1:12" ht="48" x14ac:dyDescent="0.2">
      <c r="A76" s="164"/>
      <c r="B76" s="189"/>
      <c r="C76" s="178" t="s">
        <v>22</v>
      </c>
      <c r="D76" s="178" t="s">
        <v>197</v>
      </c>
      <c r="E76" s="23" t="s">
        <v>201</v>
      </c>
      <c r="F76" s="78" t="s">
        <v>249</v>
      </c>
      <c r="G76" s="24">
        <f>7540000+8000000</f>
        <v>15540000</v>
      </c>
      <c r="H76" s="43">
        <v>0.4</v>
      </c>
      <c r="I76" s="116">
        <f t="shared" si="7"/>
        <v>6216000</v>
      </c>
    </row>
    <row r="77" spans="1:12" s="26" customFormat="1" ht="48" hidden="1" customHeight="1" x14ac:dyDescent="0.2">
      <c r="A77" s="164"/>
      <c r="B77" s="189"/>
      <c r="C77" s="179"/>
      <c r="D77" s="179"/>
      <c r="E77" s="35" t="s">
        <v>202</v>
      </c>
      <c r="F77" s="79" t="s">
        <v>223</v>
      </c>
      <c r="G77" s="36">
        <v>0</v>
      </c>
      <c r="H77" s="56">
        <v>0</v>
      </c>
      <c r="I77" s="117">
        <f t="shared" si="7"/>
        <v>0</v>
      </c>
    </row>
    <row r="78" spans="1:12" s="26" customFormat="1" ht="24" hidden="1" customHeight="1" x14ac:dyDescent="0.2">
      <c r="A78" s="164"/>
      <c r="B78" s="189"/>
      <c r="C78" s="179"/>
      <c r="D78" s="179"/>
      <c r="E78" s="35" t="s">
        <v>203</v>
      </c>
      <c r="F78" s="79" t="s">
        <v>204</v>
      </c>
      <c r="G78" s="24">
        <v>0</v>
      </c>
      <c r="H78" s="56">
        <v>0</v>
      </c>
      <c r="I78" s="117">
        <f t="shared" si="7"/>
        <v>0</v>
      </c>
    </row>
    <row r="79" spans="1:12" s="26" customFormat="1" ht="24" hidden="1" customHeight="1" x14ac:dyDescent="0.2">
      <c r="A79" s="164"/>
      <c r="B79" s="189"/>
      <c r="C79" s="179"/>
      <c r="D79" s="179"/>
      <c r="E79" s="35" t="s">
        <v>205</v>
      </c>
      <c r="F79" s="79" t="s">
        <v>206</v>
      </c>
      <c r="G79" s="24">
        <v>0</v>
      </c>
      <c r="H79" s="56">
        <v>0</v>
      </c>
      <c r="I79" s="117">
        <f t="shared" si="7"/>
        <v>0</v>
      </c>
      <c r="J79" s="28"/>
    </row>
    <row r="80" spans="1:12" s="26" customFormat="1" ht="36" x14ac:dyDescent="0.2">
      <c r="A80" s="164"/>
      <c r="B80" s="189"/>
      <c r="C80" s="179"/>
      <c r="D80" s="179"/>
      <c r="E80" s="23" t="s">
        <v>207</v>
      </c>
      <c r="F80" s="80" t="s">
        <v>208</v>
      </c>
      <c r="G80" s="24">
        <f>5460000+1000000</f>
        <v>6460000</v>
      </c>
      <c r="H80" s="43">
        <v>0.4</v>
      </c>
      <c r="I80" s="116">
        <f t="shared" si="7"/>
        <v>2584000</v>
      </c>
      <c r="J80" s="28"/>
    </row>
    <row r="81" spans="1:12" s="26" customFormat="1" x14ac:dyDescent="0.2">
      <c r="A81" s="164"/>
      <c r="B81" s="189"/>
      <c r="C81" s="180"/>
      <c r="D81" s="180"/>
      <c r="E81" s="146" t="s">
        <v>280</v>
      </c>
      <c r="F81" s="147"/>
      <c r="G81" s="98">
        <f>SUM(G76:G80)</f>
        <v>22000000</v>
      </c>
      <c r="H81" s="98"/>
      <c r="I81" s="115">
        <f>SUM(I76:I80)</f>
        <v>8800000</v>
      </c>
      <c r="J81" s="28"/>
    </row>
    <row r="82" spans="1:12" ht="24" customHeight="1" x14ac:dyDescent="0.2">
      <c r="A82" s="164"/>
      <c r="B82" s="189"/>
      <c r="C82" s="178" t="s">
        <v>37</v>
      </c>
      <c r="D82" s="198" t="s">
        <v>41</v>
      </c>
      <c r="E82" s="23" t="s">
        <v>38</v>
      </c>
      <c r="F82" s="78" t="s">
        <v>39</v>
      </c>
      <c r="G82" s="24">
        <v>2119475</v>
      </c>
      <c r="H82" s="43">
        <v>0.4</v>
      </c>
      <c r="I82" s="116">
        <f t="shared" si="7"/>
        <v>847790</v>
      </c>
    </row>
    <row r="83" spans="1:12" ht="36" x14ac:dyDescent="0.2">
      <c r="A83" s="164"/>
      <c r="B83" s="189"/>
      <c r="C83" s="179"/>
      <c r="D83" s="199"/>
      <c r="E83" s="23" t="s">
        <v>35</v>
      </c>
      <c r="F83" s="81" t="s">
        <v>245</v>
      </c>
      <c r="G83" s="24">
        <f>7880525+12000000</f>
        <v>19880525</v>
      </c>
      <c r="H83" s="43">
        <v>0.4</v>
      </c>
      <c r="I83" s="116">
        <f t="shared" si="7"/>
        <v>7952210</v>
      </c>
    </row>
    <row r="84" spans="1:12" s="26" customFormat="1" x14ac:dyDescent="0.2">
      <c r="A84" s="164"/>
      <c r="B84" s="190"/>
      <c r="C84" s="180"/>
      <c r="D84" s="200"/>
      <c r="E84" s="146" t="s">
        <v>281</v>
      </c>
      <c r="F84" s="147"/>
      <c r="G84" s="98">
        <f>SUM(G82:G83)</f>
        <v>22000000</v>
      </c>
      <c r="H84" s="98"/>
      <c r="I84" s="115">
        <f>SUM(I82:I83)</f>
        <v>8800000</v>
      </c>
    </row>
    <row r="85" spans="1:12" ht="24" x14ac:dyDescent="0.2">
      <c r="A85" s="164"/>
      <c r="B85" s="185">
        <v>2</v>
      </c>
      <c r="C85" s="178" t="s">
        <v>23</v>
      </c>
      <c r="D85" s="178" t="s">
        <v>49</v>
      </c>
      <c r="E85" s="23" t="s">
        <v>50</v>
      </c>
      <c r="F85" s="83" t="s">
        <v>114</v>
      </c>
      <c r="G85" s="24">
        <f>L85*44250000</f>
        <v>7080000</v>
      </c>
      <c r="H85" s="43">
        <v>1</v>
      </c>
      <c r="I85" s="116">
        <f t="shared" ref="I85:I92" si="11">G85*H85</f>
        <v>7080000</v>
      </c>
      <c r="J85" s="28">
        <f>G85/$G$93</f>
        <v>0.16</v>
      </c>
      <c r="K85" s="28" t="s">
        <v>309</v>
      </c>
      <c r="L85" s="4">
        <v>0.16</v>
      </c>
    </row>
    <row r="86" spans="1:12" s="26" customFormat="1" x14ac:dyDescent="0.2">
      <c r="A86" s="164"/>
      <c r="B86" s="186"/>
      <c r="C86" s="179"/>
      <c r="D86" s="179"/>
      <c r="E86" s="23" t="s">
        <v>52</v>
      </c>
      <c r="F86" s="83" t="s">
        <v>54</v>
      </c>
      <c r="G86" s="24">
        <f>L86*44250000</f>
        <v>30974999.999999996</v>
      </c>
      <c r="H86" s="43">
        <v>1</v>
      </c>
      <c r="I86" s="116">
        <f t="shared" ref="I86" si="12">G86*H86</f>
        <v>30974999.999999996</v>
      </c>
      <c r="J86" s="28">
        <f t="shared" ref="J86:J90" si="13">G86/$G$93</f>
        <v>0.7</v>
      </c>
      <c r="K86" s="26" t="s">
        <v>310</v>
      </c>
      <c r="L86" s="26">
        <v>0.7</v>
      </c>
    </row>
    <row r="87" spans="1:12" x14ac:dyDescent="0.2">
      <c r="A87" s="164"/>
      <c r="B87" s="186"/>
      <c r="C87" s="179"/>
      <c r="D87" s="179"/>
      <c r="E87" s="23" t="s">
        <v>55</v>
      </c>
      <c r="F87" s="83" t="s">
        <v>56</v>
      </c>
      <c r="G87" s="24">
        <f>L87*44250000</f>
        <v>4425000</v>
      </c>
      <c r="H87" s="43">
        <v>1</v>
      </c>
      <c r="I87" s="116">
        <f t="shared" si="11"/>
        <v>4425000</v>
      </c>
      <c r="J87" s="28">
        <f t="shared" si="13"/>
        <v>0.1</v>
      </c>
      <c r="K87" s="28" t="s">
        <v>309</v>
      </c>
      <c r="L87" s="4">
        <v>0.1</v>
      </c>
    </row>
    <row r="88" spans="1:12" s="26" customFormat="1" hidden="1" x14ac:dyDescent="0.2">
      <c r="A88" s="164"/>
      <c r="B88" s="186"/>
      <c r="C88" s="179"/>
      <c r="D88" s="179"/>
      <c r="E88" s="35" t="s">
        <v>51</v>
      </c>
      <c r="F88" s="84" t="s">
        <v>115</v>
      </c>
      <c r="G88" s="36">
        <v>0</v>
      </c>
      <c r="H88" s="43">
        <v>0</v>
      </c>
      <c r="I88" s="116">
        <f t="shared" ref="I88:I89" si="14">G88*H88</f>
        <v>0</v>
      </c>
      <c r="J88" s="28">
        <f t="shared" si="13"/>
        <v>0</v>
      </c>
      <c r="K88" s="28"/>
      <c r="L88" s="26">
        <v>0</v>
      </c>
    </row>
    <row r="89" spans="1:12" s="26" customFormat="1" ht="36" x14ac:dyDescent="0.2">
      <c r="A89" s="164"/>
      <c r="B89" s="186"/>
      <c r="C89" s="179"/>
      <c r="D89" s="179"/>
      <c r="E89" s="23" t="s">
        <v>239</v>
      </c>
      <c r="F89" s="85" t="s">
        <v>240</v>
      </c>
      <c r="G89" s="24">
        <f>L89*44250000</f>
        <v>885000</v>
      </c>
      <c r="H89" s="43">
        <v>0.4</v>
      </c>
      <c r="I89" s="116">
        <f t="shared" si="14"/>
        <v>354000</v>
      </c>
      <c r="J89" s="28">
        <f t="shared" si="13"/>
        <v>0.02</v>
      </c>
      <c r="K89" s="28"/>
      <c r="L89" s="26">
        <v>0.02</v>
      </c>
    </row>
    <row r="90" spans="1:12" x14ac:dyDescent="0.2">
      <c r="A90" s="164"/>
      <c r="B90" s="186"/>
      <c r="C90" s="179"/>
      <c r="D90" s="179"/>
      <c r="E90" s="23" t="s">
        <v>53</v>
      </c>
      <c r="F90" s="82" t="s">
        <v>120</v>
      </c>
      <c r="G90" s="24">
        <f>L90*44250000</f>
        <v>885000</v>
      </c>
      <c r="H90" s="43">
        <v>1</v>
      </c>
      <c r="I90" s="116">
        <f t="shared" si="11"/>
        <v>885000</v>
      </c>
      <c r="J90" s="28">
        <f t="shared" si="13"/>
        <v>0.02</v>
      </c>
      <c r="K90" s="28" t="s">
        <v>308</v>
      </c>
      <c r="L90" s="4">
        <v>0.02</v>
      </c>
    </row>
    <row r="91" spans="1:12" s="26" customFormat="1" ht="24" hidden="1" x14ac:dyDescent="0.2">
      <c r="A91" s="164"/>
      <c r="B91" s="186"/>
      <c r="C91" s="179"/>
      <c r="D91" s="179"/>
      <c r="E91" s="35" t="s">
        <v>116</v>
      </c>
      <c r="F91" s="84" t="s">
        <v>117</v>
      </c>
      <c r="G91" s="36">
        <v>0</v>
      </c>
      <c r="H91" s="57">
        <v>0.4</v>
      </c>
      <c r="I91" s="116">
        <f t="shared" si="11"/>
        <v>0</v>
      </c>
      <c r="J91" s="28"/>
    </row>
    <row r="92" spans="1:12" s="26" customFormat="1" ht="12" hidden="1" customHeight="1" x14ac:dyDescent="0.2">
      <c r="A92" s="164"/>
      <c r="B92" s="186"/>
      <c r="C92" s="179"/>
      <c r="D92" s="179"/>
      <c r="E92" s="35" t="s">
        <v>118</v>
      </c>
      <c r="F92" s="84" t="s">
        <v>119</v>
      </c>
      <c r="G92" s="24">
        <v>0</v>
      </c>
      <c r="H92" s="57">
        <v>0</v>
      </c>
      <c r="I92" s="116">
        <f t="shared" si="11"/>
        <v>0</v>
      </c>
    </row>
    <row r="93" spans="1:12" s="26" customFormat="1" ht="15" customHeight="1" x14ac:dyDescent="0.2">
      <c r="A93" s="165"/>
      <c r="B93" s="187"/>
      <c r="C93" s="180"/>
      <c r="D93" s="180"/>
      <c r="E93" s="146" t="s">
        <v>282</v>
      </c>
      <c r="F93" s="147"/>
      <c r="G93" s="98">
        <f>SUM(G85:G92)</f>
        <v>44250000</v>
      </c>
      <c r="H93" s="98"/>
      <c r="I93" s="115">
        <f>SUM(I85:I92)</f>
        <v>43719000</v>
      </c>
    </row>
    <row r="94" spans="1:12" x14ac:dyDescent="0.2">
      <c r="A94" s="160" t="s">
        <v>285</v>
      </c>
      <c r="B94" s="161"/>
      <c r="C94" s="161"/>
      <c r="D94" s="162"/>
      <c r="E94" s="162"/>
      <c r="F94" s="46"/>
      <c r="G94" s="12">
        <f>G57+G62+G64+G70+G75+G81+G84+G93</f>
        <v>276250000</v>
      </c>
      <c r="H94" s="58"/>
      <c r="I94" s="113">
        <f>I57+I62+I64+I70+I75+I81+I84+I93</f>
        <v>177080708.46441889</v>
      </c>
    </row>
    <row r="95" spans="1:12" ht="24.75" customHeight="1" x14ac:dyDescent="0.2">
      <c r="A95" s="163">
        <v>3</v>
      </c>
      <c r="B95" s="182">
        <v>4</v>
      </c>
      <c r="C95" s="178" t="s">
        <v>17</v>
      </c>
      <c r="D95" s="140" t="s">
        <v>221</v>
      </c>
      <c r="E95" s="23" t="s">
        <v>105</v>
      </c>
      <c r="F95" s="49" t="s">
        <v>250</v>
      </c>
      <c r="G95" s="25">
        <v>22212210</v>
      </c>
      <c r="H95" s="43">
        <v>0</v>
      </c>
      <c r="I95" s="118">
        <v>0</v>
      </c>
    </row>
    <row r="96" spans="1:12" ht="36" x14ac:dyDescent="0.2">
      <c r="A96" s="164"/>
      <c r="B96" s="183"/>
      <c r="C96" s="179"/>
      <c r="D96" s="141"/>
      <c r="E96" s="23" t="s">
        <v>106</v>
      </c>
      <c r="F96" s="49" t="s">
        <v>251</v>
      </c>
      <c r="G96" s="25">
        <v>44424421</v>
      </c>
      <c r="H96" s="43">
        <v>0</v>
      </c>
      <c r="I96" s="118">
        <v>0</v>
      </c>
    </row>
    <row r="97" spans="1:13" ht="36" x14ac:dyDescent="0.2">
      <c r="A97" s="164"/>
      <c r="B97" s="183"/>
      <c r="C97" s="179"/>
      <c r="D97" s="141"/>
      <c r="E97" s="23" t="s">
        <v>107</v>
      </c>
      <c r="F97" s="49" t="s">
        <v>213</v>
      </c>
      <c r="G97" s="25">
        <v>155485473</v>
      </c>
      <c r="H97" s="43">
        <v>0</v>
      </c>
      <c r="I97" s="119">
        <v>0</v>
      </c>
      <c r="J97" s="4">
        <f>(G95+G96+G97)*4.5</f>
        <v>999549468</v>
      </c>
      <c r="M97" s="33"/>
    </row>
    <row r="98" spans="1:13" s="26" customFormat="1" ht="24" x14ac:dyDescent="0.2">
      <c r="A98" s="164"/>
      <c r="B98" s="183"/>
      <c r="C98" s="179"/>
      <c r="D98" s="141"/>
      <c r="E98" s="23" t="s">
        <v>123</v>
      </c>
      <c r="F98" s="49" t="s">
        <v>124</v>
      </c>
      <c r="G98" s="25">
        <v>2214988</v>
      </c>
      <c r="H98" s="43">
        <v>0.4</v>
      </c>
      <c r="I98" s="119">
        <f>G98*H98</f>
        <v>885995.20000000007</v>
      </c>
      <c r="M98" s="33"/>
    </row>
    <row r="99" spans="1:13" s="26" customFormat="1" ht="12" hidden="1" customHeight="1" x14ac:dyDescent="0.2">
      <c r="A99" s="164"/>
      <c r="B99" s="183"/>
      <c r="C99" s="179"/>
      <c r="D99" s="141"/>
      <c r="E99" s="35" t="s">
        <v>122</v>
      </c>
      <c r="F99" s="93" t="s">
        <v>121</v>
      </c>
      <c r="G99" s="42">
        <v>0</v>
      </c>
      <c r="H99" s="56">
        <v>0</v>
      </c>
      <c r="I99" s="120">
        <f>G99*H99</f>
        <v>0</v>
      </c>
      <c r="M99" s="33"/>
    </row>
    <row r="100" spans="1:13" s="26" customFormat="1" ht="24" x14ac:dyDescent="0.2">
      <c r="A100" s="164"/>
      <c r="B100" s="183"/>
      <c r="C100" s="179"/>
      <c r="D100" s="141"/>
      <c r="E100" s="23" t="s">
        <v>242</v>
      </c>
      <c r="F100" s="86" t="s">
        <v>243</v>
      </c>
      <c r="G100" s="25">
        <v>18162908</v>
      </c>
      <c r="H100" s="43">
        <v>1</v>
      </c>
      <c r="I100" s="119">
        <f>G100*H100</f>
        <v>18162908</v>
      </c>
      <c r="J100" s="26">
        <f>(G100+G98)*4.5</f>
        <v>91700532</v>
      </c>
      <c r="M100" s="33"/>
    </row>
    <row r="101" spans="1:13" s="26" customFormat="1" ht="24" x14ac:dyDescent="0.2">
      <c r="A101" s="164"/>
      <c r="B101" s="183"/>
      <c r="C101" s="179"/>
      <c r="D101" s="141"/>
      <c r="E101" s="23" t="s">
        <v>116</v>
      </c>
      <c r="F101" s="69" t="s">
        <v>117</v>
      </c>
      <c r="G101" s="25">
        <v>10714000</v>
      </c>
      <c r="H101" s="43">
        <v>0.4</v>
      </c>
      <c r="I101" s="119">
        <f>G101*H101</f>
        <v>4285600</v>
      </c>
      <c r="J101" s="26">
        <f>(G101+G102)*4.5</f>
        <v>52713000</v>
      </c>
      <c r="M101" s="33"/>
    </row>
    <row r="102" spans="1:13" s="26" customFormat="1" ht="36" x14ac:dyDescent="0.2">
      <c r="A102" s="164"/>
      <c r="B102" s="183"/>
      <c r="C102" s="179"/>
      <c r="D102" s="141"/>
      <c r="E102" s="23" t="s">
        <v>241</v>
      </c>
      <c r="F102" s="86" t="s">
        <v>304</v>
      </c>
      <c r="G102" s="25">
        <v>1000000</v>
      </c>
      <c r="H102" s="43">
        <v>0.4</v>
      </c>
      <c r="I102" s="119">
        <f>G102*H102</f>
        <v>400000</v>
      </c>
      <c r="M102" s="32"/>
    </row>
    <row r="103" spans="1:13" s="26" customFormat="1" ht="15" customHeight="1" x14ac:dyDescent="0.2">
      <c r="A103" s="165"/>
      <c r="B103" s="184"/>
      <c r="C103" s="180"/>
      <c r="D103" s="142"/>
      <c r="E103" s="146" t="s">
        <v>283</v>
      </c>
      <c r="F103" s="147"/>
      <c r="G103" s="98">
        <f>SUM(G95:G102)</f>
        <v>254214000</v>
      </c>
      <c r="H103" s="98"/>
      <c r="I103" s="115">
        <f>SUM(I95:I102)</f>
        <v>23734503.199999999</v>
      </c>
      <c r="M103" s="32"/>
    </row>
    <row r="104" spans="1:13" x14ac:dyDescent="0.2">
      <c r="A104" s="160" t="s">
        <v>286</v>
      </c>
      <c r="B104" s="161"/>
      <c r="C104" s="161"/>
      <c r="D104" s="162"/>
      <c r="E104" s="162"/>
      <c r="F104" s="46"/>
      <c r="G104" s="12">
        <f>G103</f>
        <v>254214000</v>
      </c>
      <c r="H104" s="59"/>
      <c r="I104" s="113">
        <f>I103</f>
        <v>23734503.199999999</v>
      </c>
    </row>
    <row r="105" spans="1:13" ht="39.75" hidden="1" customHeight="1" x14ac:dyDescent="0.2">
      <c r="A105" s="163">
        <v>4</v>
      </c>
      <c r="B105" s="192">
        <v>6</v>
      </c>
      <c r="C105" s="188" t="s">
        <v>15</v>
      </c>
      <c r="D105" s="193" t="s">
        <v>125</v>
      </c>
      <c r="E105" s="40"/>
      <c r="F105" s="94"/>
      <c r="G105" s="42">
        <v>0</v>
      </c>
      <c r="H105" s="56">
        <v>0</v>
      </c>
      <c r="I105" s="121">
        <f>G105*H105</f>
        <v>0</v>
      </c>
      <c r="J105" s="33"/>
      <c r="K105" s="72"/>
      <c r="M105" s="28"/>
    </row>
    <row r="106" spans="1:13" s="26" customFormat="1" ht="15" hidden="1" customHeight="1" x14ac:dyDescent="0.2">
      <c r="A106" s="164"/>
      <c r="B106" s="192"/>
      <c r="C106" s="188"/>
      <c r="D106" s="194"/>
      <c r="E106" s="146" t="s">
        <v>287</v>
      </c>
      <c r="F106" s="147"/>
      <c r="G106" s="98">
        <f>G105</f>
        <v>0</v>
      </c>
      <c r="H106" s="98"/>
      <c r="I106" s="115">
        <f>I105</f>
        <v>0</v>
      </c>
      <c r="J106" s="33"/>
      <c r="K106" s="72"/>
      <c r="M106" s="28"/>
    </row>
    <row r="107" spans="1:13" ht="32.25" customHeight="1" x14ac:dyDescent="0.2">
      <c r="A107" s="164"/>
      <c r="B107" s="192"/>
      <c r="C107" s="173" t="s">
        <v>16</v>
      </c>
      <c r="D107" s="178" t="s">
        <v>126</v>
      </c>
      <c r="E107" s="2" t="s">
        <v>128</v>
      </c>
      <c r="F107" s="34" t="s">
        <v>132</v>
      </c>
      <c r="G107" s="103">
        <v>6792500</v>
      </c>
      <c r="H107" s="43">
        <v>0</v>
      </c>
      <c r="I107" s="122">
        <f>G107*H107</f>
        <v>0</v>
      </c>
      <c r="J107" s="74"/>
      <c r="K107" s="72"/>
    </row>
    <row r="108" spans="1:13" s="26" customFormat="1" ht="24" x14ac:dyDescent="0.2">
      <c r="A108" s="164"/>
      <c r="B108" s="192"/>
      <c r="C108" s="173"/>
      <c r="D108" s="179"/>
      <c r="E108" s="2" t="s">
        <v>129</v>
      </c>
      <c r="F108" s="34" t="s">
        <v>133</v>
      </c>
      <c r="G108" s="103">
        <v>10497500</v>
      </c>
      <c r="H108" s="43">
        <v>0</v>
      </c>
      <c r="I108" s="122">
        <f t="shared" ref="I108:I110" si="15">G108*H108</f>
        <v>0</v>
      </c>
      <c r="J108" s="75"/>
      <c r="K108" s="72"/>
    </row>
    <row r="109" spans="1:13" s="26" customFormat="1" x14ac:dyDescent="0.2">
      <c r="A109" s="164"/>
      <c r="B109" s="192"/>
      <c r="C109" s="173"/>
      <c r="D109" s="179"/>
      <c r="E109" s="2" t="s">
        <v>130</v>
      </c>
      <c r="F109" s="34" t="s">
        <v>134</v>
      </c>
      <c r="G109" s="103">
        <v>4528333</v>
      </c>
      <c r="H109" s="43">
        <v>0</v>
      </c>
      <c r="I109" s="122">
        <f t="shared" si="15"/>
        <v>0</v>
      </c>
      <c r="J109" s="75"/>
      <c r="K109" s="72"/>
    </row>
    <row r="110" spans="1:13" s="26" customFormat="1" ht="24" x14ac:dyDescent="0.2">
      <c r="A110" s="164"/>
      <c r="B110" s="192"/>
      <c r="C110" s="173"/>
      <c r="D110" s="179"/>
      <c r="E110" s="2" t="s">
        <v>131</v>
      </c>
      <c r="F110" s="34" t="s">
        <v>135</v>
      </c>
      <c r="G110" s="103">
        <v>16181667</v>
      </c>
      <c r="H110" s="43">
        <v>0</v>
      </c>
      <c r="I110" s="122">
        <f t="shared" si="15"/>
        <v>0</v>
      </c>
      <c r="J110" s="75"/>
      <c r="K110" s="72"/>
    </row>
    <row r="111" spans="1:13" s="26" customFormat="1" ht="15" customHeight="1" x14ac:dyDescent="0.2">
      <c r="A111" s="164"/>
      <c r="B111" s="192"/>
      <c r="C111" s="173"/>
      <c r="D111" s="180"/>
      <c r="E111" s="146" t="s">
        <v>288</v>
      </c>
      <c r="F111" s="147"/>
      <c r="G111" s="98">
        <f>SUM(G107:G110)</f>
        <v>38000000</v>
      </c>
      <c r="H111" s="98"/>
      <c r="I111" s="115">
        <f>SUM(I107:I110)</f>
        <v>0</v>
      </c>
      <c r="J111" s="75"/>
      <c r="K111" s="72"/>
    </row>
    <row r="112" spans="1:13" s="26" customFormat="1" ht="24" hidden="1" customHeight="1" x14ac:dyDescent="0.2">
      <c r="A112" s="164"/>
      <c r="B112" s="192"/>
      <c r="C112" s="173" t="s">
        <v>17</v>
      </c>
      <c r="D112" s="178" t="s">
        <v>127</v>
      </c>
      <c r="E112" s="40" t="s">
        <v>128</v>
      </c>
      <c r="F112" s="41" t="s">
        <v>132</v>
      </c>
      <c r="G112" s="103">
        <v>0</v>
      </c>
      <c r="H112" s="43">
        <v>0</v>
      </c>
      <c r="I112" s="122">
        <f t="shared" ref="I112:I114" si="16">G112*H112</f>
        <v>0</v>
      </c>
      <c r="J112" s="75"/>
      <c r="K112" s="72"/>
    </row>
    <row r="113" spans="1:11" s="26" customFormat="1" ht="36" x14ac:dyDescent="0.2">
      <c r="A113" s="164"/>
      <c r="B113" s="192"/>
      <c r="C113" s="173"/>
      <c r="D113" s="179"/>
      <c r="E113" s="2" t="s">
        <v>215</v>
      </c>
      <c r="F113" s="34" t="s">
        <v>217</v>
      </c>
      <c r="G113" s="171">
        <v>19000000</v>
      </c>
      <c r="H113" s="43">
        <v>0</v>
      </c>
      <c r="I113" s="122">
        <f t="shared" si="16"/>
        <v>0</v>
      </c>
      <c r="J113" s="75"/>
      <c r="K113" s="72"/>
    </row>
    <row r="114" spans="1:11" ht="24" x14ac:dyDescent="0.2">
      <c r="A114" s="164"/>
      <c r="B114" s="192"/>
      <c r="C114" s="173"/>
      <c r="D114" s="179"/>
      <c r="E114" s="23" t="s">
        <v>216</v>
      </c>
      <c r="F114" s="48" t="s">
        <v>218</v>
      </c>
      <c r="G114" s="172"/>
      <c r="H114" s="43">
        <v>0</v>
      </c>
      <c r="I114" s="122">
        <f t="shared" si="16"/>
        <v>0</v>
      </c>
      <c r="J114" s="75"/>
      <c r="K114" s="72"/>
    </row>
    <row r="115" spans="1:11" s="26" customFormat="1" ht="15" customHeight="1" x14ac:dyDescent="0.2">
      <c r="A115" s="164"/>
      <c r="B115" s="192"/>
      <c r="C115" s="173"/>
      <c r="D115" s="180"/>
      <c r="E115" s="146" t="s">
        <v>289</v>
      </c>
      <c r="F115" s="147"/>
      <c r="G115" s="98">
        <f>SUM(G112:G114)</f>
        <v>19000000</v>
      </c>
      <c r="H115" s="98"/>
      <c r="I115" s="115">
        <f>SUM(I112:I114)</f>
        <v>0</v>
      </c>
      <c r="J115" s="75"/>
      <c r="K115" s="72"/>
    </row>
    <row r="116" spans="1:11" s="26" customFormat="1" ht="15" customHeight="1" x14ac:dyDescent="0.2">
      <c r="A116" s="164"/>
      <c r="B116" s="192"/>
      <c r="C116" s="173" t="s">
        <v>18</v>
      </c>
      <c r="D116" s="195" t="s">
        <v>222</v>
      </c>
      <c r="E116" s="22" t="s">
        <v>109</v>
      </c>
      <c r="F116" s="48" t="s">
        <v>108</v>
      </c>
      <c r="G116" s="103">
        <v>116800000</v>
      </c>
      <c r="H116" s="60">
        <v>0</v>
      </c>
      <c r="I116" s="122">
        <f>J116*H116</f>
        <v>0</v>
      </c>
      <c r="J116" s="75"/>
      <c r="K116" s="72"/>
    </row>
    <row r="117" spans="1:11" s="26" customFormat="1" ht="15" customHeight="1" x14ac:dyDescent="0.2">
      <c r="A117" s="164"/>
      <c r="B117" s="192"/>
      <c r="C117" s="173"/>
      <c r="D117" s="196"/>
      <c r="E117" s="22" t="s">
        <v>111</v>
      </c>
      <c r="F117" s="48" t="s">
        <v>110</v>
      </c>
      <c r="G117" s="103">
        <v>21900000</v>
      </c>
      <c r="H117" s="60">
        <v>0</v>
      </c>
      <c r="I117" s="122">
        <f>J117*H117</f>
        <v>0</v>
      </c>
      <c r="J117" s="75"/>
      <c r="K117" s="72"/>
    </row>
    <row r="118" spans="1:11" s="26" customFormat="1" ht="12" customHeight="1" x14ac:dyDescent="0.2">
      <c r="A118" s="164"/>
      <c r="B118" s="192"/>
      <c r="C118" s="173"/>
      <c r="D118" s="196"/>
      <c r="E118" s="22" t="s">
        <v>113</v>
      </c>
      <c r="F118" s="50" t="s">
        <v>112</v>
      </c>
      <c r="G118" s="103">
        <v>7300000</v>
      </c>
      <c r="H118" s="60">
        <v>0</v>
      </c>
      <c r="I118" s="122">
        <f>J118*H118</f>
        <v>0</v>
      </c>
      <c r="J118" s="75"/>
      <c r="K118" s="72"/>
    </row>
    <row r="119" spans="1:11" s="26" customFormat="1" ht="15" customHeight="1" x14ac:dyDescent="0.2">
      <c r="A119" s="164"/>
      <c r="B119" s="192"/>
      <c r="C119" s="173"/>
      <c r="D119" s="197"/>
      <c r="E119" s="146" t="s">
        <v>291</v>
      </c>
      <c r="F119" s="147"/>
      <c r="G119" s="98">
        <f>SUM(G116:G118)</f>
        <v>146000000</v>
      </c>
      <c r="H119" s="98"/>
      <c r="I119" s="115">
        <f>SUM(I116:I118)</f>
        <v>0</v>
      </c>
      <c r="J119" s="75"/>
      <c r="K119" s="72"/>
    </row>
    <row r="120" spans="1:11" s="26" customFormat="1" ht="36" customHeight="1" x14ac:dyDescent="0.2">
      <c r="A120" s="164"/>
      <c r="B120" s="192"/>
      <c r="C120" s="173" t="s">
        <v>318</v>
      </c>
      <c r="D120" s="191" t="s">
        <v>225</v>
      </c>
      <c r="E120" s="22" t="s">
        <v>210</v>
      </c>
      <c r="F120" s="50" t="s">
        <v>252</v>
      </c>
      <c r="G120" s="103">
        <v>57000000</v>
      </c>
      <c r="H120" s="60">
        <v>0</v>
      </c>
      <c r="I120" s="122">
        <f>J120*H120</f>
        <v>0</v>
      </c>
      <c r="J120" s="75"/>
      <c r="K120" s="72"/>
    </row>
    <row r="121" spans="1:11" s="26" customFormat="1" ht="15" customHeight="1" x14ac:dyDescent="0.2">
      <c r="A121" s="164"/>
      <c r="B121" s="192"/>
      <c r="C121" s="173"/>
      <c r="D121" s="191"/>
      <c r="E121" s="146" t="s">
        <v>317</v>
      </c>
      <c r="F121" s="147"/>
      <c r="G121" s="98">
        <f>SUM(G120)</f>
        <v>57000000</v>
      </c>
      <c r="H121" s="98"/>
      <c r="I121" s="115">
        <f>SUM(I120)</f>
        <v>0</v>
      </c>
      <c r="J121" s="75"/>
      <c r="K121" s="72"/>
    </row>
    <row r="122" spans="1:11" ht="15" x14ac:dyDescent="0.25">
      <c r="A122" s="164"/>
      <c r="B122" s="166" t="s">
        <v>292</v>
      </c>
      <c r="C122" s="167"/>
      <c r="D122" s="167"/>
      <c r="E122" s="168"/>
      <c r="F122" s="52"/>
      <c r="G122" s="13">
        <f>G106+G111+G115+G119+G121</f>
        <v>260000000</v>
      </c>
      <c r="H122" s="61"/>
      <c r="I122" s="123">
        <f>I106+I111+I115+I119+I121</f>
        <v>0</v>
      </c>
      <c r="J122" s="76"/>
      <c r="K122" s="73"/>
    </row>
    <row r="123" spans="1:11" ht="32.25" customHeight="1" x14ac:dyDescent="0.2">
      <c r="A123" s="164"/>
      <c r="B123" s="203">
        <v>8</v>
      </c>
      <c r="C123" s="140" t="s">
        <v>15</v>
      </c>
      <c r="D123" s="178" t="s">
        <v>136</v>
      </c>
      <c r="E123" s="23" t="s">
        <v>150</v>
      </c>
      <c r="F123" s="48" t="s">
        <v>253</v>
      </c>
      <c r="G123" s="171">
        <v>34594245</v>
      </c>
      <c r="H123" s="60">
        <v>0</v>
      </c>
      <c r="I123" s="122">
        <f>G123*H123</f>
        <v>0</v>
      </c>
      <c r="J123" s="77"/>
    </row>
    <row r="124" spans="1:11" s="26" customFormat="1" ht="24" hidden="1" x14ac:dyDescent="0.2">
      <c r="A124" s="164"/>
      <c r="B124" s="204"/>
      <c r="C124" s="141"/>
      <c r="D124" s="179"/>
      <c r="E124" s="87" t="s">
        <v>151</v>
      </c>
      <c r="F124" s="51" t="s">
        <v>254</v>
      </c>
      <c r="G124" s="177"/>
      <c r="H124" s="60">
        <v>0</v>
      </c>
      <c r="I124" s="122">
        <f t="shared" ref="I124:I171" si="17">G124*H124</f>
        <v>0</v>
      </c>
    </row>
    <row r="125" spans="1:11" s="26" customFormat="1" ht="36" hidden="1" x14ac:dyDescent="0.2">
      <c r="A125" s="164"/>
      <c r="B125" s="204"/>
      <c r="C125" s="141"/>
      <c r="D125" s="179"/>
      <c r="E125" s="87" t="s">
        <v>152</v>
      </c>
      <c r="F125" s="51" t="s">
        <v>255</v>
      </c>
      <c r="G125" s="177"/>
      <c r="H125" s="60">
        <v>0</v>
      </c>
      <c r="I125" s="122">
        <f t="shared" ref="I125:I127" si="18">G125*H125</f>
        <v>0</v>
      </c>
    </row>
    <row r="126" spans="1:11" s="26" customFormat="1" hidden="1" x14ac:dyDescent="0.2">
      <c r="A126" s="164"/>
      <c r="B126" s="204"/>
      <c r="C126" s="141"/>
      <c r="D126" s="179"/>
      <c r="E126" s="87" t="s">
        <v>153</v>
      </c>
      <c r="F126" s="51" t="s">
        <v>256</v>
      </c>
      <c r="G126" s="177"/>
      <c r="H126" s="60">
        <v>0</v>
      </c>
      <c r="I126" s="122">
        <f t="shared" si="18"/>
        <v>0</v>
      </c>
    </row>
    <row r="127" spans="1:11" s="26" customFormat="1" ht="36" hidden="1" x14ac:dyDescent="0.2">
      <c r="A127" s="164"/>
      <c r="B127" s="204"/>
      <c r="C127" s="141"/>
      <c r="D127" s="179"/>
      <c r="E127" s="35" t="s">
        <v>154</v>
      </c>
      <c r="F127" s="51" t="s">
        <v>161</v>
      </c>
      <c r="G127" s="172"/>
      <c r="H127" s="60">
        <v>0</v>
      </c>
      <c r="I127" s="122">
        <f t="shared" si="18"/>
        <v>0</v>
      </c>
    </row>
    <row r="128" spans="1:11" s="26" customFormat="1" ht="36" hidden="1" x14ac:dyDescent="0.2">
      <c r="A128" s="164"/>
      <c r="B128" s="204"/>
      <c r="C128" s="141"/>
      <c r="D128" s="179"/>
      <c r="E128" s="35" t="s">
        <v>155</v>
      </c>
      <c r="F128" s="51" t="s">
        <v>158</v>
      </c>
      <c r="G128" s="42"/>
      <c r="H128" s="60">
        <v>0</v>
      </c>
      <c r="I128" s="122">
        <f t="shared" si="17"/>
        <v>0</v>
      </c>
    </row>
    <row r="129" spans="1:9" s="26" customFormat="1" ht="21.75" customHeight="1" x14ac:dyDescent="0.2">
      <c r="A129" s="164"/>
      <c r="B129" s="204"/>
      <c r="C129" s="141"/>
      <c r="D129" s="179"/>
      <c r="E129" s="23" t="s">
        <v>156</v>
      </c>
      <c r="F129" s="48" t="s">
        <v>159</v>
      </c>
      <c r="G129" s="25">
        <v>6363873</v>
      </c>
      <c r="H129" s="60">
        <v>0</v>
      </c>
      <c r="I129" s="122">
        <f t="shared" si="17"/>
        <v>0</v>
      </c>
    </row>
    <row r="130" spans="1:9" s="26" customFormat="1" ht="24" hidden="1" x14ac:dyDescent="0.2">
      <c r="A130" s="164"/>
      <c r="B130" s="204"/>
      <c r="C130" s="141"/>
      <c r="D130" s="179"/>
      <c r="E130" s="35" t="s">
        <v>157</v>
      </c>
      <c r="F130" s="51" t="s">
        <v>160</v>
      </c>
      <c r="G130" s="42">
        <v>0</v>
      </c>
      <c r="H130" s="60">
        <v>0</v>
      </c>
      <c r="I130" s="122">
        <f t="shared" si="17"/>
        <v>0</v>
      </c>
    </row>
    <row r="131" spans="1:9" s="26" customFormat="1" ht="15" customHeight="1" x14ac:dyDescent="0.2">
      <c r="A131" s="164"/>
      <c r="B131" s="204"/>
      <c r="C131" s="142"/>
      <c r="D131" s="180"/>
      <c r="E131" s="146" t="s">
        <v>287</v>
      </c>
      <c r="F131" s="147"/>
      <c r="G131" s="98">
        <f>SUM(G123:G130)</f>
        <v>40958118</v>
      </c>
      <c r="H131" s="98"/>
      <c r="I131" s="115">
        <f>SUM(I123:I130)</f>
        <v>0</v>
      </c>
    </row>
    <row r="132" spans="1:9" s="26" customFormat="1" ht="68.25" customHeight="1" x14ac:dyDescent="0.2">
      <c r="A132" s="164"/>
      <c r="B132" s="204"/>
      <c r="C132" s="140" t="s">
        <v>16</v>
      </c>
      <c r="D132" s="178" t="s">
        <v>137</v>
      </c>
      <c r="E132" s="23" t="s">
        <v>237</v>
      </c>
      <c r="F132" s="50" t="s">
        <v>260</v>
      </c>
      <c r="G132" s="25">
        <v>2892670</v>
      </c>
      <c r="H132" s="60">
        <v>0</v>
      </c>
      <c r="I132" s="122">
        <f t="shared" si="17"/>
        <v>0</v>
      </c>
    </row>
    <row r="133" spans="1:9" s="26" customFormat="1" ht="15" customHeight="1" x14ac:dyDescent="0.2">
      <c r="A133" s="164"/>
      <c r="B133" s="204"/>
      <c r="C133" s="142"/>
      <c r="D133" s="180"/>
      <c r="E133" s="146" t="s">
        <v>288</v>
      </c>
      <c r="F133" s="147"/>
      <c r="G133" s="98">
        <f>SUM(G132)</f>
        <v>2892670</v>
      </c>
      <c r="H133" s="98"/>
      <c r="I133" s="115">
        <f>SUM(I132)</f>
        <v>0</v>
      </c>
    </row>
    <row r="134" spans="1:9" s="26" customFormat="1" ht="40.5" customHeight="1" x14ac:dyDescent="0.2">
      <c r="A134" s="164"/>
      <c r="B134" s="204"/>
      <c r="C134" s="140" t="s">
        <v>17</v>
      </c>
      <c r="D134" s="178" t="s">
        <v>138</v>
      </c>
      <c r="E134" s="23" t="s">
        <v>152</v>
      </c>
      <c r="F134" s="48" t="s">
        <v>255</v>
      </c>
      <c r="G134" s="171">
        <v>7906630</v>
      </c>
      <c r="H134" s="60">
        <v>0</v>
      </c>
      <c r="I134" s="122">
        <f t="shared" si="17"/>
        <v>0</v>
      </c>
    </row>
    <row r="135" spans="1:9" s="26" customFormat="1" ht="29.25" customHeight="1" x14ac:dyDescent="0.2">
      <c r="A135" s="164"/>
      <c r="B135" s="204"/>
      <c r="C135" s="141"/>
      <c r="D135" s="179"/>
      <c r="E135" s="23" t="s">
        <v>163</v>
      </c>
      <c r="F135" s="48" t="s">
        <v>257</v>
      </c>
      <c r="G135" s="172"/>
      <c r="H135" s="60">
        <v>0</v>
      </c>
      <c r="I135" s="122">
        <f t="shared" ref="I135" si="19">G135*H135</f>
        <v>0</v>
      </c>
    </row>
    <row r="136" spans="1:9" s="26" customFormat="1" ht="36" hidden="1" x14ac:dyDescent="0.2">
      <c r="A136" s="164"/>
      <c r="B136" s="204"/>
      <c r="C136" s="141"/>
      <c r="D136" s="179"/>
      <c r="E136" s="35" t="s">
        <v>154</v>
      </c>
      <c r="F136" s="51" t="s">
        <v>161</v>
      </c>
      <c r="G136" s="42">
        <v>0</v>
      </c>
      <c r="H136" s="60">
        <v>0</v>
      </c>
      <c r="I136" s="122">
        <f t="shared" si="17"/>
        <v>0</v>
      </c>
    </row>
    <row r="137" spans="1:9" s="26" customFormat="1" ht="36" hidden="1" x14ac:dyDescent="0.2">
      <c r="A137" s="164"/>
      <c r="B137" s="204"/>
      <c r="C137" s="141"/>
      <c r="D137" s="179"/>
      <c r="E137" s="35" t="s">
        <v>162</v>
      </c>
      <c r="F137" s="51" t="s">
        <v>181</v>
      </c>
      <c r="G137" s="42">
        <v>0</v>
      </c>
      <c r="H137" s="60">
        <v>0</v>
      </c>
      <c r="I137" s="122">
        <f t="shared" si="17"/>
        <v>0</v>
      </c>
    </row>
    <row r="138" spans="1:9" s="26" customFormat="1" ht="48" x14ac:dyDescent="0.2">
      <c r="A138" s="164"/>
      <c r="B138" s="204"/>
      <c r="C138" s="141"/>
      <c r="D138" s="179"/>
      <c r="E138" s="23" t="s">
        <v>164</v>
      </c>
      <c r="F138" s="48" t="s">
        <v>258</v>
      </c>
      <c r="G138" s="171">
        <v>4242582</v>
      </c>
      <c r="H138" s="60">
        <v>0</v>
      </c>
      <c r="I138" s="122">
        <f t="shared" si="17"/>
        <v>0</v>
      </c>
    </row>
    <row r="139" spans="1:9" s="26" customFormat="1" ht="24" x14ac:dyDescent="0.2">
      <c r="A139" s="164"/>
      <c r="B139" s="204"/>
      <c r="C139" s="141"/>
      <c r="D139" s="179"/>
      <c r="E139" s="23" t="s">
        <v>165</v>
      </c>
      <c r="F139" s="48" t="s">
        <v>259</v>
      </c>
      <c r="G139" s="172"/>
      <c r="H139" s="60">
        <v>0</v>
      </c>
      <c r="I139" s="122">
        <f t="shared" si="17"/>
        <v>0</v>
      </c>
    </row>
    <row r="140" spans="1:9" s="26" customFormat="1" ht="15" customHeight="1" x14ac:dyDescent="0.2">
      <c r="A140" s="164"/>
      <c r="B140" s="204"/>
      <c r="C140" s="142"/>
      <c r="D140" s="180"/>
      <c r="E140" s="146" t="s">
        <v>289</v>
      </c>
      <c r="F140" s="147"/>
      <c r="G140" s="98">
        <f>SUM(G134:G139)</f>
        <v>12149212</v>
      </c>
      <c r="H140" s="98"/>
      <c r="I140" s="115">
        <f>SUM(I134:I139)</f>
        <v>0</v>
      </c>
    </row>
    <row r="141" spans="1:9" s="26" customFormat="1" ht="60" hidden="1" customHeight="1" x14ac:dyDescent="0.2">
      <c r="A141" s="164"/>
      <c r="B141" s="204"/>
      <c r="C141" s="178" t="s">
        <v>18</v>
      </c>
      <c r="D141" s="178" t="s">
        <v>139</v>
      </c>
      <c r="E141" s="23"/>
      <c r="F141" s="48"/>
      <c r="G141" s="25"/>
      <c r="H141" s="60">
        <v>0</v>
      </c>
      <c r="I141" s="122">
        <f t="shared" si="17"/>
        <v>0</v>
      </c>
    </row>
    <row r="142" spans="1:9" s="26" customFormat="1" ht="15" hidden="1" customHeight="1" x14ac:dyDescent="0.2">
      <c r="A142" s="164"/>
      <c r="B142" s="204"/>
      <c r="C142" s="180"/>
      <c r="D142" s="180"/>
      <c r="E142" s="146" t="s">
        <v>291</v>
      </c>
      <c r="F142" s="147"/>
      <c r="G142" s="98">
        <f>SUM(G141)</f>
        <v>0</v>
      </c>
      <c r="H142" s="98"/>
      <c r="I142" s="115">
        <f>SUM(I141)</f>
        <v>0</v>
      </c>
    </row>
    <row r="143" spans="1:9" s="26" customFormat="1" ht="20.25" hidden="1" customHeight="1" x14ac:dyDescent="0.2">
      <c r="A143" s="164"/>
      <c r="B143" s="204"/>
      <c r="C143" s="178" t="s">
        <v>21</v>
      </c>
      <c r="D143" s="178" t="s">
        <v>140</v>
      </c>
      <c r="E143" s="35" t="s">
        <v>166</v>
      </c>
      <c r="F143" s="47" t="s">
        <v>182</v>
      </c>
      <c r="G143" s="171">
        <v>49489655</v>
      </c>
      <c r="H143" s="60">
        <v>0</v>
      </c>
      <c r="I143" s="122">
        <f t="shared" si="17"/>
        <v>0</v>
      </c>
    </row>
    <row r="144" spans="1:9" s="26" customFormat="1" ht="52.5" customHeight="1" x14ac:dyDescent="0.2">
      <c r="A144" s="164"/>
      <c r="B144" s="204"/>
      <c r="C144" s="179"/>
      <c r="D144" s="179"/>
      <c r="E144" s="23" t="s">
        <v>168</v>
      </c>
      <c r="F144" s="48" t="s">
        <v>184</v>
      </c>
      <c r="G144" s="172"/>
      <c r="H144" s="60">
        <v>0</v>
      </c>
      <c r="I144" s="122">
        <f t="shared" ref="I144" si="20">G144*H144</f>
        <v>0</v>
      </c>
    </row>
    <row r="145" spans="1:9" s="26" customFormat="1" ht="24" x14ac:dyDescent="0.2">
      <c r="A145" s="164"/>
      <c r="B145" s="204"/>
      <c r="C145" s="179"/>
      <c r="D145" s="179"/>
      <c r="E145" s="23" t="s">
        <v>167</v>
      </c>
      <c r="F145" s="48" t="s">
        <v>183</v>
      </c>
      <c r="G145" s="25">
        <v>5110345</v>
      </c>
      <c r="H145" s="60">
        <v>0</v>
      </c>
      <c r="I145" s="122">
        <f t="shared" si="17"/>
        <v>0</v>
      </c>
    </row>
    <row r="146" spans="1:9" s="26" customFormat="1" ht="24" hidden="1" x14ac:dyDescent="0.2">
      <c r="A146" s="164"/>
      <c r="B146" s="204"/>
      <c r="C146" s="179"/>
      <c r="D146" s="179"/>
      <c r="E146" s="35" t="s">
        <v>169</v>
      </c>
      <c r="F146" s="51" t="s">
        <v>185</v>
      </c>
      <c r="G146" s="42">
        <v>0</v>
      </c>
      <c r="H146" s="60">
        <v>0</v>
      </c>
      <c r="I146" s="122">
        <f t="shared" si="17"/>
        <v>0</v>
      </c>
    </row>
    <row r="147" spans="1:9" s="26" customFormat="1" ht="15" customHeight="1" x14ac:dyDescent="0.2">
      <c r="A147" s="164"/>
      <c r="B147" s="204"/>
      <c r="C147" s="180"/>
      <c r="D147" s="180"/>
      <c r="E147" s="146" t="s">
        <v>290</v>
      </c>
      <c r="F147" s="147"/>
      <c r="G147" s="98">
        <f>SUM(G143:G146)</f>
        <v>54600000</v>
      </c>
      <c r="H147" s="98"/>
      <c r="I147" s="115">
        <f>SUM(I143:I146)</f>
        <v>0</v>
      </c>
    </row>
    <row r="148" spans="1:9" s="26" customFormat="1" ht="59.25" customHeight="1" x14ac:dyDescent="0.2">
      <c r="A148" s="164"/>
      <c r="B148" s="204"/>
      <c r="C148" s="178" t="s">
        <v>22</v>
      </c>
      <c r="D148" s="178" t="s">
        <v>141</v>
      </c>
      <c r="E148" s="23" t="s">
        <v>166</v>
      </c>
      <c r="F148" s="50" t="s">
        <v>182</v>
      </c>
      <c r="G148" s="171">
        <v>23400000</v>
      </c>
      <c r="H148" s="60">
        <v>0</v>
      </c>
      <c r="I148" s="122">
        <f t="shared" si="17"/>
        <v>0</v>
      </c>
    </row>
    <row r="149" spans="1:9" s="26" customFormat="1" ht="24" x14ac:dyDescent="0.2">
      <c r="A149" s="164"/>
      <c r="B149" s="204"/>
      <c r="C149" s="179"/>
      <c r="D149" s="179"/>
      <c r="E149" s="23" t="s">
        <v>170</v>
      </c>
      <c r="F149" s="50" t="s">
        <v>186</v>
      </c>
      <c r="G149" s="172"/>
      <c r="H149" s="60">
        <v>0</v>
      </c>
      <c r="I149" s="122">
        <f t="shared" si="17"/>
        <v>0</v>
      </c>
    </row>
    <row r="150" spans="1:9" s="26" customFormat="1" ht="15" customHeight="1" x14ac:dyDescent="0.2">
      <c r="A150" s="164"/>
      <c r="B150" s="204"/>
      <c r="C150" s="180"/>
      <c r="D150" s="180"/>
      <c r="E150" s="146" t="s">
        <v>295</v>
      </c>
      <c r="F150" s="147"/>
      <c r="G150" s="98">
        <f>SUM(G148)</f>
        <v>23400000</v>
      </c>
      <c r="H150" s="98"/>
      <c r="I150" s="115">
        <f>SUM(I148:I149)</f>
        <v>0</v>
      </c>
    </row>
    <row r="151" spans="1:9" s="26" customFormat="1" ht="33" customHeight="1" x14ac:dyDescent="0.2">
      <c r="A151" s="164"/>
      <c r="B151" s="204"/>
      <c r="C151" s="178" t="s">
        <v>37</v>
      </c>
      <c r="D151" s="178" t="s">
        <v>142</v>
      </c>
      <c r="E151" s="23" t="s">
        <v>157</v>
      </c>
      <c r="F151" s="50" t="s">
        <v>160</v>
      </c>
      <c r="G151" s="25">
        <v>16426689</v>
      </c>
      <c r="H151" s="60">
        <v>0</v>
      </c>
      <c r="I151" s="122">
        <f t="shared" si="17"/>
        <v>0</v>
      </c>
    </row>
    <row r="152" spans="1:9" s="26" customFormat="1" ht="48" customHeight="1" x14ac:dyDescent="0.2">
      <c r="A152" s="164"/>
      <c r="B152" s="204"/>
      <c r="C152" s="179"/>
      <c r="D152" s="179"/>
      <c r="E152" s="23" t="s">
        <v>175</v>
      </c>
      <c r="F152" s="50" t="s">
        <v>191</v>
      </c>
      <c r="G152" s="177">
        <v>21923311</v>
      </c>
      <c r="H152" s="60">
        <v>0</v>
      </c>
      <c r="I152" s="122">
        <f t="shared" ref="I152:I153" si="21">G152*H152</f>
        <v>0</v>
      </c>
    </row>
    <row r="153" spans="1:9" s="26" customFormat="1" ht="31.5" customHeight="1" x14ac:dyDescent="0.2">
      <c r="A153" s="164"/>
      <c r="B153" s="204"/>
      <c r="C153" s="179"/>
      <c r="D153" s="179"/>
      <c r="E153" s="23" t="s">
        <v>171</v>
      </c>
      <c r="F153" s="50" t="s">
        <v>187</v>
      </c>
      <c r="G153" s="177"/>
      <c r="H153" s="60">
        <v>0</v>
      </c>
      <c r="I153" s="122">
        <f t="shared" si="21"/>
        <v>0</v>
      </c>
    </row>
    <row r="154" spans="1:9" s="26" customFormat="1" ht="36" hidden="1" x14ac:dyDescent="0.2">
      <c r="A154" s="164"/>
      <c r="B154" s="204"/>
      <c r="C154" s="179"/>
      <c r="D154" s="179"/>
      <c r="E154" s="35" t="s">
        <v>172</v>
      </c>
      <c r="F154" s="51" t="s">
        <v>188</v>
      </c>
      <c r="G154" s="177"/>
      <c r="H154" s="60">
        <v>0</v>
      </c>
      <c r="I154" s="122">
        <f t="shared" si="17"/>
        <v>0</v>
      </c>
    </row>
    <row r="155" spans="1:9" s="26" customFormat="1" ht="24" hidden="1" x14ac:dyDescent="0.2">
      <c r="A155" s="164"/>
      <c r="B155" s="204"/>
      <c r="C155" s="179"/>
      <c r="D155" s="179"/>
      <c r="E155" s="35" t="s">
        <v>173</v>
      </c>
      <c r="F155" s="51" t="s">
        <v>189</v>
      </c>
      <c r="G155" s="177"/>
      <c r="H155" s="60">
        <v>0</v>
      </c>
      <c r="I155" s="122">
        <f t="shared" si="17"/>
        <v>0</v>
      </c>
    </row>
    <row r="156" spans="1:9" s="26" customFormat="1" ht="48" x14ac:dyDescent="0.2">
      <c r="A156" s="164"/>
      <c r="B156" s="204"/>
      <c r="C156" s="179"/>
      <c r="D156" s="179"/>
      <c r="E156" s="23" t="s">
        <v>174</v>
      </c>
      <c r="F156" s="50" t="s">
        <v>190</v>
      </c>
      <c r="G156" s="172"/>
      <c r="H156" s="60">
        <v>0</v>
      </c>
      <c r="I156" s="122">
        <f t="shared" si="17"/>
        <v>0</v>
      </c>
    </row>
    <row r="157" spans="1:9" s="26" customFormat="1" ht="15" customHeight="1" x14ac:dyDescent="0.2">
      <c r="A157" s="164"/>
      <c r="B157" s="204"/>
      <c r="C157" s="180"/>
      <c r="D157" s="180"/>
      <c r="E157" s="146" t="s">
        <v>296</v>
      </c>
      <c r="F157" s="147"/>
      <c r="G157" s="98">
        <f>SUM(G151:G156)</f>
        <v>38350000</v>
      </c>
      <c r="H157" s="98"/>
      <c r="I157" s="115">
        <f>SUM(I151:I156)</f>
        <v>0</v>
      </c>
    </row>
    <row r="158" spans="1:9" s="26" customFormat="1" ht="48" hidden="1" x14ac:dyDescent="0.2">
      <c r="A158" s="164"/>
      <c r="B158" s="204"/>
      <c r="C158" s="178" t="s">
        <v>23</v>
      </c>
      <c r="D158" s="178" t="s">
        <v>143</v>
      </c>
      <c r="E158" s="35" t="s">
        <v>175</v>
      </c>
      <c r="F158" s="51" t="s">
        <v>191</v>
      </c>
      <c r="G158" s="171">
        <f>ROUND(0/4.3809,0)</f>
        <v>0</v>
      </c>
      <c r="H158" s="60">
        <v>0</v>
      </c>
      <c r="I158" s="122">
        <v>0</v>
      </c>
    </row>
    <row r="159" spans="1:9" s="26" customFormat="1" ht="36" hidden="1" x14ac:dyDescent="0.2">
      <c r="A159" s="164"/>
      <c r="B159" s="204"/>
      <c r="C159" s="179"/>
      <c r="D159" s="179"/>
      <c r="E159" s="35" t="s">
        <v>176</v>
      </c>
      <c r="F159" s="51" t="s">
        <v>192</v>
      </c>
      <c r="G159" s="177"/>
      <c r="H159" s="60">
        <v>0</v>
      </c>
      <c r="I159" s="122">
        <f t="shared" si="17"/>
        <v>0</v>
      </c>
    </row>
    <row r="160" spans="1:9" s="26" customFormat="1" ht="24" hidden="1" x14ac:dyDescent="0.2">
      <c r="A160" s="164"/>
      <c r="B160" s="204"/>
      <c r="C160" s="179"/>
      <c r="D160" s="179"/>
      <c r="E160" s="35" t="s">
        <v>177</v>
      </c>
      <c r="F160" s="51" t="s">
        <v>193</v>
      </c>
      <c r="G160" s="177"/>
      <c r="H160" s="60">
        <v>0</v>
      </c>
      <c r="I160" s="122">
        <v>0</v>
      </c>
    </row>
    <row r="161" spans="1:9" s="26" customFormat="1" ht="24" hidden="1" x14ac:dyDescent="0.2">
      <c r="A161" s="164"/>
      <c r="B161" s="204"/>
      <c r="C161" s="179"/>
      <c r="D161" s="179"/>
      <c r="E161" s="35" t="s">
        <v>171</v>
      </c>
      <c r="F161" s="51" t="s">
        <v>187</v>
      </c>
      <c r="G161" s="177"/>
      <c r="H161" s="60">
        <v>0</v>
      </c>
      <c r="I161" s="122">
        <f t="shared" si="17"/>
        <v>0</v>
      </c>
    </row>
    <row r="162" spans="1:9" s="26" customFormat="1" ht="48" hidden="1" x14ac:dyDescent="0.2">
      <c r="A162" s="164"/>
      <c r="B162" s="204"/>
      <c r="C162" s="179"/>
      <c r="D162" s="179"/>
      <c r="E162" s="35" t="s">
        <v>174</v>
      </c>
      <c r="F162" s="51" t="s">
        <v>190</v>
      </c>
      <c r="G162" s="172"/>
      <c r="H162" s="60">
        <v>0</v>
      </c>
      <c r="I162" s="122">
        <f t="shared" si="17"/>
        <v>0</v>
      </c>
    </row>
    <row r="163" spans="1:9" s="26" customFormat="1" ht="15" hidden="1" customHeight="1" x14ac:dyDescent="0.2">
      <c r="A163" s="164"/>
      <c r="B163" s="204"/>
      <c r="C163" s="180"/>
      <c r="D163" s="180"/>
      <c r="E163" s="146" t="s">
        <v>297</v>
      </c>
      <c r="F163" s="147"/>
      <c r="G163" s="98">
        <f>SUM(G158)</f>
        <v>0</v>
      </c>
      <c r="H163" s="98"/>
      <c r="I163" s="115">
        <f>SUM(I158:I162)</f>
        <v>0</v>
      </c>
    </row>
    <row r="164" spans="1:9" s="26" customFormat="1" ht="30.75" hidden="1" customHeight="1" x14ac:dyDescent="0.2">
      <c r="A164" s="164"/>
      <c r="B164" s="204"/>
      <c r="C164" s="178" t="s">
        <v>144</v>
      </c>
      <c r="D164" s="178" t="s">
        <v>147</v>
      </c>
      <c r="E164" s="35" t="s">
        <v>171</v>
      </c>
      <c r="F164" s="51" t="s">
        <v>187</v>
      </c>
      <c r="G164" s="132"/>
      <c r="H164" s="60">
        <v>0</v>
      </c>
      <c r="I164" s="122">
        <f t="shared" si="17"/>
        <v>0</v>
      </c>
    </row>
    <row r="165" spans="1:9" s="26" customFormat="1" ht="36" x14ac:dyDescent="0.2">
      <c r="A165" s="164"/>
      <c r="B165" s="204"/>
      <c r="C165" s="179"/>
      <c r="D165" s="179"/>
      <c r="E165" s="23" t="s">
        <v>172</v>
      </c>
      <c r="F165" s="48" t="s">
        <v>188</v>
      </c>
      <c r="G165" s="181">
        <v>150195036</v>
      </c>
      <c r="H165" s="60">
        <v>0</v>
      </c>
      <c r="I165" s="122">
        <f t="shared" si="17"/>
        <v>0</v>
      </c>
    </row>
    <row r="166" spans="1:9" s="26" customFormat="1" ht="24" hidden="1" customHeight="1" x14ac:dyDescent="0.2">
      <c r="A166" s="164"/>
      <c r="B166" s="204"/>
      <c r="C166" s="179"/>
      <c r="D166" s="179"/>
      <c r="E166" s="35" t="s">
        <v>173</v>
      </c>
      <c r="F166" s="47" t="s">
        <v>189</v>
      </c>
      <c r="G166" s="181"/>
      <c r="H166" s="60">
        <v>0</v>
      </c>
      <c r="I166" s="122">
        <f t="shared" si="17"/>
        <v>0</v>
      </c>
    </row>
    <row r="167" spans="1:9" s="26" customFormat="1" ht="36" x14ac:dyDescent="0.2">
      <c r="A167" s="164"/>
      <c r="B167" s="204"/>
      <c r="C167" s="179"/>
      <c r="D167" s="179"/>
      <c r="E167" s="23" t="s">
        <v>178</v>
      </c>
      <c r="F167" s="48" t="s">
        <v>194</v>
      </c>
      <c r="G167" s="181"/>
      <c r="H167" s="60">
        <v>0</v>
      </c>
      <c r="I167" s="122">
        <f t="shared" si="17"/>
        <v>0</v>
      </c>
    </row>
    <row r="168" spans="1:9" s="26" customFormat="1" ht="24" x14ac:dyDescent="0.2">
      <c r="A168" s="164"/>
      <c r="B168" s="204"/>
      <c r="C168" s="179"/>
      <c r="D168" s="179"/>
      <c r="E168" s="23" t="s">
        <v>179</v>
      </c>
      <c r="F168" s="48" t="s">
        <v>195</v>
      </c>
      <c r="G168" s="181"/>
      <c r="H168" s="60">
        <v>0</v>
      </c>
      <c r="I168" s="122">
        <f t="shared" ref="I168" si="22">G168*H168</f>
        <v>0</v>
      </c>
    </row>
    <row r="169" spans="1:9" s="26" customFormat="1" ht="48" x14ac:dyDescent="0.2">
      <c r="A169" s="164"/>
      <c r="B169" s="204"/>
      <c r="C169" s="179"/>
      <c r="D169" s="179"/>
      <c r="E169" s="23" t="s">
        <v>174</v>
      </c>
      <c r="F169" s="48" t="s">
        <v>190</v>
      </c>
      <c r="G169" s="25">
        <v>3204964</v>
      </c>
      <c r="H169" s="60">
        <v>0</v>
      </c>
      <c r="I169" s="122">
        <f t="shared" si="17"/>
        <v>0</v>
      </c>
    </row>
    <row r="170" spans="1:9" s="26" customFormat="1" ht="15" customHeight="1" x14ac:dyDescent="0.2">
      <c r="A170" s="164"/>
      <c r="B170" s="204"/>
      <c r="C170" s="180"/>
      <c r="D170" s="180"/>
      <c r="E170" s="146" t="s">
        <v>298</v>
      </c>
      <c r="F170" s="147"/>
      <c r="G170" s="98">
        <f>SUM(G165:G169)</f>
        <v>153400000</v>
      </c>
      <c r="H170" s="98"/>
      <c r="I170" s="115">
        <f>SUM(I164:I169)</f>
        <v>0</v>
      </c>
    </row>
    <row r="171" spans="1:9" s="26" customFormat="1" ht="48" hidden="1" x14ac:dyDescent="0.2">
      <c r="A171" s="164"/>
      <c r="B171" s="204"/>
      <c r="C171" s="193" t="s">
        <v>145</v>
      </c>
      <c r="D171" s="193" t="s">
        <v>148</v>
      </c>
      <c r="E171" s="35" t="s">
        <v>174</v>
      </c>
      <c r="F171" s="47" t="s">
        <v>190</v>
      </c>
      <c r="G171" s="42">
        <v>0</v>
      </c>
      <c r="H171" s="129">
        <v>0</v>
      </c>
      <c r="I171" s="121">
        <f t="shared" si="17"/>
        <v>0</v>
      </c>
    </row>
    <row r="172" spans="1:9" s="26" customFormat="1" ht="15" hidden="1" customHeight="1" x14ac:dyDescent="0.2">
      <c r="A172" s="164"/>
      <c r="B172" s="204"/>
      <c r="C172" s="194"/>
      <c r="D172" s="194"/>
      <c r="E172" s="206" t="s">
        <v>299</v>
      </c>
      <c r="F172" s="207"/>
      <c r="G172" s="130">
        <f>SUM(G171)</f>
        <v>0</v>
      </c>
      <c r="H172" s="130"/>
      <c r="I172" s="131">
        <f>SUM(I171)</f>
        <v>0</v>
      </c>
    </row>
    <row r="173" spans="1:9" ht="60" hidden="1" customHeight="1" x14ac:dyDescent="0.2">
      <c r="A173" s="164"/>
      <c r="B173" s="204"/>
      <c r="C173" s="178" t="s">
        <v>146</v>
      </c>
      <c r="D173" s="201" t="s">
        <v>149</v>
      </c>
      <c r="E173" s="35" t="s">
        <v>180</v>
      </c>
      <c r="F173" s="51" t="s">
        <v>196</v>
      </c>
      <c r="G173" s="25">
        <v>0</v>
      </c>
      <c r="H173" s="60">
        <v>0</v>
      </c>
      <c r="I173" s="122">
        <f>G173*H173</f>
        <v>0</v>
      </c>
    </row>
    <row r="174" spans="1:9" s="26" customFormat="1" ht="15" hidden="1" customHeight="1" x14ac:dyDescent="0.2">
      <c r="A174" s="164"/>
      <c r="B174" s="205"/>
      <c r="C174" s="180"/>
      <c r="D174" s="202"/>
      <c r="E174" s="206" t="s">
        <v>300</v>
      </c>
      <c r="F174" s="207"/>
      <c r="G174" s="130">
        <f>SUM(G173)</f>
        <v>0</v>
      </c>
      <c r="H174" s="130"/>
      <c r="I174" s="131">
        <f>SUM(I173)</f>
        <v>0</v>
      </c>
    </row>
    <row r="175" spans="1:9" x14ac:dyDescent="0.2">
      <c r="A175" s="165"/>
      <c r="B175" s="166" t="s">
        <v>293</v>
      </c>
      <c r="C175" s="167"/>
      <c r="D175" s="167"/>
      <c r="E175" s="168"/>
      <c r="F175" s="52"/>
      <c r="G175" s="13">
        <f>G131+G133+G140+G142+G147+G150+G157+G163+G170+G172+G174</f>
        <v>325750000</v>
      </c>
      <c r="H175" s="62"/>
      <c r="I175" s="123">
        <f>I131+I133+I140+I142+I147+I150+I157+I163+I170+I172+I174</f>
        <v>0</v>
      </c>
    </row>
    <row r="176" spans="1:9" x14ac:dyDescent="0.2">
      <c r="A176" s="160" t="s">
        <v>294</v>
      </c>
      <c r="B176" s="161"/>
      <c r="C176" s="161"/>
      <c r="D176" s="162"/>
      <c r="E176" s="162"/>
      <c r="F176" s="46"/>
      <c r="G176" s="12">
        <f>G122+G175</f>
        <v>585750000</v>
      </c>
      <c r="H176" s="62"/>
      <c r="I176" s="113">
        <f>I122+I175</f>
        <v>0</v>
      </c>
    </row>
    <row r="177" spans="1:9" ht="75" customHeight="1" x14ac:dyDescent="0.2">
      <c r="A177" s="163">
        <v>5</v>
      </c>
      <c r="B177" s="185">
        <v>5</v>
      </c>
      <c r="C177" s="178" t="s">
        <v>15</v>
      </c>
      <c r="D177" s="178" t="s">
        <v>209</v>
      </c>
      <c r="E177" s="23" t="s">
        <v>211</v>
      </c>
      <c r="F177" s="49" t="s">
        <v>305</v>
      </c>
      <c r="G177" s="25">
        <v>17000000</v>
      </c>
      <c r="H177" s="43">
        <v>0</v>
      </c>
      <c r="I177" s="119">
        <f>G177*H177</f>
        <v>0</v>
      </c>
    </row>
    <row r="178" spans="1:9" s="26" customFormat="1" ht="24" x14ac:dyDescent="0.2">
      <c r="A178" s="164"/>
      <c r="B178" s="186"/>
      <c r="C178" s="179"/>
      <c r="D178" s="179"/>
      <c r="E178" s="23" t="s">
        <v>210</v>
      </c>
      <c r="F178" s="49" t="s">
        <v>252</v>
      </c>
      <c r="G178" s="25">
        <v>10000000</v>
      </c>
      <c r="H178" s="43">
        <v>0</v>
      </c>
      <c r="I178" s="119">
        <f t="shared" ref="I178:I179" si="23">G178*H178</f>
        <v>0</v>
      </c>
    </row>
    <row r="179" spans="1:9" s="26" customFormat="1" ht="24" x14ac:dyDescent="0.2">
      <c r="A179" s="164"/>
      <c r="B179" s="186"/>
      <c r="C179" s="179"/>
      <c r="D179" s="179"/>
      <c r="E179" s="23" t="s">
        <v>212</v>
      </c>
      <c r="F179" s="49" t="s">
        <v>238</v>
      </c>
      <c r="G179" s="25">
        <v>18000000</v>
      </c>
      <c r="H179" s="43">
        <v>0</v>
      </c>
      <c r="I179" s="119">
        <f t="shared" si="23"/>
        <v>0</v>
      </c>
    </row>
    <row r="180" spans="1:9" s="26" customFormat="1" ht="15" customHeight="1" x14ac:dyDescent="0.2">
      <c r="A180" s="164"/>
      <c r="B180" s="186"/>
      <c r="C180" s="180"/>
      <c r="D180" s="180"/>
      <c r="E180" s="146" t="s">
        <v>302</v>
      </c>
      <c r="F180" s="147"/>
      <c r="G180" s="98">
        <f>SUM(G177:G179)</f>
        <v>45000000</v>
      </c>
      <c r="H180" s="98"/>
      <c r="I180" s="115">
        <f>SUM(I177:I179)</f>
        <v>0</v>
      </c>
    </row>
    <row r="181" spans="1:9" ht="74.25" customHeight="1" x14ac:dyDescent="0.2">
      <c r="A181" s="164"/>
      <c r="B181" s="186"/>
      <c r="C181" s="178" t="s">
        <v>16</v>
      </c>
      <c r="D181" s="178" t="s">
        <v>224</v>
      </c>
      <c r="E181" s="23" t="s">
        <v>211</v>
      </c>
      <c r="F181" s="49" t="s">
        <v>305</v>
      </c>
      <c r="G181" s="25">
        <v>15000000</v>
      </c>
      <c r="H181" s="43">
        <v>0</v>
      </c>
      <c r="I181" s="119">
        <f>G181*H181</f>
        <v>0</v>
      </c>
    </row>
    <row r="182" spans="1:9" s="26" customFormat="1" ht="24" x14ac:dyDescent="0.2">
      <c r="A182" s="164"/>
      <c r="B182" s="186"/>
      <c r="C182" s="179"/>
      <c r="D182" s="179"/>
      <c r="E182" s="23" t="s">
        <v>210</v>
      </c>
      <c r="F182" s="49" t="s">
        <v>252</v>
      </c>
      <c r="G182" s="25">
        <v>22000000</v>
      </c>
      <c r="H182" s="43">
        <v>0</v>
      </c>
      <c r="I182" s="119">
        <f t="shared" ref="I182:I183" si="24">G182*H182</f>
        <v>0</v>
      </c>
    </row>
    <row r="183" spans="1:9" s="26" customFormat="1" ht="24" x14ac:dyDescent="0.2">
      <c r="A183" s="164"/>
      <c r="B183" s="186"/>
      <c r="C183" s="179"/>
      <c r="D183" s="179"/>
      <c r="E183" s="23" t="s">
        <v>212</v>
      </c>
      <c r="F183" s="49" t="s">
        <v>238</v>
      </c>
      <c r="G183" s="25">
        <v>8000000</v>
      </c>
      <c r="H183" s="43">
        <v>0</v>
      </c>
      <c r="I183" s="119">
        <f t="shared" si="24"/>
        <v>0</v>
      </c>
    </row>
    <row r="184" spans="1:9" s="26" customFormat="1" ht="15" customHeight="1" x14ac:dyDescent="0.2">
      <c r="A184" s="165"/>
      <c r="B184" s="187"/>
      <c r="C184" s="180"/>
      <c r="D184" s="180"/>
      <c r="E184" s="146" t="s">
        <v>303</v>
      </c>
      <c r="F184" s="147"/>
      <c r="G184" s="98">
        <f>SUM(G181:G183)</f>
        <v>45000000</v>
      </c>
      <c r="H184" s="98"/>
      <c r="I184" s="115">
        <f>SUM(I181:I183)</f>
        <v>0</v>
      </c>
    </row>
    <row r="185" spans="1:9" x14ac:dyDescent="0.2">
      <c r="A185" s="160" t="s">
        <v>301</v>
      </c>
      <c r="B185" s="161"/>
      <c r="C185" s="161"/>
      <c r="D185" s="162"/>
      <c r="E185" s="162"/>
      <c r="F185" s="102"/>
      <c r="G185" s="12">
        <f>G180+G184</f>
        <v>90000000</v>
      </c>
      <c r="H185" s="63"/>
      <c r="I185" s="113">
        <f>I180+I184</f>
        <v>0</v>
      </c>
    </row>
    <row r="186" spans="1:9" s="26" customFormat="1" x14ac:dyDescent="0.2">
      <c r="A186" s="99" t="s">
        <v>220</v>
      </c>
      <c r="B186" s="100"/>
      <c r="C186" s="100"/>
      <c r="D186" s="100"/>
      <c r="E186" s="100"/>
      <c r="F186" s="31"/>
      <c r="G186" s="14">
        <v>0</v>
      </c>
      <c r="H186" s="64">
        <v>0</v>
      </c>
      <c r="I186" s="124">
        <f>G186*H186</f>
        <v>0</v>
      </c>
    </row>
    <row r="187" spans="1:9" s="26" customFormat="1" x14ac:dyDescent="0.2">
      <c r="A187" s="99" t="s">
        <v>271</v>
      </c>
      <c r="B187" s="100"/>
      <c r="C187" s="100"/>
      <c r="D187" s="100"/>
      <c r="E187" s="100"/>
      <c r="F187" s="31"/>
      <c r="G187" s="14">
        <v>44250000</v>
      </c>
      <c r="H187" s="64">
        <v>0</v>
      </c>
      <c r="I187" s="124">
        <f>G187*H187</f>
        <v>0</v>
      </c>
    </row>
    <row r="188" spans="1:9" x14ac:dyDescent="0.2">
      <c r="A188" s="169" t="s">
        <v>24</v>
      </c>
      <c r="B188" s="170"/>
      <c r="C188" s="170"/>
      <c r="D188" s="170"/>
      <c r="E188" s="170"/>
      <c r="F188" s="155"/>
      <c r="G188" s="14">
        <v>44200000</v>
      </c>
      <c r="H188" s="65"/>
      <c r="I188" s="125">
        <v>0</v>
      </c>
    </row>
    <row r="189" spans="1:9" x14ac:dyDescent="0.2">
      <c r="A189" s="157" t="s">
        <v>0</v>
      </c>
      <c r="B189" s="158"/>
      <c r="C189" s="158"/>
      <c r="D189" s="159"/>
      <c r="E189" s="159"/>
      <c r="F189" s="102"/>
      <c r="G189" s="15">
        <f>SUM(G48,G94,G104,G176,G185,G186,G187,G188)</f>
        <v>1475000000</v>
      </c>
      <c r="H189" s="16"/>
      <c r="I189" s="15">
        <f>SUM(I48,I94,I104,I176,I185,I186,I187,I188)</f>
        <v>202487161.66441888</v>
      </c>
    </row>
    <row r="190" spans="1:9" ht="60" x14ac:dyDescent="0.2">
      <c r="A190" s="154" t="s">
        <v>3</v>
      </c>
      <c r="B190" s="155"/>
      <c r="C190" s="155"/>
      <c r="D190" s="156"/>
      <c r="E190" s="156"/>
      <c r="F190" s="101"/>
      <c r="G190" s="54"/>
      <c r="H190" s="66" t="s">
        <v>244</v>
      </c>
      <c r="I190" s="133">
        <f>(I189/G189)*100%</f>
        <v>0.13727943163689416</v>
      </c>
    </row>
    <row r="191" spans="1:9" x14ac:dyDescent="0.2">
      <c r="A191" s="160" t="s">
        <v>1</v>
      </c>
      <c r="B191" s="161"/>
      <c r="C191" s="161"/>
      <c r="D191" s="162"/>
      <c r="E191" s="162"/>
      <c r="F191" s="102"/>
      <c r="G191" s="15">
        <f>SUM(G48,G94,G185,G186,G104,G122,G188)</f>
        <v>1105000000</v>
      </c>
      <c r="H191" s="16"/>
      <c r="I191" s="126">
        <f>SUM(I48,I94,I185,I104,I122)</f>
        <v>202487161.66441888</v>
      </c>
    </row>
    <row r="192" spans="1:9" ht="60" x14ac:dyDescent="0.2">
      <c r="A192" s="148"/>
      <c r="B192" s="149"/>
      <c r="C192" s="149"/>
      <c r="D192" s="149"/>
      <c r="E192" s="150"/>
      <c r="F192" s="17"/>
      <c r="G192" s="24"/>
      <c r="H192" s="66" t="s">
        <v>321</v>
      </c>
      <c r="I192" s="127">
        <f>(I191/G191)*100%</f>
        <v>0.18324630014879537</v>
      </c>
    </row>
    <row r="193" spans="1:9" ht="12.75" thickBot="1" x14ac:dyDescent="0.25">
      <c r="A193" s="151" t="s">
        <v>2</v>
      </c>
      <c r="B193" s="152"/>
      <c r="C193" s="152"/>
      <c r="D193" s="153"/>
      <c r="E193" s="153"/>
      <c r="F193" s="18"/>
      <c r="G193" s="19">
        <f>SUM(G175,G187)</f>
        <v>370000000</v>
      </c>
      <c r="H193" s="20"/>
      <c r="I193" s="128">
        <f>SUM(I175,I188)</f>
        <v>0</v>
      </c>
    </row>
  </sheetData>
  <customSheetViews>
    <customSheetView guid="{8B0E79A7-863C-4FAA-ACDB-FCC5368271AF}" scale="90" showPageBreaks="1" printArea="1" topLeftCell="A52">
      <selection activeCell="F54" sqref="F54"/>
      <pageMargins left="0.70866141732283472" right="0.11811023622047245" top="0" bottom="0" header="0.31496062992125984" footer="0.31496062992125984"/>
      <pageSetup paperSize="9" scale="46" orientation="portrait" r:id="rId1"/>
    </customSheetView>
    <customSheetView guid="{2ED0021B-6DD7-4531-91A4-48153A40500C}" showPageBreaks="1" printArea="1" topLeftCell="A73">
      <selection activeCell="P89" sqref="P89"/>
      <pageMargins left="0.70866141732283472" right="0.11811023622047245" top="0" bottom="0" header="0.31496062992125984" footer="0.31496062992125984"/>
      <pageSetup paperSize="9" scale="46" orientation="portrait" r:id="rId2"/>
    </customSheetView>
    <customSheetView guid="{53BFFC4C-849F-4EC5-8EBF-77687E646FC0}" showPageBreaks="1" printArea="1" topLeftCell="B73">
      <selection activeCell="G94" sqref="G94"/>
      <pageMargins left="0.70866141732283472" right="0.11811023622047245" top="0" bottom="0" header="0.31496062992125984" footer="0.31496062992125984"/>
      <pageSetup paperSize="9" scale="46" orientation="portrait" r:id="rId3"/>
    </customSheetView>
    <customSheetView guid="{AFB1E76B-FDDF-4F9E-A7C2-29DE186705B8}">
      <selection activeCell="B3" sqref="B3"/>
      <pageMargins left="0.70866141732283472" right="0.11811023622047245" top="0" bottom="0" header="0.31496062992125984" footer="0.31496062992125984"/>
      <pageSetup paperSize="9" scale="46" orientation="portrait" r:id="rId4"/>
    </customSheetView>
    <customSheetView guid="{3AA2E365-0E8E-420A-A99C-9F87B5F61D77}" topLeftCell="A41">
      <selection activeCell="G50" sqref="G50"/>
      <pageMargins left="0.70866141732283472" right="0.11811023622047245" top="0" bottom="0" header="0.31496062992125984" footer="0.31496062992125984"/>
      <pageSetup paperSize="9" scale="46" orientation="portrait" r:id="rId5"/>
    </customSheetView>
    <customSheetView guid="{8A26A1C7-F0B0-4A9D-B8AB-6473095C91E6}" printArea="1" topLeftCell="A115">
      <selection activeCell="G153" sqref="G153"/>
      <pageMargins left="0.70866141732283472" right="0.11811023622047245" top="0" bottom="0" header="0.31496062992125984" footer="0.31496062992125984"/>
      <pageSetup paperSize="9" scale="46" orientation="portrait" r:id="rId6"/>
    </customSheetView>
    <customSheetView guid="{7157D82E-F76C-4026-93A2-9D3FE11E9674}" scale="90" topLeftCell="A148">
      <selection activeCell="H152" sqref="H152"/>
      <pageMargins left="0.70866141732283472" right="0.11811023622047245" top="0" bottom="0" header="0.31496062992125984" footer="0.31496062992125984"/>
      <pageSetup paperSize="9" scale="46" orientation="portrait" r:id="rId7"/>
    </customSheetView>
    <customSheetView guid="{1F7AE1A9-1553-4228-8BDE-AB98269CDF69}" topLeftCell="A75">
      <selection activeCell="G85" sqref="G85"/>
      <pageMargins left="0.70866141732283472" right="0.11811023622047245" top="0" bottom="0" header="0.31496062992125984" footer="0.31496062992125984"/>
      <pageSetup paperSize="9" scale="46" orientation="portrait" r:id="rId8"/>
    </customSheetView>
    <customSheetView guid="{230106E9-0D67-43C1-A4C6-6654D6C5525C}" printArea="1" topLeftCell="A58">
      <selection activeCell="I75" sqref="I75"/>
      <pageMargins left="0.70866141732283472" right="0.11811023622047245" top="0" bottom="0" header="0.31496062992125984" footer="0.31496062992125984"/>
      <pageSetup paperSize="9" scale="46" orientation="portrait" r:id="rId9"/>
    </customSheetView>
    <customSheetView guid="{9F387370-BCB7-49A0-BFBE-95C261BFE88F}" scale="90" showPageBreaks="1" printArea="1" topLeftCell="A16">
      <selection activeCell="G25" sqref="G25"/>
      <pageMargins left="0.70866141732283472" right="0.11811023622047245" top="0" bottom="0" header="0.31496062992125984" footer="0.31496062992125984"/>
      <pageSetup paperSize="9" scale="46" orientation="portrait" r:id="rId10"/>
    </customSheetView>
    <customSheetView guid="{317E3FBC-DB1B-4989-8317-F13E4DB0B5C6}" scale="90" showPageBreaks="1" printArea="1" topLeftCell="A76">
      <selection activeCell="L92" sqref="L92"/>
      <pageMargins left="0.70866141732283472" right="0.11811023622047245" top="0" bottom="0" header="0.31496062992125984" footer="0.31496062992125984"/>
      <pageSetup paperSize="9" scale="46" orientation="portrait" r:id="rId11"/>
    </customSheetView>
    <customSheetView guid="{33A41593-E310-4214-B61F-FCB94FE787AC}" scale="90">
      <selection activeCell="G38" sqref="G38:G41"/>
      <pageMargins left="0.70866141732283472" right="0.11811023622047245" top="0" bottom="0" header="0.31496062992125984" footer="0.31496062992125984"/>
      <pageSetup paperSize="9" scale="46" orientation="portrait" r:id="rId12"/>
    </customSheetView>
    <customSheetView guid="{A3087CEB-D31B-43F0-8F77-F08A5533D70F}" scale="90" printArea="1" topLeftCell="A72">
      <selection activeCell="F94" sqref="F94"/>
      <pageMargins left="0.70866141732283472" right="0.11811023622047245" top="0" bottom="0" header="0.31496062992125984" footer="0.31496062992125984"/>
      <pageSetup paperSize="9" scale="46" orientation="portrait" r:id="rId13"/>
    </customSheetView>
    <customSheetView guid="{35E15FA9-B2ED-4B96-B329-BEA4546B886A}" scale="90" showPageBreaks="1" printArea="1">
      <selection activeCell="B3" sqref="B3:B6"/>
      <pageMargins left="0.70866141732283472" right="0.11811023622047245" top="0" bottom="0" header="0.31496062992125984" footer="0.31496062992125984"/>
      <pageSetup paperSize="9" scale="46" orientation="portrait" r:id="rId14"/>
    </customSheetView>
    <customSheetView guid="{8E6782A9-8514-49B3-BFA8-B4A70204C545}" scale="90" fitToPage="1" printArea="1" hiddenRows="1" topLeftCell="A146">
      <selection activeCell="G160" sqref="G160:G165"/>
      <pageMargins left="0.70866141732283472" right="0.11811023622047245" top="0" bottom="0" header="0.31496062992125984" footer="0.31496062992125984"/>
      <pageSetup paperSize="9" scale="79" fitToHeight="0" orientation="landscape" r:id="rId15"/>
    </customSheetView>
  </customSheetViews>
  <mergeCells count="129">
    <mergeCell ref="C177:C180"/>
    <mergeCell ref="D177:D180"/>
    <mergeCell ref="D181:D184"/>
    <mergeCell ref="C181:C184"/>
    <mergeCell ref="A177:A184"/>
    <mergeCell ref="E180:F180"/>
    <mergeCell ref="E184:F184"/>
    <mergeCell ref="B177:B184"/>
    <mergeCell ref="C143:C147"/>
    <mergeCell ref="C151:C157"/>
    <mergeCell ref="D158:D163"/>
    <mergeCell ref="C158:C163"/>
    <mergeCell ref="D164:D170"/>
    <mergeCell ref="C164:C170"/>
    <mergeCell ref="C171:C172"/>
    <mergeCell ref="D171:D172"/>
    <mergeCell ref="D173:D174"/>
    <mergeCell ref="C173:C174"/>
    <mergeCell ref="B123:B174"/>
    <mergeCell ref="E172:F172"/>
    <mergeCell ref="E174:F174"/>
    <mergeCell ref="E170:F170"/>
    <mergeCell ref="D123:D131"/>
    <mergeCell ref="C123:C131"/>
    <mergeCell ref="C132:C133"/>
    <mergeCell ref="D132:D133"/>
    <mergeCell ref="D134:D140"/>
    <mergeCell ref="C134:C140"/>
    <mergeCell ref="C148:C150"/>
    <mergeCell ref="D148:D150"/>
    <mergeCell ref="E142:F142"/>
    <mergeCell ref="D141:D142"/>
    <mergeCell ref="C141:C142"/>
    <mergeCell ref="E147:F147"/>
    <mergeCell ref="D49:D57"/>
    <mergeCell ref="E62:F62"/>
    <mergeCell ref="B65:B84"/>
    <mergeCell ref="C58:C62"/>
    <mergeCell ref="C120:C121"/>
    <mergeCell ref="D120:D121"/>
    <mergeCell ref="B105:B121"/>
    <mergeCell ref="D105:D106"/>
    <mergeCell ref="D107:D111"/>
    <mergeCell ref="D112:D115"/>
    <mergeCell ref="D116:D119"/>
    <mergeCell ref="E119:F119"/>
    <mergeCell ref="D58:D62"/>
    <mergeCell ref="E81:F81"/>
    <mergeCell ref="C76:C81"/>
    <mergeCell ref="D76:D81"/>
    <mergeCell ref="E84:F84"/>
    <mergeCell ref="C82:C84"/>
    <mergeCell ref="D82:D84"/>
    <mergeCell ref="C85:C93"/>
    <mergeCell ref="E64:F64"/>
    <mergeCell ref="D63:D64"/>
    <mergeCell ref="C63:C64"/>
    <mergeCell ref="B49:B64"/>
    <mergeCell ref="E157:F157"/>
    <mergeCell ref="E163:F163"/>
    <mergeCell ref="D151:D157"/>
    <mergeCell ref="D143:D147"/>
    <mergeCell ref="G165:G168"/>
    <mergeCell ref="A49:A93"/>
    <mergeCell ref="E103:F103"/>
    <mergeCell ref="D95:D103"/>
    <mergeCell ref="C95:C103"/>
    <mergeCell ref="B95:B103"/>
    <mergeCell ref="A95:A103"/>
    <mergeCell ref="B85:B93"/>
    <mergeCell ref="E106:F106"/>
    <mergeCell ref="E111:F111"/>
    <mergeCell ref="C105:C106"/>
    <mergeCell ref="C107:C111"/>
    <mergeCell ref="E70:F70"/>
    <mergeCell ref="C65:C70"/>
    <mergeCell ref="D65:D70"/>
    <mergeCell ref="E75:F75"/>
    <mergeCell ref="C71:C75"/>
    <mergeCell ref="D71:D75"/>
    <mergeCell ref="E57:F57"/>
    <mergeCell ref="C49:C57"/>
    <mergeCell ref="G134:G135"/>
    <mergeCell ref="G123:G127"/>
    <mergeCell ref="G138:G139"/>
    <mergeCell ref="G143:G144"/>
    <mergeCell ref="G148:G149"/>
    <mergeCell ref="G152:G156"/>
    <mergeCell ref="D85:D93"/>
    <mergeCell ref="E115:F115"/>
    <mergeCell ref="E121:F121"/>
    <mergeCell ref="E131:F131"/>
    <mergeCell ref="E133:F133"/>
    <mergeCell ref="E140:F140"/>
    <mergeCell ref="E150:F150"/>
    <mergeCell ref="E93:F93"/>
    <mergeCell ref="A192:E192"/>
    <mergeCell ref="A1:I1"/>
    <mergeCell ref="A193:E193"/>
    <mergeCell ref="A190:E190"/>
    <mergeCell ref="A189:E189"/>
    <mergeCell ref="A191:E191"/>
    <mergeCell ref="A185:E185"/>
    <mergeCell ref="A48:E48"/>
    <mergeCell ref="A94:E94"/>
    <mergeCell ref="A105:A175"/>
    <mergeCell ref="B122:E122"/>
    <mergeCell ref="B175:E175"/>
    <mergeCell ref="A188:F188"/>
    <mergeCell ref="G113:G114"/>
    <mergeCell ref="A104:E104"/>
    <mergeCell ref="A176:E176"/>
    <mergeCell ref="C112:C115"/>
    <mergeCell ref="C116:C119"/>
    <mergeCell ref="E47:F47"/>
    <mergeCell ref="C41:C47"/>
    <mergeCell ref="D41:D47"/>
    <mergeCell ref="A3:A47"/>
    <mergeCell ref="E24:F24"/>
    <mergeCell ref="G158:G162"/>
    <mergeCell ref="C3:C24"/>
    <mergeCell ref="D3:D24"/>
    <mergeCell ref="E34:F34"/>
    <mergeCell ref="C25:C34"/>
    <mergeCell ref="D25:D34"/>
    <mergeCell ref="E40:F40"/>
    <mergeCell ref="C35:C40"/>
    <mergeCell ref="D35:D40"/>
    <mergeCell ref="B3:B47"/>
  </mergeCells>
  <phoneticPr fontId="0" type="noConversion"/>
  <dataValidations xWindow="1394" yWindow="554" count="1">
    <dataValidation allowBlank="1" showInputMessage="1" showErrorMessage="1" prompt="należy wybrać właściwy kod dotyczący wymiaru zakresu interwencji" sqref="F176 F189:F65690 F94:F97 F181:F187 F104 F48 F25:F33 F35:F39 F41:F46 F2:F23" xr:uid="{00000000-0002-0000-0000-000000000000}"/>
  </dataValidations>
  <pageMargins left="0.70866141732283472" right="0.11811023622047245" top="0" bottom="0" header="0.31496062992125984" footer="0.31496062992125984"/>
  <pageSetup paperSize="9" scale="79" fitToHeight="0" orientation="landscape" r:id="rId16"/>
  <ignoredErrors>
    <ignoredError sqref="B1:I1 A122 A3 C25:D25 J35:XFD39 C35:D35 B48:F48 I46 K97:L97 E95:E97 A114 E116:E118 C85:E85 B94:F94 B104:F104 H104 C82 C71 A105 E105 A107 A192:G192 A123 A173 C107 C76 B176:F176 C177 I177 C181 J181:XFD181 H94 J94:XFD94 I68:I69 A2 C2:I2 B185:F185 H185 A188:F188 T188:XFD190 S41:XFD41 A193:F193 A191:F191 J191:XFD191 J104:XFD104 H122 A175 A190:G190 A189:F189 J185:L185 H188:H189 J188:L189 H67:I67 M68:XFD68 L114:XFD114 T185:XFD185 H191 H193 N97:XFD97 L122:XFD122 I107 H176 J15:XFD16 M85:XFD85 H85:I85 H90:I90 M90:XFD90 M87:XFD87 H87:I87 A49 L56:XFD56 C58:F58 C65:E65 I59 L107:XFD107 J42:XFD46 H82:XFD82 I123:XFD123 I76:XFD76 J175:XFD177 K71 H66:I66 J193:XFD1048576 J192:XFD192 J190:L190 A194:I1048576 L48:XFD50 J1:XFD4 J6:XFD8 J11:XFD12 J25:XFD31 E61:F61 E59:F59 E66:E69 E83 J18:XFD23 H61:I61 K69 H83:I83 L83:XFD83 E82:F82 E87:F87 E90 L105:XFD105 I105 C122:F122 J173:XFD173 C175:F175 C3:D3 C49:D49 H58:I58 M58:XFD58 M61:XFD61 M67:XFD67 C105 M51:XFD52 K59 M59:XFD59 H65:I65 K65 K66 M69:XFD69 M65:XFD65 M66:XFD66 M71:XFD7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23"/>
  <sheetViews>
    <sheetView workbookViewId="0">
      <selection activeCell="D8" sqref="D8"/>
    </sheetView>
  </sheetViews>
  <sheetFormatPr defaultRowHeight="15" x14ac:dyDescent="0.25"/>
  <sheetData>
    <row r="1" spans="1:1" x14ac:dyDescent="0.25">
      <c r="A1">
        <v>1</v>
      </c>
    </row>
    <row r="2" spans="1:1" x14ac:dyDescent="0.25">
      <c r="A2">
        <v>2</v>
      </c>
    </row>
    <row r="3" spans="1:1" x14ac:dyDescent="0.25">
      <c r="A3">
        <v>3</v>
      </c>
    </row>
    <row r="4" spans="1:1" x14ac:dyDescent="0.25">
      <c r="A4">
        <v>4</v>
      </c>
    </row>
    <row r="5" spans="1:1" x14ac:dyDescent="0.25">
      <c r="A5">
        <v>5</v>
      </c>
    </row>
    <row r="6" spans="1:1" x14ac:dyDescent="0.25">
      <c r="A6">
        <v>6</v>
      </c>
    </row>
    <row r="7" spans="1:1" x14ac:dyDescent="0.25">
      <c r="A7">
        <v>7</v>
      </c>
    </row>
    <row r="8" spans="1:1" x14ac:dyDescent="0.25">
      <c r="A8">
        <v>8</v>
      </c>
    </row>
    <row r="9" spans="1:1" x14ac:dyDescent="0.25">
      <c r="A9">
        <v>9</v>
      </c>
    </row>
    <row r="10" spans="1:1" x14ac:dyDescent="0.25">
      <c r="A10">
        <v>10</v>
      </c>
    </row>
    <row r="11" spans="1:1" x14ac:dyDescent="0.25">
      <c r="A11">
        <v>11</v>
      </c>
    </row>
    <row r="12" spans="1:1" x14ac:dyDescent="0.25">
      <c r="A12">
        <v>12</v>
      </c>
    </row>
    <row r="13" spans="1:1" x14ac:dyDescent="0.25">
      <c r="A13">
        <v>13</v>
      </c>
    </row>
    <row r="14" spans="1:1" x14ac:dyDescent="0.25">
      <c r="A14">
        <v>14</v>
      </c>
    </row>
    <row r="15" spans="1:1" x14ac:dyDescent="0.25">
      <c r="A15">
        <v>15</v>
      </c>
    </row>
    <row r="16" spans="1:1" x14ac:dyDescent="0.25">
      <c r="A16">
        <v>16</v>
      </c>
    </row>
    <row r="17" spans="1:1" x14ac:dyDescent="0.25">
      <c r="A17">
        <v>17</v>
      </c>
    </row>
    <row r="18" spans="1:1" x14ac:dyDescent="0.25">
      <c r="A18">
        <v>18</v>
      </c>
    </row>
    <row r="19" spans="1:1" x14ac:dyDescent="0.25">
      <c r="A19">
        <v>19</v>
      </c>
    </row>
    <row r="20" spans="1:1" x14ac:dyDescent="0.25">
      <c r="A20">
        <v>20</v>
      </c>
    </row>
    <row r="21" spans="1:1" x14ac:dyDescent="0.25">
      <c r="A21">
        <v>21</v>
      </c>
    </row>
    <row r="22" spans="1:1" x14ac:dyDescent="0.25">
      <c r="A22">
        <v>22</v>
      </c>
    </row>
    <row r="23" spans="1:1" x14ac:dyDescent="0.25">
      <c r="A23">
        <v>23</v>
      </c>
    </row>
    <row r="24" spans="1:1" x14ac:dyDescent="0.25">
      <c r="A24">
        <v>24</v>
      </c>
    </row>
    <row r="25" spans="1:1" x14ac:dyDescent="0.25">
      <c r="A25">
        <v>25</v>
      </c>
    </row>
    <row r="26" spans="1:1" x14ac:dyDescent="0.25">
      <c r="A26">
        <v>26</v>
      </c>
    </row>
    <row r="27" spans="1:1" x14ac:dyDescent="0.25">
      <c r="A27">
        <v>27</v>
      </c>
    </row>
    <row r="28" spans="1:1" x14ac:dyDescent="0.25">
      <c r="A28">
        <v>28</v>
      </c>
    </row>
    <row r="29" spans="1:1" x14ac:dyDescent="0.25">
      <c r="A29">
        <v>29</v>
      </c>
    </row>
    <row r="30" spans="1:1" x14ac:dyDescent="0.25">
      <c r="A30">
        <v>30</v>
      </c>
    </row>
    <row r="31" spans="1:1" x14ac:dyDescent="0.25">
      <c r="A31">
        <v>31</v>
      </c>
    </row>
    <row r="32" spans="1:1" x14ac:dyDescent="0.25">
      <c r="A32">
        <v>32</v>
      </c>
    </row>
    <row r="33" spans="1:1" x14ac:dyDescent="0.25">
      <c r="A33">
        <v>33</v>
      </c>
    </row>
    <row r="34" spans="1:1" x14ac:dyDescent="0.25">
      <c r="A34">
        <v>34</v>
      </c>
    </row>
    <row r="35" spans="1:1" x14ac:dyDescent="0.25">
      <c r="A35">
        <v>35</v>
      </c>
    </row>
    <row r="36" spans="1:1" x14ac:dyDescent="0.25">
      <c r="A36">
        <v>36</v>
      </c>
    </row>
    <row r="37" spans="1:1" x14ac:dyDescent="0.25">
      <c r="A37">
        <v>37</v>
      </c>
    </row>
    <row r="38" spans="1:1" x14ac:dyDescent="0.25">
      <c r="A38">
        <v>38</v>
      </c>
    </row>
    <row r="39" spans="1:1" x14ac:dyDescent="0.25">
      <c r="A39">
        <v>39</v>
      </c>
    </row>
    <row r="40" spans="1:1" x14ac:dyDescent="0.25">
      <c r="A40">
        <v>40</v>
      </c>
    </row>
    <row r="41" spans="1:1" x14ac:dyDescent="0.25">
      <c r="A41">
        <v>41</v>
      </c>
    </row>
    <row r="42" spans="1:1" x14ac:dyDescent="0.25">
      <c r="A42">
        <v>42</v>
      </c>
    </row>
    <row r="43" spans="1:1" x14ac:dyDescent="0.25">
      <c r="A43">
        <v>43</v>
      </c>
    </row>
    <row r="44" spans="1:1" x14ac:dyDescent="0.25">
      <c r="A44">
        <v>44</v>
      </c>
    </row>
    <row r="45" spans="1:1" x14ac:dyDescent="0.25">
      <c r="A45">
        <v>45</v>
      </c>
    </row>
    <row r="46" spans="1:1" x14ac:dyDescent="0.25">
      <c r="A46">
        <v>46</v>
      </c>
    </row>
    <row r="47" spans="1:1" x14ac:dyDescent="0.25">
      <c r="A47">
        <v>47</v>
      </c>
    </row>
    <row r="48" spans="1:1" x14ac:dyDescent="0.25">
      <c r="A48">
        <v>48</v>
      </c>
    </row>
    <row r="49" spans="1:1" x14ac:dyDescent="0.25">
      <c r="A49">
        <v>49</v>
      </c>
    </row>
    <row r="50" spans="1:1" x14ac:dyDescent="0.25">
      <c r="A50">
        <v>50</v>
      </c>
    </row>
    <row r="51" spans="1:1" x14ac:dyDescent="0.25">
      <c r="A51">
        <v>51</v>
      </c>
    </row>
    <row r="52" spans="1:1" x14ac:dyDescent="0.25">
      <c r="A52">
        <v>52</v>
      </c>
    </row>
    <row r="53" spans="1:1" x14ac:dyDescent="0.25">
      <c r="A53">
        <v>53</v>
      </c>
    </row>
    <row r="54" spans="1:1" x14ac:dyDescent="0.25">
      <c r="A54">
        <v>54</v>
      </c>
    </row>
    <row r="55" spans="1:1" x14ac:dyDescent="0.25">
      <c r="A55">
        <v>55</v>
      </c>
    </row>
    <row r="56" spans="1:1" x14ac:dyDescent="0.25">
      <c r="A56">
        <v>56</v>
      </c>
    </row>
    <row r="57" spans="1:1" x14ac:dyDescent="0.25">
      <c r="A57">
        <v>57</v>
      </c>
    </row>
    <row r="58" spans="1:1" x14ac:dyDescent="0.25">
      <c r="A58">
        <v>58</v>
      </c>
    </row>
    <row r="59" spans="1:1" x14ac:dyDescent="0.25">
      <c r="A59">
        <v>59</v>
      </c>
    </row>
    <row r="60" spans="1:1" x14ac:dyDescent="0.25">
      <c r="A60">
        <v>60</v>
      </c>
    </row>
    <row r="61" spans="1:1" x14ac:dyDescent="0.25">
      <c r="A61">
        <v>61</v>
      </c>
    </row>
    <row r="62" spans="1:1" x14ac:dyDescent="0.25">
      <c r="A62">
        <v>62</v>
      </c>
    </row>
    <row r="63" spans="1:1" x14ac:dyDescent="0.25">
      <c r="A63">
        <v>63</v>
      </c>
    </row>
    <row r="64" spans="1:1" x14ac:dyDescent="0.25">
      <c r="A64">
        <v>64</v>
      </c>
    </row>
    <row r="65" spans="1:1" x14ac:dyDescent="0.25">
      <c r="A65">
        <v>65</v>
      </c>
    </row>
    <row r="66" spans="1:1" x14ac:dyDescent="0.25">
      <c r="A66">
        <v>66</v>
      </c>
    </row>
    <row r="67" spans="1:1" x14ac:dyDescent="0.25">
      <c r="A67">
        <v>67</v>
      </c>
    </row>
    <row r="68" spans="1:1" x14ac:dyDescent="0.25">
      <c r="A68">
        <v>68</v>
      </c>
    </row>
    <row r="69" spans="1:1" x14ac:dyDescent="0.25">
      <c r="A69">
        <v>69</v>
      </c>
    </row>
    <row r="70" spans="1:1" x14ac:dyDescent="0.25">
      <c r="A70">
        <v>70</v>
      </c>
    </row>
    <row r="71" spans="1:1" x14ac:dyDescent="0.25">
      <c r="A71">
        <v>71</v>
      </c>
    </row>
    <row r="72" spans="1:1" x14ac:dyDescent="0.25">
      <c r="A72">
        <v>72</v>
      </c>
    </row>
    <row r="73" spans="1:1" x14ac:dyDescent="0.25">
      <c r="A73">
        <v>73</v>
      </c>
    </row>
    <row r="74" spans="1:1" x14ac:dyDescent="0.25">
      <c r="A74">
        <v>74</v>
      </c>
    </row>
    <row r="75" spans="1:1" x14ac:dyDescent="0.25">
      <c r="A75">
        <v>75</v>
      </c>
    </row>
    <row r="76" spans="1:1" x14ac:dyDescent="0.25">
      <c r="A76">
        <v>76</v>
      </c>
    </row>
    <row r="77" spans="1:1" x14ac:dyDescent="0.25">
      <c r="A77">
        <v>77</v>
      </c>
    </row>
    <row r="78" spans="1:1" x14ac:dyDescent="0.25">
      <c r="A78">
        <v>78</v>
      </c>
    </row>
    <row r="79" spans="1:1" x14ac:dyDescent="0.25">
      <c r="A79">
        <v>79</v>
      </c>
    </row>
    <row r="80" spans="1:1" x14ac:dyDescent="0.25">
      <c r="A80">
        <v>80</v>
      </c>
    </row>
    <row r="81" spans="1:1" x14ac:dyDescent="0.25">
      <c r="A81">
        <v>81</v>
      </c>
    </row>
    <row r="82" spans="1:1" x14ac:dyDescent="0.25">
      <c r="A82">
        <v>82</v>
      </c>
    </row>
    <row r="83" spans="1:1" x14ac:dyDescent="0.25">
      <c r="A83">
        <v>83</v>
      </c>
    </row>
    <row r="84" spans="1:1" x14ac:dyDescent="0.25">
      <c r="A84">
        <v>84</v>
      </c>
    </row>
    <row r="85" spans="1:1" x14ac:dyDescent="0.25">
      <c r="A85">
        <v>85</v>
      </c>
    </row>
    <row r="86" spans="1:1" x14ac:dyDescent="0.25">
      <c r="A86">
        <v>86</v>
      </c>
    </row>
    <row r="87" spans="1:1" x14ac:dyDescent="0.25">
      <c r="A87">
        <v>87</v>
      </c>
    </row>
    <row r="88" spans="1:1" x14ac:dyDescent="0.25">
      <c r="A88">
        <v>88</v>
      </c>
    </row>
    <row r="89" spans="1:1" x14ac:dyDescent="0.25">
      <c r="A89">
        <v>89</v>
      </c>
    </row>
    <row r="90" spans="1:1" x14ac:dyDescent="0.25">
      <c r="A90">
        <v>90</v>
      </c>
    </row>
    <row r="91" spans="1:1" x14ac:dyDescent="0.25">
      <c r="A91">
        <v>91</v>
      </c>
    </row>
    <row r="92" spans="1:1" x14ac:dyDescent="0.25">
      <c r="A92">
        <v>92</v>
      </c>
    </row>
    <row r="93" spans="1:1" x14ac:dyDescent="0.25">
      <c r="A93">
        <v>93</v>
      </c>
    </row>
    <row r="94" spans="1:1" x14ac:dyDescent="0.25">
      <c r="A94">
        <v>94</v>
      </c>
    </row>
    <row r="95" spans="1:1" x14ac:dyDescent="0.25">
      <c r="A95">
        <v>95</v>
      </c>
    </row>
    <row r="96" spans="1:1" x14ac:dyDescent="0.25">
      <c r="A96">
        <v>96</v>
      </c>
    </row>
    <row r="97" spans="1:1" x14ac:dyDescent="0.25">
      <c r="A97">
        <v>97</v>
      </c>
    </row>
    <row r="98" spans="1:1" x14ac:dyDescent="0.25">
      <c r="A98">
        <v>98</v>
      </c>
    </row>
    <row r="99" spans="1:1" x14ac:dyDescent="0.25">
      <c r="A99">
        <v>99</v>
      </c>
    </row>
    <row r="100" spans="1:1" x14ac:dyDescent="0.25">
      <c r="A100">
        <v>100</v>
      </c>
    </row>
    <row r="101" spans="1:1" x14ac:dyDescent="0.25">
      <c r="A101">
        <v>101</v>
      </c>
    </row>
    <row r="102" spans="1:1" x14ac:dyDescent="0.25">
      <c r="A102">
        <v>102</v>
      </c>
    </row>
    <row r="103" spans="1:1" x14ac:dyDescent="0.25">
      <c r="A103">
        <v>103</v>
      </c>
    </row>
    <row r="104" spans="1:1" x14ac:dyDescent="0.25">
      <c r="A104">
        <v>104</v>
      </c>
    </row>
    <row r="105" spans="1:1" x14ac:dyDescent="0.25">
      <c r="A105">
        <v>105</v>
      </c>
    </row>
    <row r="106" spans="1:1" x14ac:dyDescent="0.25">
      <c r="A106">
        <v>106</v>
      </c>
    </row>
    <row r="107" spans="1:1" x14ac:dyDescent="0.25">
      <c r="A107">
        <v>107</v>
      </c>
    </row>
    <row r="108" spans="1:1" x14ac:dyDescent="0.25">
      <c r="A108">
        <v>108</v>
      </c>
    </row>
    <row r="109" spans="1:1" x14ac:dyDescent="0.25">
      <c r="A109">
        <v>109</v>
      </c>
    </row>
    <row r="110" spans="1:1" x14ac:dyDescent="0.25">
      <c r="A110">
        <v>110</v>
      </c>
    </row>
    <row r="111" spans="1:1" x14ac:dyDescent="0.25">
      <c r="A111">
        <v>111</v>
      </c>
    </row>
    <row r="112" spans="1:1" x14ac:dyDescent="0.25">
      <c r="A112">
        <v>112</v>
      </c>
    </row>
    <row r="113" spans="1:1" x14ac:dyDescent="0.25">
      <c r="A113">
        <v>113</v>
      </c>
    </row>
    <row r="114" spans="1:1" x14ac:dyDescent="0.25">
      <c r="A114">
        <v>114</v>
      </c>
    </row>
    <row r="115" spans="1:1" x14ac:dyDescent="0.25">
      <c r="A115">
        <v>115</v>
      </c>
    </row>
    <row r="116" spans="1:1" x14ac:dyDescent="0.25">
      <c r="A116">
        <v>116</v>
      </c>
    </row>
    <row r="117" spans="1:1" x14ac:dyDescent="0.25">
      <c r="A117">
        <v>117</v>
      </c>
    </row>
    <row r="118" spans="1:1" x14ac:dyDescent="0.25">
      <c r="A118">
        <v>118</v>
      </c>
    </row>
    <row r="119" spans="1:1" x14ac:dyDescent="0.25">
      <c r="A119">
        <v>119</v>
      </c>
    </row>
    <row r="120" spans="1:1" x14ac:dyDescent="0.25">
      <c r="A120">
        <v>120</v>
      </c>
    </row>
    <row r="121" spans="1:1" x14ac:dyDescent="0.25">
      <c r="A121">
        <v>121</v>
      </c>
    </row>
    <row r="122" spans="1:1" x14ac:dyDescent="0.25">
      <c r="A122">
        <v>122</v>
      </c>
    </row>
    <row r="123" spans="1:1" x14ac:dyDescent="0.25">
      <c r="A123">
        <v>123</v>
      </c>
    </row>
  </sheetData>
  <customSheetViews>
    <customSheetView guid="{8B0E79A7-863C-4FAA-ACDB-FCC5368271AF}" state="hidden">
      <selection activeCell="D8" sqref="D8"/>
      <pageMargins left="0.7" right="0.7" top="0.75" bottom="0.75" header="0.3" footer="0.3"/>
    </customSheetView>
    <customSheetView guid="{2ED0021B-6DD7-4531-91A4-48153A40500C}" state="hidden">
      <selection activeCell="D8" sqref="D8"/>
      <pageMargins left="0.7" right="0.7" top="0.75" bottom="0.75" header="0.3" footer="0.3"/>
    </customSheetView>
    <customSheetView guid="{53BFFC4C-849F-4EC5-8EBF-77687E646FC0}" state="hidden">
      <selection activeCell="D8" sqref="D8"/>
      <pageMargins left="0.7" right="0.7" top="0.75" bottom="0.75" header="0.3" footer="0.3"/>
    </customSheetView>
    <customSheetView guid="{AFB1E76B-FDDF-4F9E-A7C2-29DE186705B8}" state="hidden">
      <selection activeCell="D8" sqref="D8"/>
      <pageMargins left="0.7" right="0.7" top="0.75" bottom="0.75" header="0.3" footer="0.3"/>
    </customSheetView>
    <customSheetView guid="{3AA2E365-0E8E-420A-A99C-9F87B5F61D77}" state="hidden">
      <selection activeCell="D8" sqref="D8"/>
      <pageMargins left="0.7" right="0.7" top="0.75" bottom="0.75" header="0.3" footer="0.3"/>
    </customSheetView>
    <customSheetView guid="{8A26A1C7-F0B0-4A9D-B8AB-6473095C91E6}" state="hidden">
      <selection activeCell="D8" sqref="D8"/>
      <pageMargins left="0.7" right="0.7" top="0.75" bottom="0.75" header="0.3" footer="0.3"/>
    </customSheetView>
    <customSheetView guid="{7157D82E-F76C-4026-93A2-9D3FE11E9674}" state="hidden">
      <selection activeCell="D8" sqref="D8"/>
      <pageMargins left="0.7" right="0.7" top="0.75" bottom="0.75" header="0.3" footer="0.3"/>
    </customSheetView>
    <customSheetView guid="{1F7AE1A9-1553-4228-8BDE-AB98269CDF69}" state="hidden">
      <selection activeCell="D8" sqref="D8"/>
      <pageMargins left="0.7" right="0.7" top="0.75" bottom="0.75" header="0.3" footer="0.3"/>
    </customSheetView>
    <customSheetView guid="{230106E9-0D67-43C1-A4C6-6654D6C5525C}" state="hidden">
      <selection activeCell="D8" sqref="D8"/>
      <pageMargins left="0.7" right="0.7" top="0.75" bottom="0.75" header="0.3" footer="0.3"/>
    </customSheetView>
    <customSheetView guid="{9F387370-BCB7-49A0-BFBE-95C261BFE88F}" state="hidden">
      <selection activeCell="D8" sqref="D8"/>
      <pageMargins left="0.7" right="0.7" top="0.75" bottom="0.75" header="0.3" footer="0.3"/>
    </customSheetView>
    <customSheetView guid="{317E3FBC-DB1B-4989-8317-F13E4DB0B5C6}" state="hidden">
      <selection activeCell="D8" sqref="D8"/>
      <pageMargins left="0.7" right="0.7" top="0.75" bottom="0.75" header="0.3" footer="0.3"/>
    </customSheetView>
    <customSheetView guid="{33A41593-E310-4214-B61F-FCB94FE787AC}" state="hidden">
      <selection activeCell="D8" sqref="D8"/>
      <pageMargins left="0.7" right="0.7" top="0.75" bottom="0.75" header="0.3" footer="0.3"/>
    </customSheetView>
    <customSheetView guid="{A3087CEB-D31B-43F0-8F77-F08A5533D70F}" state="hidden">
      <selection activeCell="D8" sqref="D8"/>
      <pageMargins left="0.7" right="0.7" top="0.75" bottom="0.75" header="0.3" footer="0.3"/>
    </customSheetView>
    <customSheetView guid="{35E15FA9-B2ED-4B96-B329-BEA4546B886A}" state="hidden">
      <selection activeCell="D8" sqref="D8"/>
      <pageMargins left="0.7" right="0.7" top="0.75" bottom="0.75" header="0.3" footer="0.3"/>
    </customSheetView>
    <customSheetView guid="{8E6782A9-8514-49B3-BFA8-B4A70204C545}" state="hidden">
      <selection activeCell="D8" sqref="D8"/>
      <pageMargins left="0.7" right="0.7" top="0.75" bottom="0.75" header="0.3" footer="0.3"/>
    </customSheetView>
  </customSheetView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3</vt:i4>
      </vt:variant>
    </vt:vector>
  </HeadingPairs>
  <TitlesOfParts>
    <vt:vector size="6" baseType="lpstr">
      <vt:lpstr>Podział na Cele szczegółówe</vt:lpstr>
      <vt:lpstr>Podział na KI i wydatki klimat</vt:lpstr>
      <vt:lpstr>Arkusz2</vt:lpstr>
      <vt:lpstr>KI</vt:lpstr>
      <vt:lpstr>'Podział na KI i wydatki klimat'!Obszar_wydruku</vt:lpstr>
      <vt:lpstr>'Podział na KI i wydatki klimat'!Tytuły_wydruku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Łopatowski</dc:creator>
  <cp:lastModifiedBy>Mirela Jamroży</cp:lastModifiedBy>
  <cp:lastPrinted>2021-03-02T10:33:54Z</cp:lastPrinted>
  <dcterms:created xsi:type="dcterms:W3CDTF">2006-09-16T00:00:00Z</dcterms:created>
  <dcterms:modified xsi:type="dcterms:W3CDTF">2021-03-11T07:56:22Z</dcterms:modified>
</cp:coreProperties>
</file>