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codeName="ThisWorkbook" defaultThemeVersion="124226"/>
  <mc:AlternateContent xmlns:mc="http://schemas.openxmlformats.org/markup-compatibility/2006">
    <mc:Choice Requires="x15">
      <x15ac:absPath xmlns:x15ac="http://schemas.microsoft.com/office/spreadsheetml/2010/11/ac" url="M:\03-Brokerzy\KLIENCI MAXIMA FIDES\POWIAT PAJĘCZAŃSKI\MIENIE\Postępowanie PZP 2024 - 2026\Załączniki\"/>
    </mc:Choice>
  </mc:AlternateContent>
  <xr:revisionPtr revIDLastSave="0" documentId="13_ncr:1_{25E0230E-9469-4629-999D-C091E39172B9}" xr6:coauthVersionLast="47" xr6:coauthVersionMax="47" xr10:uidLastSave="{00000000-0000-0000-0000-000000000000}"/>
  <bookViews>
    <workbookView xWindow="-120" yWindow="-120" windowWidth="25440" windowHeight="15270" tabRatio="857" activeTab="6" xr2:uid="{00000000-000D-0000-FFFF-FFFF00000000}"/>
  </bookViews>
  <sheets>
    <sheet name="Informacje ogólne" sheetId="98" r:id="rId1"/>
    <sheet name="budynki i budowle" sheetId="111" r:id="rId2"/>
    <sheet name="mienie" sheetId="109" r:id="rId3"/>
    <sheet name="maszyny" sheetId="100" r:id="rId4"/>
    <sheet name="pojazdy" sheetId="112" r:id="rId5"/>
    <sheet name="szkodowość" sheetId="113" r:id="rId6"/>
    <sheet name="szkodowość zbiorczo" sheetId="114" r:id="rId7"/>
  </sheets>
  <definedNames>
    <definedName name="_xlnm._FilterDatabase" localSheetId="1" hidden="1">'budynki i budowle'!$A$4:$AG$4</definedName>
    <definedName name="_xlnm._FilterDatabase" localSheetId="4" hidden="1">pojazdy!$A$6:$WWH$41</definedName>
    <definedName name="a">#REF!</definedName>
    <definedName name="Czy_w_konstrukcji_budynków_występuje_płyta_warstwowa?__TAK_NIE" localSheetId="1">#REF!</definedName>
    <definedName name="Czy_w_konstrukcji_budynków_występuje_płyta_warstwowa?__TAK_NIE" localSheetId="4">#REF!</definedName>
    <definedName name="Czy_w_konstrukcji_budynków_występuje_płyta_warstwowa?__TAK_NIE">#REF!</definedName>
    <definedName name="JEDNOSTKA_WYKONUJE_USŁUGI_KOMERCYJNE_NA_ZLECENIE_INNYCH_PODMIOTÓW" localSheetId="1">#REF!</definedName>
    <definedName name="JEDNOSTKA_WYKONUJE_USŁUGI_KOMERCYJNE_NA_ZLECENIE_INNYCH_PODMIOTÓW" localSheetId="4">#REF!</definedName>
    <definedName name="JEDNOSTKA_WYKONUJE_USŁUGI_KOMERCYJNE_NA_ZLECENIE_INNYCH_PODMIOTÓW">#REF!</definedName>
    <definedName name="NIE" localSheetId="1">#REF!</definedName>
    <definedName name="NIE" localSheetId="4">#REF!</definedName>
    <definedName name="NIE">#REF!</definedName>
    <definedName name="_xlnm.Print_Area" localSheetId="1">'budynki i budowle'!$A$1:$AF$33</definedName>
    <definedName name="_xlnm.Print_Area" localSheetId="2">mienie!$A$1:$H$19</definedName>
    <definedName name="_xlnm.Print_Area" localSheetId="4">pojazdy!$A$1:$Z$40</definedName>
    <definedName name="TAK" localSheetId="1">#REF!</definedName>
    <definedName name="TAK" localSheetId="4">#REF!</definedName>
    <definedName name="TA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1" i="114" l="1"/>
  <c r="D171" i="114"/>
  <c r="E168" i="114"/>
  <c r="D168" i="114"/>
  <c r="E164" i="114"/>
  <c r="D164" i="114"/>
  <c r="E160" i="114"/>
  <c r="D160" i="114"/>
  <c r="F18" i="113"/>
  <c r="E27" i="113"/>
  <c r="D27" i="113"/>
  <c r="C27" i="113"/>
  <c r="B27" i="113"/>
  <c r="F26" i="113"/>
  <c r="F25" i="113"/>
  <c r="F24" i="113"/>
  <c r="E21" i="113"/>
  <c r="D21" i="113"/>
  <c r="C21" i="113"/>
  <c r="B21" i="113"/>
  <c r="F20" i="113"/>
  <c r="F19" i="113"/>
  <c r="F17" i="113"/>
  <c r="E14" i="113"/>
  <c r="D14" i="113"/>
  <c r="C14" i="113"/>
  <c r="B14" i="113"/>
  <c r="F13" i="113"/>
  <c r="F12" i="113"/>
  <c r="F11" i="113"/>
  <c r="F10" i="113"/>
  <c r="E7" i="113"/>
  <c r="D7" i="113"/>
  <c r="C7" i="113"/>
  <c r="B7" i="113"/>
  <c r="F6" i="113"/>
  <c r="F5" i="113"/>
  <c r="F4" i="113"/>
  <c r="F21" i="113" l="1"/>
  <c r="F27" i="113"/>
  <c r="F14" i="113"/>
  <c r="F7" i="113"/>
  <c r="J37" i="111" l="1"/>
  <c r="J36" i="111"/>
  <c r="J35" i="111"/>
  <c r="J31" i="111"/>
  <c r="J30" i="111"/>
  <c r="J28" i="111"/>
  <c r="J27" i="111"/>
  <c r="J25" i="111"/>
  <c r="J24" i="111"/>
  <c r="J23" i="111"/>
  <c r="J22" i="111"/>
  <c r="J14" i="111"/>
  <c r="J13" i="111"/>
  <c r="J12" i="111"/>
  <c r="J21" i="111"/>
  <c r="J18" i="111"/>
  <c r="J17" i="111"/>
  <c r="J11" i="111"/>
  <c r="J10" i="111"/>
  <c r="J9" i="111"/>
  <c r="J8" i="111"/>
  <c r="J6" i="111"/>
  <c r="J5" i="111"/>
  <c r="J33" i="111" s="1"/>
  <c r="H20" i="109" l="1"/>
  <c r="H3" i="109"/>
  <c r="H4" i="109"/>
  <c r="H6" i="109"/>
  <c r="G19" i="109"/>
  <c r="F19" i="109"/>
  <c r="E19" i="109"/>
  <c r="D19" i="109"/>
  <c r="C19" i="109"/>
  <c r="H18" i="109"/>
  <c r="G20" i="98"/>
  <c r="H11" i="109"/>
  <c r="H17" i="109"/>
  <c r="H14" i="109"/>
  <c r="H13" i="109"/>
  <c r="H8" i="109"/>
  <c r="H9" i="109"/>
  <c r="H16" i="109"/>
  <c r="H7" i="109"/>
  <c r="H12" i="109"/>
  <c r="H5" i="109"/>
  <c r="C26" i="100"/>
  <c r="I33" i="111" l="1"/>
  <c r="H10" i="109"/>
  <c r="H19" i="109" s="1"/>
  <c r="H15" i="109"/>
</calcChain>
</file>

<file path=xl/sharedStrings.xml><?xml version="1.0" encoding="utf-8"?>
<sst xmlns="http://schemas.openxmlformats.org/spreadsheetml/2006/main" count="1441" uniqueCount="632">
  <si>
    <t>lokalizacja (adres)</t>
  </si>
  <si>
    <t>Data I rejestracji</t>
  </si>
  <si>
    <t>Ilość miejsc</t>
  </si>
  <si>
    <t>Ładowność</t>
  </si>
  <si>
    <t>Zabezpieczenia przeciwkradzieżowe</t>
  </si>
  <si>
    <t>Dane pojazdów</t>
  </si>
  <si>
    <t>Lp.</t>
  </si>
  <si>
    <t>Marka</t>
  </si>
  <si>
    <t>Typ, model</t>
  </si>
  <si>
    <t>Nr podw./ nadw.</t>
  </si>
  <si>
    <t>Nr rej.</t>
  </si>
  <si>
    <t>Rok prod.</t>
  </si>
  <si>
    <t>Od</t>
  </si>
  <si>
    <t>Do</t>
  </si>
  <si>
    <t>lp.</t>
  </si>
  <si>
    <t xml:space="preserve">nazwa budynku/ budowli </t>
  </si>
  <si>
    <t xml:space="preserve">przeznaczenie budynku/ budowli </t>
  </si>
  <si>
    <t>czy budynek jest użytkowany? (TAK/NIE)</t>
  </si>
  <si>
    <t>czy jest to budynkek zabytkowy, podlegający nadzorowi konserwatora zabytków?</t>
  </si>
  <si>
    <t>rok budowy</t>
  </si>
  <si>
    <t>Rodzaj materiałów budowlanych, z jakich wykonano budynek</t>
  </si>
  <si>
    <t>powierzchnia zabudowy (w m²)*</t>
  </si>
  <si>
    <t>powierzchnia użytkowa (w m²)**</t>
  </si>
  <si>
    <t>ilość kondygnacji</t>
  </si>
  <si>
    <t>czy budynek jest podpiwniczony?</t>
  </si>
  <si>
    <t>czy znajdują się w nim instalacje sanitarne? (TAK/NIE)</t>
  </si>
  <si>
    <t>czy jest wyposażony w windę? (TAK/NIE)</t>
  </si>
  <si>
    <t>mury</t>
  </si>
  <si>
    <t>stropy</t>
  </si>
  <si>
    <t>dach (konstrukcja i pokrycie)</t>
  </si>
  <si>
    <t>konstukcja i pokrycie dachu</t>
  </si>
  <si>
    <t>intalacja elekryczna</t>
  </si>
  <si>
    <t>sieć wodno-kanalizacyjna oraz cenralnego ogrzewania</t>
  </si>
  <si>
    <t>stolarka okienna i drzwiowa</t>
  </si>
  <si>
    <t>instalacja gazowa</t>
  </si>
  <si>
    <t>instalacja wentylacyjna i kominowa</t>
  </si>
  <si>
    <r>
      <t xml:space="preserve">opis stanu technicznego budynku wg poniższych elementów budynku </t>
    </r>
    <r>
      <rPr>
        <b/>
        <sz val="10"/>
        <color indexed="60"/>
        <rFont val="Arial"/>
        <family val="2"/>
        <charset val="238"/>
      </rPr>
      <t/>
    </r>
  </si>
  <si>
    <t>Poj.</t>
  </si>
  <si>
    <t>Dopuszczalna masa całkowita</t>
  </si>
  <si>
    <t>Okres ubezpieczenia AC i KR</t>
  </si>
  <si>
    <t>Lp</t>
  </si>
  <si>
    <t>RAZEM:</t>
  </si>
  <si>
    <t>Starostwo Powiatowe</t>
  </si>
  <si>
    <t>Powiatowy Zarząd Dróg</t>
  </si>
  <si>
    <t>Powiatowy Urząd Pracy</t>
  </si>
  <si>
    <t>Zespół Szkół w Pajęcznie</t>
  </si>
  <si>
    <t>Specjalny Ośrodek Szkolno-Wychowawczy</t>
  </si>
  <si>
    <t>Dom Pomocy Społecznej w Bobrownikach</t>
  </si>
  <si>
    <t>Powiatowa Poradnia Psychologiczno-Pedagogiczna</t>
  </si>
  <si>
    <t>-</t>
  </si>
  <si>
    <t>Regionalne Centrum Rozwoju Kultury i Turystyki</t>
  </si>
  <si>
    <t>brak</t>
  </si>
  <si>
    <t xml:space="preserve">zabezpieczenia
(znane zabiezpieczenia p-poż i przeciw kradzieżowe) </t>
  </si>
  <si>
    <t>Budynek Starostwa</t>
  </si>
  <si>
    <t>administracyjny</t>
  </si>
  <si>
    <t>TAK</t>
  </si>
  <si>
    <t>NIE</t>
  </si>
  <si>
    <t>ul. Kościuszki 76, 98-330 Pajęczno</t>
  </si>
  <si>
    <t>piwnice - cegła ceramiczna, parter i piętro pusataki ceramiczne</t>
  </si>
  <si>
    <t>strop żelbetowy zbrojenie ze stali</t>
  </si>
  <si>
    <t>dach w konstrukcji drewnianej, pokrycie blachodachówką</t>
  </si>
  <si>
    <t>2 km (jezioro)</t>
  </si>
  <si>
    <t>data remontu - 2007 r.; remont generalny wielkość nakłdów: 1.778.084,54 zł</t>
  </si>
  <si>
    <t>bardzo dobry</t>
  </si>
  <si>
    <t>nie dotyczy</t>
  </si>
  <si>
    <t>3320 m3</t>
  </si>
  <si>
    <t>ul. Parkowa 8/12, 98-330 Pajęczno</t>
  </si>
  <si>
    <t>stropy żelbetowe</t>
  </si>
  <si>
    <t>2688 m3</t>
  </si>
  <si>
    <t>cegła</t>
  </si>
  <si>
    <t>czy budynek jest przeznaczony do rozbiórki? (TAK/NIE)</t>
  </si>
  <si>
    <t>IGNIS</t>
  </si>
  <si>
    <t>TSMMHX51S00295564</t>
  </si>
  <si>
    <t>EPJ 66GY</t>
  </si>
  <si>
    <t>osobowy</t>
  </si>
  <si>
    <t>21.11.2007</t>
  </si>
  <si>
    <t>Immobiliser</t>
  </si>
  <si>
    <t>TMBDX41U898851628</t>
  </si>
  <si>
    <t>EPJ 99KK</t>
  </si>
  <si>
    <t>22.04.2009</t>
  </si>
  <si>
    <t>Immobliser</t>
  </si>
  <si>
    <t>Budynek biurowy</t>
  </si>
  <si>
    <t>Biuro PZD</t>
  </si>
  <si>
    <t>dostateczny</t>
  </si>
  <si>
    <t>dobry</t>
  </si>
  <si>
    <t>Budynek socjalny</t>
  </si>
  <si>
    <t>Pomieszczenie socjalne</t>
  </si>
  <si>
    <t>Garażowanie samochodów</t>
  </si>
  <si>
    <t>Brak</t>
  </si>
  <si>
    <t>odległość od najbliższej rzeki lub innego zbiornika wodnego (proszę podać od czego)</t>
  </si>
  <si>
    <t>VF622GVA0C0016631</t>
  </si>
  <si>
    <t>10 t</t>
  </si>
  <si>
    <t>ciągnik rolniczy</t>
  </si>
  <si>
    <t>4,5 t</t>
  </si>
  <si>
    <t>D47A</t>
  </si>
  <si>
    <t>SKODA</t>
  </si>
  <si>
    <t>OCTAVIA</t>
  </si>
  <si>
    <t>TMBDX41U332767310</t>
  </si>
  <si>
    <t>EPJ S888</t>
  </si>
  <si>
    <t>23S</t>
  </si>
  <si>
    <t>L23S094WVT1591</t>
  </si>
  <si>
    <t>EPJ T210</t>
  </si>
  <si>
    <t>2289A</t>
  </si>
  <si>
    <t>EPJ P660</t>
  </si>
  <si>
    <t>6 t</t>
  </si>
  <si>
    <t>D11530812062</t>
  </si>
  <si>
    <t>immobilizer</t>
  </si>
  <si>
    <t>budynek administracyjno-biurowy</t>
  </si>
  <si>
    <t>obsługa bezrobotnych, promocja zatrudnienia i aktywizacja zawodowa osób pozostających bez pracy z terenu powiatu pajęczańskiego</t>
  </si>
  <si>
    <t>ul. 1 Maja 65, 98-330 Pajęczno</t>
  </si>
  <si>
    <t>cegła pełna</t>
  </si>
  <si>
    <t>beton</t>
  </si>
  <si>
    <t>stropodach</t>
  </si>
  <si>
    <t>dobra</t>
  </si>
  <si>
    <t>WF0KXXGCBKBK57007</t>
  </si>
  <si>
    <t>EPJ 55RA</t>
  </si>
  <si>
    <t>16.06.2011</t>
  </si>
  <si>
    <t>1825 kg</t>
  </si>
  <si>
    <t>alarm</t>
  </si>
  <si>
    <t>Budynek szkoły z salą gimnastyczną i łącznikiem</t>
  </si>
  <si>
    <t>budynek użyteczności publicznej-edukacja</t>
  </si>
  <si>
    <t>tak</t>
  </si>
  <si>
    <t>nie</t>
  </si>
  <si>
    <t>cegła pełna,bloczki</t>
  </si>
  <si>
    <t>betonowe</t>
  </si>
  <si>
    <t>stropodach,żelbeton,papa</t>
  </si>
  <si>
    <t>wiata kryta</t>
  </si>
  <si>
    <t>WV2ZZZZOZYX145565</t>
  </si>
  <si>
    <t>EPJ C777</t>
  </si>
  <si>
    <t>28.12.2000</t>
  </si>
  <si>
    <t>szkoła</t>
  </si>
  <si>
    <t>Budynek dydaktyczny z łącznikiem</t>
  </si>
  <si>
    <t xml:space="preserve">98-355 Działoszyn ul. Grota Roweckiego 5 </t>
  </si>
  <si>
    <t>żelbetonowe</t>
  </si>
  <si>
    <t>Budynek POWTR</t>
  </si>
  <si>
    <t>mieszkalny</t>
  </si>
  <si>
    <t>98-355 Działoszyn; Kiedosy 5</t>
  </si>
  <si>
    <t>blacha</t>
  </si>
  <si>
    <t>NIE DOTYCZY</t>
  </si>
  <si>
    <t>DOBRY</t>
  </si>
  <si>
    <t>gospodarczy</t>
  </si>
  <si>
    <t>Budynek pralni i pro-morte</t>
  </si>
  <si>
    <t>pralnia, pro-morte</t>
  </si>
  <si>
    <t>Bobrowniki 50</t>
  </si>
  <si>
    <t>betonowy</t>
  </si>
  <si>
    <t>papa termo-zgrzew.</t>
  </si>
  <si>
    <t>bardzo dobra</t>
  </si>
  <si>
    <t>Budynek gospodarczy</t>
  </si>
  <si>
    <t>garaż,pomieszcenie gospodarcze</t>
  </si>
  <si>
    <t>pustak żużlowy</t>
  </si>
  <si>
    <t>więżba dachowa,blacha trapezowa,wełna mineralna.</t>
  </si>
  <si>
    <t>Budynek mieszkalny</t>
  </si>
  <si>
    <t>całodobowa opieka nad osobami starszymi, pomieszczenie administracji i obsługi.</t>
  </si>
  <si>
    <t>wylewka betonowa- stropodach.</t>
  </si>
  <si>
    <t>płyty betonowe, papa.</t>
  </si>
  <si>
    <t>nie występuje</t>
  </si>
  <si>
    <t>Oczyszczalnia ścieków</t>
  </si>
  <si>
    <t>pomieszczenie pod urządzenia oczyszczalni</t>
  </si>
  <si>
    <t>pustak żelbetonowy</t>
  </si>
  <si>
    <t>WV2ZZZ7HZCH116196</t>
  </si>
  <si>
    <t>25.04.2012</t>
  </si>
  <si>
    <t>3000 kg</t>
  </si>
  <si>
    <t>Alarm</t>
  </si>
  <si>
    <t>Budynek Pływalni</t>
  </si>
  <si>
    <t>98-330 Pajeczno, ul. Sienkiewicza 5</t>
  </si>
  <si>
    <t>żelbet</t>
  </si>
  <si>
    <t>Przyczepa samochodowa</t>
  </si>
  <si>
    <t>przyczepka lekka</t>
  </si>
  <si>
    <t>EPJ P583</t>
  </si>
  <si>
    <t>26.04.1995</t>
  </si>
  <si>
    <t>Pałac Męcińskich - budynek</t>
  </si>
  <si>
    <t>działalność kulturalna/biblioteka/
muzeum</t>
  </si>
  <si>
    <t>rewitalizację zakończono w 2007 roku</t>
  </si>
  <si>
    <t>monitoring wizyjny, czujniki i urządzenia alarmowe - sygnał odbiera agencja ochrony</t>
  </si>
  <si>
    <t>ul. Zamkowa 22, 98-355 Działoszyn</t>
  </si>
  <si>
    <t>kamień i cegła</t>
  </si>
  <si>
    <t>dachówka ceramiczna</t>
  </si>
  <si>
    <t>Rodzaj pojazdu zgodnie z dowodem rejestracyjnym lub innymi dokumentami</t>
  </si>
  <si>
    <t>Czy pojazd służy do nauki jazdy? (TAK/NIE)</t>
  </si>
  <si>
    <t>EPJ L999</t>
  </si>
  <si>
    <t>EPJ 57SS</t>
  </si>
  <si>
    <t>LAMBORGHINI</t>
  </si>
  <si>
    <t>SU1400515</t>
  </si>
  <si>
    <t>przyczepa</t>
  </si>
  <si>
    <t>LZU 8613</t>
  </si>
  <si>
    <t>Specjalny Ośrodek Szkolno - Wychowawczy w Działoszynie</t>
  </si>
  <si>
    <t>budynek dydaktyczny</t>
  </si>
  <si>
    <t>ul. Grota Roweckiego 2 98-355 Działoszyn</t>
  </si>
  <si>
    <t>pustak suporex oraz płyty żelbetowe,  dobudowany szyb windowy wykonany z bloczków betownowych i pustaków ceramicznych</t>
  </si>
  <si>
    <t>betonowe płyty stropowe</t>
  </si>
  <si>
    <t xml:space="preserve">Budynek główny  konstrukcja stropodachu, pokryta betonowymi płytami stropowymi, styropapą i papą. Budynkek stołówki i kuchni konstrukcja dwuspadowa pokryty blachą. Łącznik budynków konstrukcja  stropodachu pokryty papą </t>
  </si>
  <si>
    <t>VF7ZAAMFA17762200</t>
  </si>
  <si>
    <t>EPJ 94EC</t>
  </si>
  <si>
    <t>14.03.2006</t>
  </si>
  <si>
    <t>zamek centralny</t>
  </si>
  <si>
    <t>kubatura (w m³)***</t>
  </si>
  <si>
    <t>informacja o przeprowadzonych remontach i modernizacji budynków starszych niż 50 lat</t>
  </si>
  <si>
    <t>dostateczna</t>
  </si>
  <si>
    <t>1963,0 m2</t>
  </si>
  <si>
    <t xml:space="preserve">Budynek wyposażony w hydranty wewnętrzne oraz gaśnice proszkowe rozmieszczone zgodnie z obowiązzującymi przepisami.Na klatce schodowej zamontowana klapa oddymiająca. Budynek wyposażony w oświetlenie awaryjne.  Do budynku prowadzi 5 wejść: 3 bezpośrednio do budynku głównego wykonane z aluminium zabezpieczone podwójnym zamkiem. Jedno wejście do stołówki całe zabezpieczone kratą i podwójnym zamkiem.Wejście do kuchni wykonane z metalu z podwójnym zamkiem, zabezpieczone kratą.Okratowano wszystkie drzwi i  okna budynku stołówki i kuchni.Okratowano okna w części piwnic oraz parteru budynku. </t>
  </si>
  <si>
    <t>9.708</t>
  </si>
  <si>
    <t>Nie dotyczy</t>
  </si>
  <si>
    <t>Przepompownia ścieków przy Zespole Pałacowo-Parkowym w Działoszynie</t>
  </si>
  <si>
    <t>Przepompowanie ścieków</t>
  </si>
  <si>
    <t>4.729 m3</t>
  </si>
  <si>
    <t>EPJ 01WK</t>
  </si>
  <si>
    <t>W0L0SDL68D4273826</t>
  </si>
  <si>
    <t>17.09.2013</t>
  </si>
  <si>
    <t>immobilizer, autoalarm</t>
  </si>
  <si>
    <t>garaż  samochodu służbowego i składzik sprzętu  szkolnego</t>
  </si>
  <si>
    <t>98-330 Pajęczno ul. Sienkiewicza 5</t>
  </si>
  <si>
    <t>1.846m3</t>
  </si>
  <si>
    <t>Tak</t>
  </si>
  <si>
    <t>więźba dachowa , blacha trapezowa, wełna mineralna</t>
  </si>
  <si>
    <t>Budynek Powiatowej Poradni Psychologiczno-Pedagogicznej w Pajęcznie</t>
  </si>
  <si>
    <t>98-330 Pajęczno, ul. Wiśniowa 34/38</t>
  </si>
  <si>
    <t>żelbeton</t>
  </si>
  <si>
    <t>stropodach kryty papą</t>
  </si>
  <si>
    <t>plac szkolny + ogrodzenie + ORLIK</t>
  </si>
  <si>
    <t>1 km</t>
  </si>
  <si>
    <t>p.poż.- gaśnice proszkowe - 2szt; 2 drzwi</t>
  </si>
  <si>
    <t>pustak żużlowy, cegła pełna</t>
  </si>
  <si>
    <t>konstrukcja drewniana pokryta papą</t>
  </si>
  <si>
    <t>1000 m3</t>
  </si>
  <si>
    <t>żelbetowy</t>
  </si>
  <si>
    <t>Garaż z wiatą</t>
  </si>
  <si>
    <t>Konstrukcja drewniana blachą trapezową bez rynien i rur spustowych</t>
  </si>
  <si>
    <t>334,375 m3</t>
  </si>
  <si>
    <t>Wiata 1</t>
  </si>
  <si>
    <t>Wiata 2</t>
  </si>
  <si>
    <t>Pustak zużlowy, cegła pełna</t>
  </si>
  <si>
    <t>409,28 m3</t>
  </si>
  <si>
    <t>996,21 m3</t>
  </si>
  <si>
    <t>W0L0MFF191G062012</t>
  </si>
  <si>
    <t>EPJ G998</t>
  </si>
  <si>
    <t>powyżej 2 km (rzeka)</t>
  </si>
  <si>
    <t>270,72 m3</t>
  </si>
  <si>
    <t>400 m (rzeka)</t>
  </si>
  <si>
    <t>Tabela nr 3 - Wykaz budynków i budowli w Powiecie Pajęczańskim</t>
  </si>
  <si>
    <t>SUZUKI</t>
  </si>
  <si>
    <t>RENAULT</t>
  </si>
  <si>
    <t>PREMIUM</t>
  </si>
  <si>
    <t>AUTOSAN</t>
  </si>
  <si>
    <t>VOLKSWAGEN</t>
  </si>
  <si>
    <t>PRONAR</t>
  </si>
  <si>
    <t>CRYSTAL</t>
  </si>
  <si>
    <t>ASTRA F</t>
  </si>
  <si>
    <t>ORION13</t>
  </si>
  <si>
    <t>specjalny, remonter drogowy</t>
  </si>
  <si>
    <t>osobowo-ciężarowy</t>
  </si>
  <si>
    <t>przyczepa lekka</t>
  </si>
  <si>
    <t>CITROEN</t>
  </si>
  <si>
    <t>FORD</t>
  </si>
  <si>
    <t>1470 kg</t>
  </si>
  <si>
    <t>1970 kg</t>
  </si>
  <si>
    <t>2900 kg</t>
  </si>
  <si>
    <t>1625 kg</t>
  </si>
  <si>
    <t>2700 kg</t>
  </si>
  <si>
    <t>537 kg</t>
  </si>
  <si>
    <t>915 kg</t>
  </si>
  <si>
    <t>300 kg</t>
  </si>
  <si>
    <t>OPEL</t>
  </si>
  <si>
    <t>1350 kg</t>
  </si>
  <si>
    <t>EPJ CC55</t>
  </si>
  <si>
    <t>WF0NXXTTFNCB58224</t>
  </si>
  <si>
    <t>TRANSIT</t>
  </si>
  <si>
    <t>Tabela nr 1 - Informacje ogólne do oceny ryzyka w Powiecie Pajęczańskim</t>
  </si>
  <si>
    <t>L.p.</t>
  </si>
  <si>
    <t>Nazwa jednostki</t>
  </si>
  <si>
    <t>NIP</t>
  </si>
  <si>
    <t>REGON</t>
  </si>
  <si>
    <t>PKD</t>
  </si>
  <si>
    <t>Rodzaj prowadzonej działalności (opisowo)</t>
  </si>
  <si>
    <t>Liczba pracowników</t>
  </si>
  <si>
    <t>Liczba uczniów/ wychowanków/ pensjonariuszy</t>
  </si>
  <si>
    <t>772-18-89-349</t>
  </si>
  <si>
    <t>kierowanie podstawowymi rodzajami działalności publicznej</t>
  </si>
  <si>
    <t>Regionalne Centrum Rozwoju Kultury i Turystyki, ul. Zamkowa 22, 98-355 Działoszyn</t>
  </si>
  <si>
    <t>508-00-49-211</t>
  </si>
  <si>
    <t>100329955</t>
  </si>
  <si>
    <t>9004Z</t>
  </si>
  <si>
    <t>Powiatowy Zarząd Dróg, ul. Bugaj 23, 98-355 Działoszyn</t>
  </si>
  <si>
    <t>772-189-06-31</t>
  </si>
  <si>
    <t>4211Z</t>
  </si>
  <si>
    <t>zarządca dróg powiatowych; zadania z zakresu planowania, budowy, modernizacji utrzymania i ochrony dróg;</t>
  </si>
  <si>
    <t>772-19-80-943</t>
  </si>
  <si>
    <t>151405748</t>
  </si>
  <si>
    <t>8413Z</t>
  </si>
  <si>
    <t>Powiatowy Urząd Pracy, ul. 1 Maja 65, 98-330 Pajęczno</t>
  </si>
  <si>
    <t>772-19-65-464</t>
  </si>
  <si>
    <t>590745830</t>
  </si>
  <si>
    <t>kierowanie i udział w pracach mających na celu zwiększenie efektywności gospodarowania</t>
  </si>
  <si>
    <t>772-19-16-543</t>
  </si>
  <si>
    <t>590708242</t>
  </si>
  <si>
    <t>8810Z</t>
  </si>
  <si>
    <t>pomoc społeczna bez zakwaterowania dla osób w podeszłym wieku i osób niepełnosprawnych</t>
  </si>
  <si>
    <t>Zespół Szkół w Pajęcznie, ul. Sienkiewicza 5, 98-330 Pajęczno</t>
  </si>
  <si>
    <t>574-10-37-275</t>
  </si>
  <si>
    <t>000771743</t>
  </si>
  <si>
    <t>8560Z</t>
  </si>
  <si>
    <t>działalność edukacyjna w zakresie szkolnictwa ogólnokształcącego</t>
  </si>
  <si>
    <t>832-10-14-257</t>
  </si>
  <si>
    <t>000755690</t>
  </si>
  <si>
    <t>832-15-89-673</t>
  </si>
  <si>
    <t>000232696</t>
  </si>
  <si>
    <t>8790Z</t>
  </si>
  <si>
    <t>działalność dydaktyczna, wychowawcza i opiekuńcza oraz najem pomieszczeń, usługi transportowe</t>
  </si>
  <si>
    <t>Placówka Opiekuńczo - Wychowawcza Typu Rodzinnego, Kiedosy 5, 98-355 Działoszyn</t>
  </si>
  <si>
    <t>772-21-50-540</t>
  </si>
  <si>
    <t>592181900</t>
  </si>
  <si>
    <t>pozostała pomoc społeczna z zakwaterowaniem</t>
  </si>
  <si>
    <t>Dom Pomocy Społecznej, Bobrowniki 50, 98-355 Działoszyn</t>
  </si>
  <si>
    <t>772-20-44-217</t>
  </si>
  <si>
    <t>590769019</t>
  </si>
  <si>
    <t>8730Z</t>
  </si>
  <si>
    <t>Środowiskowy Dom Samopomocy w Bobrownikach, Bobrowniki 50, 98-355 Działoszyn</t>
  </si>
  <si>
    <t>772-21-19-932</t>
  </si>
  <si>
    <t>592161405</t>
  </si>
  <si>
    <t>Powiatowa Biblioteka Publiczna, ul. Zamkowa 22, 98-355 Działoszyn</t>
  </si>
  <si>
    <t>772-21-24-028</t>
  </si>
  <si>
    <t>592167738</t>
  </si>
  <si>
    <t>Powiatowa Poradnia Psychologiczno-Pedagogiczna, ul. Wiśniowa 34/38, 98-330 Pajęczno</t>
  </si>
  <si>
    <t>772-21-95-152</t>
  </si>
  <si>
    <t>000716017</t>
  </si>
  <si>
    <t>508-00-13-472</t>
  </si>
  <si>
    <t>592301697</t>
  </si>
  <si>
    <t>9311Z</t>
  </si>
  <si>
    <t>EPJ J282</t>
  </si>
  <si>
    <t>WV2ZZZ7HZHH071802</t>
  </si>
  <si>
    <t>EPJ FL37</t>
  </si>
  <si>
    <t>15.12.2016</t>
  </si>
  <si>
    <t>Budynek warsztatowo - garażowy</t>
  </si>
  <si>
    <t>garaże</t>
  </si>
  <si>
    <t>98-337 Strzelce Wielkie, ul. Pajęczańska 13</t>
  </si>
  <si>
    <t>98-355 Działoszyn, ul. Bugaj 23</t>
  </si>
  <si>
    <t>98-330 Pajęczno; ul. Żeromskiego 2a</t>
  </si>
  <si>
    <t>EPJ FL17</t>
  </si>
  <si>
    <t>WV2ZZZ7HZHH071378</t>
  </si>
  <si>
    <t>15.12.2016.</t>
  </si>
  <si>
    <t>1216 kg</t>
  </si>
  <si>
    <t>dzienna opieka nad osobami niepełnosprawnymi</t>
  </si>
  <si>
    <t>75 KW</t>
  </si>
  <si>
    <t>T-5 kombi</t>
  </si>
  <si>
    <t>75 kW</t>
  </si>
  <si>
    <t>T-6 kombi do przewozu osób niepełnosprawnych</t>
  </si>
  <si>
    <t xml:space="preserve">150 m </t>
  </si>
  <si>
    <t>czy od 1997 r. wystąpiło w budynku ryzyko powodzi?</t>
  </si>
  <si>
    <t>Odległość od najbliższej jednostki Straży Pożarnej</t>
  </si>
  <si>
    <t>TRANSPORTER 2,5 TD</t>
  </si>
  <si>
    <t>Kierowanie w zakresie efektywności gospodarowania.</t>
  </si>
  <si>
    <t>nazwa jednostki</t>
  </si>
  <si>
    <t>CORSA EDITION 1,2</t>
  </si>
  <si>
    <t>Powiatowa Pływalnia w Pajęcznie, ul. Sienkiewicza 5, 98-330 Pajęczno</t>
  </si>
  <si>
    <t>2004 modernizacja</t>
  </si>
  <si>
    <t>beton, żelbeton, pustak, cegła</t>
  </si>
  <si>
    <t>basen/obiekt sportowo-rekreacyjny</t>
  </si>
  <si>
    <t>3,5 km</t>
  </si>
  <si>
    <t>EPJ P580</t>
  </si>
  <si>
    <t>EPJ001060033</t>
  </si>
  <si>
    <t>27.06.2006</t>
  </si>
  <si>
    <t>200 kg</t>
  </si>
  <si>
    <t>wypożyczalnia książek</t>
  </si>
  <si>
    <t>200 m</t>
  </si>
  <si>
    <t xml:space="preserve">remont i modernizacja w 2015 roku dach i bramy koszt: 11 000 zł </t>
  </si>
  <si>
    <t>gasnice (2 szt.); hydrant na zewnątrz; nadzór własny</t>
  </si>
  <si>
    <t xml:space="preserve">200 m </t>
  </si>
  <si>
    <t>Powiatowe Centrum Pomocy Rodzinie w Pajęcznie, ul. 1 Maja 13/15, 98-330 Pajęczno</t>
  </si>
  <si>
    <t>1 km (jezioro)</t>
  </si>
  <si>
    <t>500 m</t>
  </si>
  <si>
    <t>FOCUS TRENDLINE</t>
  </si>
  <si>
    <t xml:space="preserve">EDUKACJA( SZKOŁA PONADGIMNAZJALNA) </t>
  </si>
  <si>
    <t>Zespół Szkół im. M. Skłodowkskiej-Curie w Działoszynie, ul. Grota Roweckiego 5, 98-355 Działoszyn</t>
  </si>
  <si>
    <t>lata 80- te po termomodernizacji</t>
  </si>
  <si>
    <t xml:space="preserve">odległość od rzeki 700m, budynek na wzgórku  </t>
  </si>
  <si>
    <t>JUMPER 29C 2.0 HDI</t>
  </si>
  <si>
    <t>DZIAŁALNOŚĆ WSPOMAGAJĄCA EDUKACJĘ</t>
  </si>
  <si>
    <t>0,5 km</t>
  </si>
  <si>
    <t>Starostwo Powiatowe w Pajęcznie, ul. Kościuszki 76, 98-330 Pajęczno</t>
  </si>
  <si>
    <t>gaśnice typu ABC (2 i 6 kg) - 13 szt., hydrant wewnątrz budynku 3 szt., monitorowanie i ochrona budynku w systemie dyskretnego ostrzegania</t>
  </si>
  <si>
    <t>gaśnice typu GP-4x-ABC - 7 szt., hydrant wewnątrz budynku - 3 szt., awaryjny wyłącznik prądu na zewnątrz, podwójne drzwi typu GERDA, monitorowanie i ochrona obiektu w systemie dyskretnego ostrzegania</t>
  </si>
  <si>
    <t>Powiatowy Zarząd Dróg w Pajęcznie z/s w Działoszynie, ul. Bugaj 23, 98-355 Działoszyn</t>
  </si>
  <si>
    <t>Zagęszczarka</t>
  </si>
  <si>
    <t>Piła do drewna</t>
  </si>
  <si>
    <t>Ubijak LT-70</t>
  </si>
  <si>
    <t>Rozdrabniacz do gałęzi</t>
  </si>
  <si>
    <t>Zbiornik emulsji</t>
  </si>
  <si>
    <t>Głowica do ścinania poboczy 5P90</t>
  </si>
  <si>
    <t>Głowica do czyszczenia i pogłębiania rowów</t>
  </si>
  <si>
    <t>Pług wirnikowy S-245P</t>
  </si>
  <si>
    <t>Ramię hydrauliczne TSE58</t>
  </si>
  <si>
    <t>Frez do pni SFL35</t>
  </si>
  <si>
    <t>Głowica do cięcia krzaków TR-13</t>
  </si>
  <si>
    <t>Głowica do koszenia traw TN120</t>
  </si>
  <si>
    <t>Podajnik hydrauliczny</t>
  </si>
  <si>
    <t>Pług do odśnieżania</t>
  </si>
  <si>
    <t>Zamiatarka</t>
  </si>
  <si>
    <t>Głowica tarczowa do cięcia gałęzi</t>
  </si>
  <si>
    <t>Ładowacz czołowy T-17</t>
  </si>
  <si>
    <t>Kosiarka bijakowa KORNIK</t>
  </si>
  <si>
    <t xml:space="preserve">nazwa  </t>
  </si>
  <si>
    <t>suma ubezpieczenia</t>
  </si>
  <si>
    <t>nieznany</t>
  </si>
  <si>
    <t>1,21 km</t>
  </si>
  <si>
    <t>p.poż. - gaśnice proszkowe 2 szt., 1 drzwi, kraty okienne od ulicy, monitoring zewnętrzny, system alarmowy</t>
  </si>
  <si>
    <t>p.poż. - gaśnice proszkowe 2 szt., 1 drzwi, 1 hydrant, monitoring zewnętrzny, system alarmowy</t>
  </si>
  <si>
    <t>p.poż. - gaśnice proszkowe 2 szt., monitoring zewnętrzny, system alarmowy</t>
  </si>
  <si>
    <t>Moc</t>
  </si>
  <si>
    <t>Jednostka prowadzi działania z zakresu 
upowszechniania kultury i turystyki</t>
  </si>
  <si>
    <t>pomoc społeczna z zakwaterowaniem dla osób w podeszłym wieku całodobowa opieka nad osobami starszymi</t>
  </si>
  <si>
    <t>działaność związana ze sportem- prowadzeniem obiektów sportowych i rekreacyjnych</t>
  </si>
  <si>
    <t xml:space="preserve"> Zespół Szkół w Działoszynie</t>
  </si>
  <si>
    <t xml:space="preserve"> Placówka Opiekuńczo - wychowawcza Typu Rodzinnego</t>
  </si>
  <si>
    <t>Powiatowa Pływalnia</t>
  </si>
  <si>
    <t>ok 200 m od rzeki</t>
  </si>
  <si>
    <t>Specjalny Ośrodek Szkolno-Wychowawczy w Działoszynie, ul. Grota Roweckiego 2, 98-355 Działoszyn</t>
  </si>
  <si>
    <t>suma ubezpieczenia (wg wartości księgowej brutto)</t>
  </si>
  <si>
    <t>3000kg</t>
  </si>
  <si>
    <t>łącznie</t>
  </si>
  <si>
    <t>Powiatowa Pływalnia w Pajęcznie</t>
  </si>
  <si>
    <t>Środowiskowy Dom Samopomocy w Bobrownikach</t>
  </si>
  <si>
    <t>Zespół Szkół w Działoszynie</t>
  </si>
  <si>
    <t>Powiatowe Centrum Pomocy Rodzinie</t>
  </si>
  <si>
    <t>Powiatowy Inspektorat Nadzoru Budowlanego</t>
  </si>
  <si>
    <t>TGL 8.180</t>
  </si>
  <si>
    <t>EPJ JJ11</t>
  </si>
  <si>
    <t xml:space="preserve"> osobowy</t>
  </si>
  <si>
    <t>MAN</t>
  </si>
  <si>
    <t>98-355 Działoszyn, ul. Zamkowa 23</t>
  </si>
  <si>
    <t xml:space="preserve">1 km </t>
  </si>
  <si>
    <t>zły</t>
  </si>
  <si>
    <t xml:space="preserve">dostateczny </t>
  </si>
  <si>
    <t>588,51 m3</t>
  </si>
  <si>
    <t>dosteteczny</t>
  </si>
  <si>
    <t>368,81 m3</t>
  </si>
  <si>
    <t>p.poż. - gaśnice proszkowe 2 szt., 3 dzrwi, monitoring zewnętrzny, system alarmowy</t>
  </si>
  <si>
    <t>p.poż. - gaśnice proszkowe 2 szt., 3 drzwi, monitoring zewnętrzny, system alarmowy</t>
  </si>
  <si>
    <t>Wiata</t>
  </si>
  <si>
    <t>Wiata przystankowa</t>
  </si>
  <si>
    <t xml:space="preserve">dz. Nr ewid. 279/6 obręb Stróża gm. Rząśnia </t>
  </si>
  <si>
    <t>szszkło</t>
  </si>
  <si>
    <t xml:space="preserve">nie </t>
  </si>
  <si>
    <t>17,2m3</t>
  </si>
  <si>
    <t>ogrodzenie</t>
  </si>
  <si>
    <t>98-337 Strzelce Wielkie ul Pajęczańska 13</t>
  </si>
  <si>
    <t>metalowo - betonowy</t>
  </si>
  <si>
    <t xml:space="preserve">nie występuje </t>
  </si>
  <si>
    <t xml:space="preserve">brak </t>
  </si>
  <si>
    <t xml:space="preserve">   Powiatowy Urząd Pracy </t>
  </si>
  <si>
    <t>gaśnice proszkowe,rolety okienne zewnętrzne, kraty w oknach, drzwi antywłamaniowe w serwerowni,dozór-monitoring,kamery</t>
  </si>
  <si>
    <t>I piętro budynku instalacja elektryczna do wymiany</t>
  </si>
  <si>
    <t>do wymiany</t>
  </si>
  <si>
    <t>do poprawienia</t>
  </si>
  <si>
    <t>23 gaśnice, monitoring, czujniki ruchu, kraty w gabinetach na parterze</t>
  </si>
  <si>
    <t>częściowo</t>
  </si>
  <si>
    <t>nie dityczy</t>
  </si>
  <si>
    <t>1.km</t>
  </si>
  <si>
    <t xml:space="preserve">system alarmowy+całodobowy monitoring, 4 szt. dzrwi wejściowych plastikowych, zamki w drzwiach przeciwwłamaniowe, okratowane okna w piwnicach, kraty na I piętrze  w 3 oknach zabezpieczają wejście z dachu na korytarz szkolny,  w 3 salach komputerowych zamontowano kraty na drzwiach, w drzwiach zamki przeciwwłamaniowe typu Gerda, dodatkowo 6 hydrantów na korytarzach i 5 gaśnic proszkowych. </t>
  </si>
  <si>
    <t>po wymianie 2009</t>
  </si>
  <si>
    <t>budynek mieszkalny (połowa bliźniaka)</t>
  </si>
  <si>
    <t>po remoncie budynek będzie przeznaczony na cele oświatowe</t>
  </si>
  <si>
    <t>około 1980</t>
  </si>
  <si>
    <t>2 szt. drzwi wejściowych, zamki w drzwiach</t>
  </si>
  <si>
    <t>98-355 Działoszyn ul. Dmowskiego 2</t>
  </si>
  <si>
    <t>stropodach kryty  papą</t>
  </si>
  <si>
    <t>zła</t>
  </si>
  <si>
    <t>monitoring, drzwi drewniane z zamkiem, gaśnice proszkowe</t>
  </si>
  <si>
    <t>DOBRA</t>
  </si>
  <si>
    <t>NIE WYSTĘPUJE</t>
  </si>
  <si>
    <t>monitoring, gaśnice proszkowe, zakratowane okna, drzwi metalowe z zamkiem</t>
  </si>
  <si>
    <t>monitoring całodobowy, wewnętrzne oświetlenie ewakuacyjne, gaśnice proszkowe, urządzenie alarmowe (przyzywowe), wewnętrzna instalacja hydrantowo – przeciwpożarowa, instalacja odgromowa, kraty w pomieszczeniach magazynowych, drzwi zewnętrzne aluminiowe i PCV z zamkiem, całodobowy nadzór pracowniczy</t>
  </si>
  <si>
    <t xml:space="preserve">sygnalizator świetlny i dźwiękowy, drzwi stalowe z zamkiem </t>
  </si>
  <si>
    <t>BRAK</t>
  </si>
  <si>
    <t>gaśnica typu GP-1x-N 1 szt, gaśnica typu GP-6X-ABC 1 szt, drzwi antywłamaniowe</t>
  </si>
  <si>
    <t>db</t>
  </si>
  <si>
    <t>bdb</t>
  </si>
  <si>
    <t xml:space="preserve">monitoring wizyjny, system alarmowy czuły na ruch,gaśnice, hydrant z ważnymi przeglądami,  pomieszczenia biurowe rolety okienne oraz drzwi antywłamaniowe </t>
  </si>
  <si>
    <t>konstrukcja drewniana pokryta blachą dotyczy hali basenowej , pomieszczenia szatniowo sanitarne - żelbet papa</t>
  </si>
  <si>
    <t xml:space="preserve">brak informacji </t>
  </si>
  <si>
    <t xml:space="preserve">kratownice w oknach </t>
  </si>
  <si>
    <t xml:space="preserve">pustak ,cegła </t>
  </si>
  <si>
    <t xml:space="preserve">żelbet </t>
  </si>
  <si>
    <t xml:space="preserve">żelbet, pokryty papą </t>
  </si>
  <si>
    <t>SUMA:</t>
  </si>
  <si>
    <t>Powiatowa Biblioteka Publiczna</t>
  </si>
  <si>
    <t>Placówka Opiekuńczo- wychowawcza Typu rodzinnego w Kiedosach</t>
  </si>
  <si>
    <t>Mienie pracownicze</t>
  </si>
  <si>
    <t>Zbiory bibioteczne</t>
  </si>
  <si>
    <t>Maszyny do robót drogowych</t>
  </si>
  <si>
    <t>Sprzęt elektroniczny przenośny</t>
  </si>
  <si>
    <t>Sprzęt elektroniczny stacjonarny</t>
  </si>
  <si>
    <t>Środki trwałe, wyposażenie</t>
  </si>
  <si>
    <t>Jednostka</t>
  </si>
  <si>
    <t>Tabela nr 4 - Wykaz mienia w Powiecie Pajęczańskim</t>
  </si>
  <si>
    <t>Rodzaj wartości pojazdu                (BRUTTO</t>
  </si>
  <si>
    <t>Okres ubezpieczenia OC</t>
  </si>
  <si>
    <t>Okres ubezpieczenia NNW</t>
  </si>
  <si>
    <t>Okres ubezpieczenia ASS</t>
  </si>
  <si>
    <t>od</t>
  </si>
  <si>
    <t>do</t>
  </si>
  <si>
    <t>z VAT</t>
  </si>
  <si>
    <t>OCTAVIA 1U</t>
  </si>
  <si>
    <t>EPJ 09MF</t>
  </si>
  <si>
    <t>WMAN1322X7Y183248</t>
  </si>
  <si>
    <t>ciężarowy</t>
  </si>
  <si>
    <t>3300 kg</t>
  </si>
  <si>
    <t>Z VAT</t>
  </si>
  <si>
    <t>T6  kombi do przewozu osób niepełnosprawnych</t>
  </si>
  <si>
    <t>Powiatowy Inspektorat Nadzoru Budowlanego, ul. Sienkiewicza 5, 98-330 Pajęczno</t>
  </si>
  <si>
    <t>Centum Usług Wspólnych, ul. Sienkiewicza 5, 98-330 Pajęczno</t>
  </si>
  <si>
    <t>387469180</t>
  </si>
  <si>
    <t>do wymiany 1/4 stolarki okiennej i drzwi</t>
  </si>
  <si>
    <t>dostateczny( do remontu)</t>
  </si>
  <si>
    <t>`</t>
  </si>
  <si>
    <t>drobne roboty murarskie</t>
  </si>
  <si>
    <t>Przebieg</t>
  </si>
  <si>
    <t xml:space="preserve">1. </t>
  </si>
  <si>
    <t>TOYOTA</t>
  </si>
  <si>
    <t>COROLLA</t>
  </si>
  <si>
    <t>30820EPJ</t>
  </si>
  <si>
    <t>EPJ03000</t>
  </si>
  <si>
    <t>1815 kg</t>
  </si>
  <si>
    <t xml:space="preserve">2. </t>
  </si>
  <si>
    <t>pow</t>
  </si>
  <si>
    <t>NEW HOLLAND</t>
  </si>
  <si>
    <t>LECC5BL/LE</t>
  </si>
  <si>
    <t>HLRT5095TMLE08448</t>
  </si>
  <si>
    <t>EPJ NS99</t>
  </si>
  <si>
    <t>Ciągnik rolniczy</t>
  </si>
  <si>
    <t>73,00 kW</t>
  </si>
  <si>
    <t xml:space="preserve">3. </t>
  </si>
  <si>
    <t xml:space="preserve">4. </t>
  </si>
  <si>
    <t xml:space="preserve">5. </t>
  </si>
  <si>
    <t xml:space="preserve">6. </t>
  </si>
  <si>
    <t xml:space="preserve">7. </t>
  </si>
  <si>
    <t xml:space="preserve">8. </t>
  </si>
  <si>
    <t xml:space="preserve">9. </t>
  </si>
  <si>
    <t>Kosiarka bijakowa na wysięgniku EAGLE 300/52</t>
  </si>
  <si>
    <t>Rozsiewacz-posypywarka MR-3</t>
  </si>
  <si>
    <t>Kosiarka bijakowa tylno-boczna MB170LW</t>
  </si>
  <si>
    <t>Pług odśnieżny ciągnikowy hydrauliczny PW2600</t>
  </si>
  <si>
    <t>Kosiarka bijakowa boczna MB200 R</t>
  </si>
  <si>
    <t>Transporter</t>
  </si>
  <si>
    <t>Rapid</t>
  </si>
  <si>
    <t>WV1ZZZ7JZGX020517</t>
  </si>
  <si>
    <t>TMBAR6NH8K4046294</t>
  </si>
  <si>
    <t>EPJ 15115</t>
  </si>
  <si>
    <t>EPJ 17555</t>
  </si>
  <si>
    <t>4580/7490</t>
  </si>
  <si>
    <t>06-06-2002</t>
  </si>
  <si>
    <t>15-03-1983</t>
  </si>
  <si>
    <t>30-05-2001</t>
  </si>
  <si>
    <t>15-04-2003</t>
  </si>
  <si>
    <t>07-12-2006</t>
  </si>
  <si>
    <t>01-12-2009</t>
  </si>
  <si>
    <t>27-08-2012</t>
  </si>
  <si>
    <t>24-12-2001</t>
  </si>
  <si>
    <t>21-03-2012</t>
  </si>
  <si>
    <t>13-07-2009</t>
  </si>
  <si>
    <t>998 kg</t>
  </si>
  <si>
    <t>488 kg</t>
  </si>
  <si>
    <t>283,00 kW</t>
  </si>
  <si>
    <t>75,00 kW</t>
  </si>
  <si>
    <t>80,00 kW</t>
  </si>
  <si>
    <t>100,00 kW</t>
  </si>
  <si>
    <t>55,00 kW</t>
  </si>
  <si>
    <t>92,00 kW</t>
  </si>
  <si>
    <t>132,00 kW</t>
  </si>
  <si>
    <t>81,00 kW</t>
  </si>
  <si>
    <t>871 tys.</t>
  </si>
  <si>
    <t>356 tys.</t>
  </si>
  <si>
    <t>11638 mth</t>
  </si>
  <si>
    <t>9626 mth</t>
  </si>
  <si>
    <t>189 tys.</t>
  </si>
  <si>
    <t>252 tys.</t>
  </si>
  <si>
    <t>343 tys.</t>
  </si>
  <si>
    <t>1217 mth</t>
  </si>
  <si>
    <t>178 tys.</t>
  </si>
  <si>
    <t>119 tys.</t>
  </si>
  <si>
    <t xml:space="preserve">  Remont wewnątrz budynku na piętrze w 2023 roku  - 1. płyta KG klejona do ściany. Gipsowanie i szlifowanie łączeń – 11 750 zł  2. Ścianka z KG na stelażu podwójnym – 3000 zł 3. Sufity podwieszane z KG na stelażu – 23 000 zł 4. Wymiana paneli podłogowych – 14 500 zł 5. Malowanie lamperii farbą – 1500 zł 6. Gruntowanie, malowanie ścian oraz sufitu – 11 400 zł 7. Wymiana 14 okien i 14 parapetów – 20 100 zł 8. Wykonanie obróbki okien i parapetów 4000 zł 9. Remont całej łazienki – 24 070,37 zł 10. WC toaleta – 550 zł 11. Umywalka 350 zł 12. Bateria – 200 zł 13. Tafla szkła (k. otwarta) – 2500 14. Odpływ liniowy – 550 15. Glazura – 60 zł za m2 16. Wymiana drzwi – 5300 zł 19. Ściąganie i zakładanie grzejników – 250 20. Czyszczenie i malowanie futryn – 500 zł 21. Zabezpieczenia oraz oklejanie drzwi, parapetów oraz okien folią ochronną – 1000 zł Łączny koszt remontu: 130 000 zł (brutto) 120 370,37 zł (netto) W roku 2023 – Kompleksowa wymiana instalacji elektrycznej, przegląd, serwis i naprawa kotła C.O. , instalacja monitoringu wewnętrznego i zewnętrznego – całkowity koszt 64 144,50 zł (brutto) 52 150,00 zł (netto)</t>
  </si>
  <si>
    <t>77,00 kW</t>
  </si>
  <si>
    <t>W 2022  roku wykonano fotowoltaikę.</t>
  </si>
  <si>
    <t>modernizacjia budynku szkoły i sali gimnastycznej</t>
  </si>
  <si>
    <t>67 127 , 09 zł</t>
  </si>
  <si>
    <t>W latach 2003-2014  budynek przeszedł gruntowny remont.   Wymieniono dachy, przeprowadzono  termoizolację, wymieniono stolarkę okienną, wymieniono piec co. Przeprowadzono remont kotłowni i instalacji c.o. Budynek wyposażono w solary. Przeprowadzono wiele innych drobnych remontów wynikających z dostosowania budynku do potrzeb działalności naszej placówki. W 2021 roku wybudowano kotłownię gazową.</t>
  </si>
  <si>
    <t>6920Z</t>
  </si>
  <si>
    <t>DZIAŁALNOŚĆ RACHUNKOWO-KSIĘGOWA; DORADZTWO PODATKOWE</t>
  </si>
  <si>
    <t>Centrum Usług Wspólnych</t>
  </si>
  <si>
    <t>Wykaz pojazdów</t>
  </si>
  <si>
    <t>suma ubezpieczenia wg wartości odtworzeniowej wyliczona w oparciu średnią cenę za 1 m² powierzchni użytkowej okreslonej na podstawie średniego wskaźnika określonego w Biuletynie cen ubezpieczeniowych za I I półrocze 2024 roku (Sekocenbud)</t>
  </si>
  <si>
    <t>budowla</t>
  </si>
  <si>
    <t>Budowle</t>
  </si>
  <si>
    <t>Budynki wg wartości księgowej brutto</t>
  </si>
  <si>
    <t>Budynki wg wartości odtworzeniowej</t>
  </si>
  <si>
    <t>suma</t>
  </si>
  <si>
    <t>l. szkód zgłoszonych</t>
  </si>
  <si>
    <t>kwota wypłat</t>
  </si>
  <si>
    <t>rezerwy</t>
  </si>
  <si>
    <t>Razem</t>
  </si>
  <si>
    <t>l. szkód wypłaconych</t>
  </si>
  <si>
    <t>15.08.2023 - 25.06.2024</t>
  </si>
  <si>
    <t>15.08.2022 - 14.08.2023</t>
  </si>
  <si>
    <t>15.08.2021 - 14.08.2022</t>
  </si>
  <si>
    <t>15.08.2020 - 14.08.2021</t>
  </si>
  <si>
    <t>Szkodowość Powiatu Pajęczańskiego z dn. 25 czerwca 2024 r.</t>
  </si>
  <si>
    <t>MIENIE</t>
  </si>
  <si>
    <t>KOMUNIKACJA</t>
  </si>
  <si>
    <t>ODPOWIEDZIALNOŚĆ CYWILNA</t>
  </si>
  <si>
    <t>NNW stażaków</t>
  </si>
  <si>
    <t>SZKODY MAJĄTKOWE</t>
  </si>
  <si>
    <t>L.p</t>
  </si>
  <si>
    <t xml:space="preserve">DATA SZKODY </t>
  </si>
  <si>
    <t xml:space="preserve">PRZYCZYNA </t>
  </si>
  <si>
    <t xml:space="preserve">WYPLACONO </t>
  </si>
  <si>
    <t xml:space="preserve">AKTUALNA REZERWA BRUTTO </t>
  </si>
  <si>
    <t>2020-2021</t>
  </si>
  <si>
    <t>90 - nienależyte administrowanie drogami publicznymi</t>
  </si>
  <si>
    <t>68 - uderzenie pojazdu</t>
  </si>
  <si>
    <t>107 - niewłaściwe działanie człowieka</t>
  </si>
  <si>
    <t>52 - przepięcie</t>
  </si>
  <si>
    <t>2021-2022</t>
  </si>
  <si>
    <t>162 - niewłaściwie prowadzona działalność</t>
  </si>
  <si>
    <t>2022-2023</t>
  </si>
  <si>
    <t>53 - deszcz nawalny</t>
  </si>
  <si>
    <t>2023-2024</t>
  </si>
  <si>
    <t>SZKODY KOMUNIKACYJNE</t>
  </si>
  <si>
    <t>DATA SZKODY</t>
  </si>
  <si>
    <t>PRZYCZYNA</t>
  </si>
  <si>
    <t>WYPLACONO</t>
  </si>
  <si>
    <t>AKTUALNA REZERWA BRUTTO</t>
  </si>
  <si>
    <t>15 - kolizja dwóch pojazdów</t>
  </si>
  <si>
    <t>20 - kolizja z innym przedmiotem</t>
  </si>
  <si>
    <t>70 - wypadek środka transportu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</si>
</sst>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0.00\ &quot;zł&quot;;[Red]\-#,##0.00\ &quot;zł&quot;"/>
    <numFmt numFmtId="44" formatCode="_-* #,##0.00\ &quot;zł&quot;_-;\-* #,##0.00\ &quot;zł&quot;_-;_-* &quot;-&quot;??\ &quot;zł&quot;_-;_-@_-"/>
    <numFmt numFmtId="164" formatCode="#,##0.00\ &quot;zł&quot;"/>
    <numFmt numFmtId="165" formatCode="#,##0.00\ _z_ł"/>
    <numFmt numFmtId="166" formatCode="yyyy/mm/dd;@"/>
    <numFmt numFmtId="167" formatCode="#,##0.00&quot; zł&quot;"/>
    <numFmt numFmtId="168" formatCode="0.000%"/>
    <numFmt numFmtId="169" formatCode="&quot; &quot;* #,##0.00&quot; &quot;;&quot;-&quot;* #,##0.00&quot; &quot;;&quot; &quot;* &quot;-&quot;#&quot; &quot;;&quot; &quot;@&quot; &quot;"/>
    <numFmt numFmtId="170" formatCode="dd&quot;.&quot;mm&quot;.&quot;yyyy"/>
    <numFmt numFmtId="171" formatCode="#,##0.00&quot; &quot;[$zł]"/>
  </numFmts>
  <fonts count="55">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10"/>
      <name val="Arial CE"/>
      <charset val="238"/>
    </font>
    <font>
      <b/>
      <sz val="10"/>
      <color indexed="60"/>
      <name val="Arial"/>
      <family val="2"/>
      <charset val="238"/>
    </font>
    <font>
      <u/>
      <sz val="10"/>
      <color indexed="12"/>
      <name val="Arial"/>
      <family val="2"/>
      <charset val="238"/>
    </font>
    <font>
      <sz val="10"/>
      <name val="Calibri"/>
      <family val="2"/>
      <charset val="238"/>
    </font>
    <font>
      <sz val="11"/>
      <name val="Calibri"/>
      <family val="2"/>
      <charset val="238"/>
    </font>
    <font>
      <i/>
      <sz val="14"/>
      <name val="Calibri"/>
      <family val="2"/>
      <charset val="238"/>
    </font>
    <font>
      <sz val="14"/>
      <name val="Calibri"/>
      <family val="2"/>
      <charset val="238"/>
    </font>
    <font>
      <b/>
      <sz val="10"/>
      <name val="Calibri"/>
      <family val="2"/>
      <charset val="238"/>
    </font>
    <font>
      <sz val="10"/>
      <color indexed="10"/>
      <name val="Calibri"/>
      <family val="2"/>
      <charset val="238"/>
    </font>
    <font>
      <b/>
      <sz val="14"/>
      <name val="Calibri"/>
      <family val="2"/>
      <charset val="238"/>
    </font>
    <font>
      <sz val="14"/>
      <color indexed="10"/>
      <name val="Calibri"/>
      <family val="2"/>
      <charset val="238"/>
    </font>
    <font>
      <sz val="11"/>
      <color theme="1"/>
      <name val="Czcionka tekstu podstawowego"/>
      <family val="2"/>
      <charset val="238"/>
    </font>
    <font>
      <sz val="11"/>
      <name val="Cambria"/>
      <family val="1"/>
      <charset val="238"/>
      <scheme val="major"/>
    </font>
    <font>
      <sz val="10"/>
      <name val="Cambria"/>
      <family val="1"/>
      <charset val="238"/>
      <scheme val="major"/>
    </font>
    <font>
      <i/>
      <sz val="11"/>
      <name val="Cambria"/>
      <family val="1"/>
      <charset val="238"/>
      <scheme val="major"/>
    </font>
    <font>
      <b/>
      <sz val="11"/>
      <name val="Cambria"/>
      <family val="1"/>
      <charset val="238"/>
      <scheme val="major"/>
    </font>
    <font>
      <b/>
      <i/>
      <sz val="11"/>
      <name val="Cambria"/>
      <family val="1"/>
      <charset val="238"/>
      <scheme val="major"/>
    </font>
    <font>
      <sz val="10"/>
      <color rgb="FFFF0000"/>
      <name val="Cambria"/>
      <family val="1"/>
      <charset val="238"/>
      <scheme val="major"/>
    </font>
    <font>
      <sz val="10"/>
      <color rgb="FFFF0000"/>
      <name val="Arial"/>
      <family val="2"/>
      <charset val="238"/>
    </font>
    <font>
      <sz val="10"/>
      <name val="Calibri"/>
      <family val="2"/>
      <charset val="238"/>
      <scheme val="minor"/>
    </font>
    <font>
      <sz val="11"/>
      <name val="Calibri"/>
      <family val="2"/>
      <charset val="238"/>
      <scheme val="minor"/>
    </font>
    <font>
      <b/>
      <sz val="11"/>
      <name val="Calibri"/>
      <family val="2"/>
      <charset val="238"/>
      <scheme val="minor"/>
    </font>
    <font>
      <i/>
      <sz val="14"/>
      <name val="Calibri"/>
      <family val="2"/>
      <charset val="238"/>
      <scheme val="minor"/>
    </font>
    <font>
      <sz val="14"/>
      <name val="Calibri"/>
      <family val="2"/>
      <charset val="238"/>
      <scheme val="minor"/>
    </font>
    <font>
      <b/>
      <sz val="10"/>
      <name val="Calibri"/>
      <family val="2"/>
      <charset val="238"/>
      <scheme val="minor"/>
    </font>
    <font>
      <b/>
      <i/>
      <sz val="10"/>
      <name val="Calibri"/>
      <family val="2"/>
      <charset val="238"/>
      <scheme val="minor"/>
    </font>
    <font>
      <sz val="10"/>
      <color rgb="FFFF0000"/>
      <name val="Calibri"/>
      <family val="2"/>
      <charset val="238"/>
      <scheme val="minor"/>
    </font>
    <font>
      <i/>
      <sz val="11"/>
      <name val="Calibri"/>
      <family val="2"/>
      <charset val="238"/>
      <scheme val="minor"/>
    </font>
    <font>
      <b/>
      <sz val="14"/>
      <name val="Calibri"/>
      <family val="2"/>
      <charset val="238"/>
      <scheme val="minor"/>
    </font>
    <font>
      <b/>
      <sz val="12"/>
      <name val="Calibri"/>
      <family val="2"/>
      <charset val="238"/>
      <scheme val="minor"/>
    </font>
    <font>
      <b/>
      <i/>
      <sz val="12"/>
      <name val="Calibri"/>
      <family val="2"/>
      <charset val="238"/>
      <scheme val="minor"/>
    </font>
    <font>
      <b/>
      <sz val="12"/>
      <name val="Cambria"/>
      <family val="1"/>
      <charset val="238"/>
      <scheme val="major"/>
    </font>
    <font>
      <sz val="14"/>
      <color theme="1"/>
      <name val="Calibri"/>
      <family val="2"/>
      <charset val="238"/>
      <scheme val="minor"/>
    </font>
    <font>
      <b/>
      <sz val="14"/>
      <color theme="1"/>
      <name val="Calibri"/>
      <family val="2"/>
      <charset val="238"/>
      <scheme val="minor"/>
    </font>
    <font>
      <i/>
      <sz val="14"/>
      <color theme="1"/>
      <name val="Calibri"/>
      <family val="2"/>
      <charset val="238"/>
      <scheme val="minor"/>
    </font>
    <font>
      <i/>
      <sz val="10"/>
      <name val="Calibri"/>
      <family val="2"/>
      <charset val="238"/>
    </font>
    <font>
      <i/>
      <sz val="14"/>
      <color indexed="8"/>
      <name val="Calibri"/>
      <family val="2"/>
      <charset val="238"/>
    </font>
    <font>
      <sz val="14"/>
      <color indexed="8"/>
      <name val="Calibri"/>
      <family val="2"/>
      <charset val="238"/>
    </font>
    <font>
      <b/>
      <sz val="9"/>
      <name val="Cambria"/>
      <family val="1"/>
      <charset val="238"/>
      <scheme val="major"/>
    </font>
    <font>
      <b/>
      <sz val="10"/>
      <name val="Cambria"/>
      <family val="1"/>
      <charset val="238"/>
      <scheme val="major"/>
    </font>
    <font>
      <sz val="9"/>
      <name val="Cambria"/>
      <family val="1"/>
      <charset val="238"/>
      <scheme val="major"/>
    </font>
    <font>
      <b/>
      <sz val="14"/>
      <name val="Cambria"/>
      <family val="1"/>
      <charset val="238"/>
      <scheme val="major"/>
    </font>
    <font>
      <sz val="14"/>
      <color rgb="FFFF0000"/>
      <name val="Calibri"/>
      <family val="2"/>
      <charset val="238"/>
    </font>
    <font>
      <b/>
      <sz val="10"/>
      <color rgb="FFFF0000"/>
      <name val="Cambria"/>
      <family val="1"/>
      <charset val="238"/>
      <scheme val="major"/>
    </font>
    <font>
      <b/>
      <sz val="11"/>
      <color theme="1"/>
      <name val="Calibri"/>
      <family val="2"/>
      <charset val="238"/>
      <scheme val="minor"/>
    </font>
    <font>
      <sz val="14"/>
      <name val="Cambria"/>
      <family val="1"/>
      <charset val="238"/>
      <scheme val="major"/>
    </font>
    <font>
      <sz val="11"/>
      <color rgb="FF000000"/>
      <name val="Liberation Sans1"/>
      <charset val="238"/>
    </font>
    <font>
      <sz val="11"/>
      <color rgb="FF000000"/>
      <name val="Times New Roman"/>
      <family val="1"/>
      <charset val="238"/>
    </font>
    <font>
      <b/>
      <sz val="10"/>
      <color rgb="FF000000"/>
      <name val="Liberation Serif"/>
      <family val="1"/>
      <charset val="238"/>
    </font>
    <font>
      <b/>
      <sz val="11"/>
      <color rgb="FF000000"/>
      <name val="Aptos Narrow"/>
      <family val="2"/>
    </font>
    <font>
      <sz val="10"/>
      <color rgb="FF000000"/>
      <name val="Liberation Sans"/>
      <family val="2"/>
      <charset val="238"/>
    </font>
  </fonts>
  <fills count="19">
    <fill>
      <patternFill patternType="none"/>
    </fill>
    <fill>
      <patternFill patternType="gray125"/>
    </fill>
    <fill>
      <patternFill patternType="solid">
        <fgColor indexed="22"/>
        <bgColor indexed="64"/>
      </patternFill>
    </fill>
    <fill>
      <patternFill patternType="solid">
        <fgColor indexed="22"/>
        <bgColor indexed="31"/>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indexed="31"/>
      </patternFill>
    </fill>
    <fill>
      <patternFill patternType="solid">
        <fgColor theme="0" tint="-4.9989318521683403E-2"/>
        <bgColor indexed="64"/>
      </patternFill>
    </fill>
    <fill>
      <patternFill patternType="solid">
        <fgColor indexed="9"/>
        <bgColor indexed="26"/>
      </patternFill>
    </fill>
    <fill>
      <patternFill patternType="solid">
        <fgColor theme="0" tint="-4.9989318521683403E-2"/>
        <bgColor indexed="27"/>
      </patternFill>
    </fill>
    <fill>
      <patternFill patternType="solid">
        <fgColor theme="0" tint="-0.34998626667073579"/>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79998168889431442"/>
        <bgColor indexed="27"/>
      </patternFill>
    </fill>
    <fill>
      <patternFill patternType="solid">
        <fgColor theme="8" tint="0.79998168889431442"/>
        <bgColor rgb="FFFF8000"/>
      </patternFill>
    </fill>
    <fill>
      <patternFill patternType="solid">
        <fgColor rgb="FFFFFFFF"/>
        <bgColor rgb="FFFFFFFF"/>
      </patternFill>
    </fill>
    <fill>
      <patternFill patternType="solid">
        <fgColor theme="8" tint="0.79998168889431442"/>
        <bgColor rgb="FFFFFF00"/>
      </patternFill>
    </fill>
  </fills>
  <borders count="32">
    <border>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8"/>
      </left>
      <right style="thin">
        <color indexed="8"/>
      </right>
      <top style="thin">
        <color indexed="8"/>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style="medium">
        <color indexed="64"/>
      </left>
      <right style="thin">
        <color indexed="64"/>
      </right>
      <top style="thin">
        <color indexed="64"/>
      </top>
      <bottom/>
      <diagonal/>
    </border>
    <border>
      <left style="thin">
        <color indexed="64"/>
      </left>
      <right/>
      <top style="thin">
        <color indexed="64"/>
      </top>
      <bottom style="thin">
        <color indexed="8"/>
      </bottom>
      <diagonal/>
    </border>
    <border>
      <left style="medium">
        <color indexed="64"/>
      </left>
      <right/>
      <top/>
      <bottom/>
      <diagonal/>
    </border>
    <border>
      <left style="thin">
        <color indexed="64"/>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s>
  <cellStyleXfs count="11">
    <xf numFmtId="0" fontId="0" fillId="0" borderId="0"/>
    <xf numFmtId="0" fontId="6" fillId="0" borderId="0" applyNumberFormat="0" applyFill="0" applyBorder="0" applyAlignment="0" applyProtection="0">
      <alignment vertical="top"/>
      <protection locked="0"/>
    </xf>
    <xf numFmtId="0" fontId="4" fillId="0" borderId="0"/>
    <xf numFmtId="0" fontId="3" fillId="0" borderId="0"/>
    <xf numFmtId="0" fontId="15" fillId="0" borderId="0"/>
    <xf numFmtId="44" fontId="4"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0" fontId="50" fillId="0" borderId="0"/>
    <xf numFmtId="169" fontId="50" fillId="0" borderId="0" applyFont="0" applyFill="0" applyBorder="0" applyAlignment="0" applyProtection="0"/>
  </cellStyleXfs>
  <cellXfs count="304">
    <xf numFmtId="0" fontId="0" fillId="0" borderId="0" xfId="0"/>
    <xf numFmtId="0" fontId="3" fillId="0" borderId="0" xfId="0" applyFont="1"/>
    <xf numFmtId="0" fontId="17" fillId="0" borderId="0" xfId="0" applyFont="1"/>
    <xf numFmtId="0" fontId="17" fillId="0" borderId="0" xfId="0" applyFont="1" applyAlignment="1">
      <alignment horizontal="center"/>
    </xf>
    <xf numFmtId="0" fontId="21" fillId="0" borderId="0" xfId="0" applyFont="1" applyAlignment="1">
      <alignment horizontal="center"/>
    </xf>
    <xf numFmtId="0" fontId="22" fillId="0" borderId="0" xfId="0" applyFont="1"/>
    <xf numFmtId="0" fontId="22" fillId="0" borderId="0" xfId="0" applyFont="1" applyAlignment="1">
      <alignment vertical="center"/>
    </xf>
    <xf numFmtId="0" fontId="21" fillId="0" borderId="0" xfId="0" applyFont="1"/>
    <xf numFmtId="0" fontId="21" fillId="0" borderId="0" xfId="0" applyFont="1" applyAlignment="1">
      <alignment horizontal="center" vertical="center" wrapText="1"/>
    </xf>
    <xf numFmtId="0" fontId="3" fillId="0" borderId="0" xfId="0" applyFont="1" applyAlignment="1">
      <alignment vertical="center"/>
    </xf>
    <xf numFmtId="0" fontId="24" fillId="5" borderId="2" xfId="0" applyFont="1" applyFill="1" applyBorder="1" applyAlignment="1">
      <alignment horizontal="center" vertical="center" wrapText="1"/>
    </xf>
    <xf numFmtId="0" fontId="24" fillId="0" borderId="3" xfId="0" applyFont="1" applyBorder="1" applyAlignment="1">
      <alignment vertical="center" wrapText="1"/>
    </xf>
    <xf numFmtId="44" fontId="24" fillId="0" borderId="4" xfId="0" applyNumberFormat="1" applyFont="1" applyBorder="1" applyAlignment="1">
      <alignment vertical="center" wrapText="1"/>
    </xf>
    <xf numFmtId="0" fontId="24" fillId="5" borderId="5" xfId="0" applyFont="1" applyFill="1" applyBorder="1" applyAlignment="1">
      <alignment horizontal="center" vertical="center" wrapText="1"/>
    </xf>
    <xf numFmtId="44" fontId="24" fillId="0" borderId="1" xfId="0" applyNumberFormat="1" applyFont="1" applyBorder="1" applyAlignment="1">
      <alignment vertical="center" wrapText="1"/>
    </xf>
    <xf numFmtId="0" fontId="24" fillId="0" borderId="6" xfId="0" applyFont="1" applyBorder="1" applyAlignment="1">
      <alignment vertical="center" wrapText="1"/>
    </xf>
    <xf numFmtId="0" fontId="25" fillId="5" borderId="2" xfId="0" applyFont="1" applyFill="1" applyBorder="1" applyAlignment="1">
      <alignment horizontal="center" vertical="center" wrapText="1"/>
    </xf>
    <xf numFmtId="0" fontId="25" fillId="5" borderId="3" xfId="0" applyFont="1" applyFill="1" applyBorder="1" applyAlignment="1">
      <alignment horizontal="center" vertical="center" wrapText="1"/>
    </xf>
    <xf numFmtId="164" fontId="25" fillId="5" borderId="4" xfId="0" applyNumberFormat="1" applyFont="1" applyFill="1" applyBorder="1" applyAlignment="1">
      <alignment horizontal="center" vertical="center" wrapText="1"/>
    </xf>
    <xf numFmtId="0" fontId="28" fillId="0" borderId="0" xfId="0" applyFont="1"/>
    <xf numFmtId="0" fontId="23" fillId="0" borderId="0" xfId="0" applyFont="1"/>
    <xf numFmtId="0" fontId="23" fillId="0" borderId="0" xfId="0" applyFont="1" applyAlignment="1">
      <alignment horizontal="center"/>
    </xf>
    <xf numFmtId="0" fontId="23" fillId="0" borderId="0" xfId="0" applyFont="1" applyAlignment="1">
      <alignment horizontal="center" vertical="center" wrapText="1"/>
    </xf>
    <xf numFmtId="0" fontId="29" fillId="0" borderId="0" xfId="0" applyFont="1" applyAlignment="1">
      <alignment horizontal="center"/>
    </xf>
    <xf numFmtId="0" fontId="30" fillId="0" borderId="0" xfId="0" applyFont="1"/>
    <xf numFmtId="0" fontId="30" fillId="0" borderId="0" xfId="0" applyFont="1" applyAlignment="1">
      <alignment horizontal="center"/>
    </xf>
    <xf numFmtId="0" fontId="30" fillId="0" borderId="0" xfId="0" applyFont="1" applyAlignment="1">
      <alignment horizontal="center" vertical="center" wrapText="1"/>
    </xf>
    <xf numFmtId="0" fontId="23" fillId="0" borderId="6" xfId="0" applyFont="1" applyBorder="1" applyAlignment="1">
      <alignment vertical="center" wrapText="1"/>
    </xf>
    <xf numFmtId="0" fontId="23" fillId="0" borderId="6" xfId="0" applyFont="1" applyBorder="1" applyAlignment="1">
      <alignment horizontal="center" vertical="center"/>
    </xf>
    <xf numFmtId="0" fontId="23" fillId="0" borderId="6" xfId="0" quotePrefix="1" applyFont="1" applyBorder="1" applyAlignment="1">
      <alignment horizontal="center" vertical="center"/>
    </xf>
    <xf numFmtId="0" fontId="23" fillId="0" borderId="6" xfId="0" applyFont="1" applyBorder="1" applyAlignment="1">
      <alignment horizontal="center" vertical="center" wrapText="1"/>
    </xf>
    <xf numFmtId="49" fontId="23" fillId="0" borderId="6" xfId="0" applyNumberFormat="1" applyFont="1" applyBorder="1" applyAlignment="1">
      <alignment horizontal="center" vertical="center"/>
    </xf>
    <xf numFmtId="49" fontId="23" fillId="0" borderId="6" xfId="0" applyNumberFormat="1" applyFont="1" applyBorder="1" applyAlignment="1">
      <alignment horizontal="center" vertical="center" wrapText="1"/>
    </xf>
    <xf numFmtId="49" fontId="23" fillId="0" borderId="6" xfId="0" quotePrefix="1" applyNumberFormat="1" applyFont="1" applyBorder="1" applyAlignment="1">
      <alignment horizontal="center" vertical="center"/>
    </xf>
    <xf numFmtId="0" fontId="28" fillId="0" borderId="3" xfId="0" applyFont="1" applyBorder="1" applyAlignment="1">
      <alignment horizontal="center"/>
    </xf>
    <xf numFmtId="0" fontId="23" fillId="0" borderId="0" xfId="3" applyFont="1"/>
    <xf numFmtId="0" fontId="25" fillId="0" borderId="0" xfId="3" applyFont="1" applyAlignment="1">
      <alignment horizontal="left" vertical="center"/>
    </xf>
    <xf numFmtId="0" fontId="24" fillId="0" borderId="0" xfId="3" applyFont="1" applyAlignment="1">
      <alignment horizontal="left" vertical="center"/>
    </xf>
    <xf numFmtId="164" fontId="24" fillId="0" borderId="0" xfId="3" applyNumberFormat="1" applyFont="1" applyAlignment="1">
      <alignment horizontal="center" vertical="center"/>
    </xf>
    <xf numFmtId="0" fontId="24" fillId="0" borderId="0" xfId="3" applyFont="1" applyAlignment="1">
      <alignment horizontal="center" vertical="center"/>
    </xf>
    <xf numFmtId="164" fontId="24" fillId="4" borderId="0" xfId="3" applyNumberFormat="1" applyFont="1" applyFill="1" applyAlignment="1">
      <alignment horizontal="right"/>
    </xf>
    <xf numFmtId="0" fontId="31" fillId="0" borderId="0" xfId="3" applyFont="1" applyAlignment="1">
      <alignment horizontal="center" vertical="center"/>
    </xf>
    <xf numFmtId="0" fontId="24" fillId="0" borderId="0" xfId="3" applyFont="1"/>
    <xf numFmtId="0" fontId="24" fillId="0" borderId="0" xfId="3" applyFont="1" applyAlignment="1">
      <alignment horizontal="center" vertical="center" wrapText="1"/>
    </xf>
    <xf numFmtId="0" fontId="3" fillId="0" borderId="0" xfId="3"/>
    <xf numFmtId="164" fontId="31" fillId="0" borderId="0" xfId="3" applyNumberFormat="1" applyFont="1" applyAlignment="1">
      <alignment horizontal="center" vertical="center"/>
    </xf>
    <xf numFmtId="0" fontId="25" fillId="0" borderId="0" xfId="3" applyFont="1" applyAlignment="1">
      <alignment horizontal="center" vertical="center"/>
    </xf>
    <xf numFmtId="0" fontId="3" fillId="0" borderId="0" xfId="3" applyAlignment="1">
      <alignment horizontal="center" vertical="center"/>
    </xf>
    <xf numFmtId="0" fontId="32" fillId="5" borderId="6" xfId="3" applyFont="1" applyFill="1" applyBorder="1" applyAlignment="1">
      <alignment horizontal="center" vertical="center" wrapText="1"/>
    </xf>
    <xf numFmtId="0" fontId="27" fillId="0" borderId="6" xfId="3" applyFont="1" applyBorder="1" applyAlignment="1">
      <alignment horizontal="center" vertical="center" wrapText="1"/>
    </xf>
    <xf numFmtId="0" fontId="27" fillId="0" borderId="6" xfId="3" applyFont="1" applyBorder="1" applyAlignment="1">
      <alignment horizontal="left" vertical="center" wrapText="1"/>
    </xf>
    <xf numFmtId="164" fontId="27" fillId="8" borderId="6" xfId="3" applyNumberFormat="1" applyFont="1" applyFill="1" applyBorder="1" applyAlignment="1">
      <alignment horizontal="right" vertical="center" wrapText="1"/>
    </xf>
    <xf numFmtId="0" fontId="26" fillId="0" borderId="6" xfId="3" applyFont="1" applyBorder="1" applyAlignment="1" applyProtection="1">
      <alignment horizontal="center" vertical="center" wrapText="1"/>
      <protection locked="0" hidden="1"/>
    </xf>
    <xf numFmtId="0" fontId="27" fillId="0" borderId="6" xfId="3" applyFont="1" applyBorder="1" applyAlignment="1">
      <alignment vertical="center" wrapText="1"/>
    </xf>
    <xf numFmtId="0" fontId="27" fillId="4" borderId="6" xfId="3" applyFont="1" applyFill="1" applyBorder="1" applyAlignment="1">
      <alignment horizontal="center" vertical="center" wrapText="1"/>
    </xf>
    <xf numFmtId="0" fontId="27" fillId="4" borderId="6" xfId="3" applyFont="1" applyFill="1" applyBorder="1" applyAlignment="1">
      <alignment horizontal="left" vertical="center" wrapText="1"/>
    </xf>
    <xf numFmtId="0" fontId="26" fillId="4" borderId="6" xfId="3" applyFont="1" applyFill="1" applyBorder="1" applyAlignment="1">
      <alignment horizontal="center" vertical="center" wrapText="1"/>
    </xf>
    <xf numFmtId="0" fontId="27" fillId="4" borderId="6" xfId="3" applyFont="1" applyFill="1" applyBorder="1" applyAlignment="1">
      <alignment vertical="center" wrapText="1"/>
    </xf>
    <xf numFmtId="0" fontId="3" fillId="4" borderId="0" xfId="3" applyFill="1"/>
    <xf numFmtId="4" fontId="26" fillId="4" borderId="6" xfId="3" applyNumberFormat="1" applyFont="1" applyFill="1" applyBorder="1" applyAlignment="1">
      <alignment horizontal="center" vertical="center" wrapText="1"/>
    </xf>
    <xf numFmtId="0" fontId="26" fillId="4" borderId="6" xfId="3" applyFont="1" applyFill="1" applyBorder="1" applyAlignment="1">
      <alignment horizontal="center" vertical="center"/>
    </xf>
    <xf numFmtId="4" fontId="26" fillId="0" borderId="6" xfId="3" applyNumberFormat="1" applyFont="1" applyBorder="1" applyAlignment="1">
      <alignment horizontal="center" vertical="center" wrapText="1"/>
    </xf>
    <xf numFmtId="0" fontId="22" fillId="0" borderId="0" xfId="3" applyFont="1"/>
    <xf numFmtId="4" fontId="26" fillId="4" borderId="6" xfId="3" applyNumberFormat="1" applyFont="1" applyFill="1" applyBorder="1" applyAlignment="1">
      <alignment vertical="center" wrapText="1"/>
    </xf>
    <xf numFmtId="0" fontId="22" fillId="4" borderId="0" xfId="3" applyFont="1" applyFill="1"/>
    <xf numFmtId="0" fontId="18" fillId="0" borderId="1" xfId="3" applyFont="1" applyBorder="1" applyAlignment="1" applyProtection="1">
      <alignment horizontal="center" vertical="center" wrapText="1"/>
      <protection locked="0" hidden="1"/>
    </xf>
    <xf numFmtId="0" fontId="36" fillId="4" borderId="6" xfId="7" applyFont="1" applyFill="1" applyBorder="1" applyAlignment="1">
      <alignment horizontal="center" vertical="center" wrapText="1"/>
    </xf>
    <xf numFmtId="0" fontId="36" fillId="4" borderId="6" xfId="7" applyFont="1" applyFill="1" applyBorder="1" applyAlignment="1">
      <alignment horizontal="left" vertical="center" wrapText="1"/>
    </xf>
    <xf numFmtId="164" fontId="37" fillId="8" borderId="6" xfId="7" applyNumberFormat="1" applyFont="1" applyFill="1" applyBorder="1" applyAlignment="1">
      <alignment horizontal="right" vertical="center" wrapText="1"/>
    </xf>
    <xf numFmtId="0" fontId="38" fillId="4" borderId="6" xfId="7" applyFont="1" applyFill="1" applyBorder="1" applyAlignment="1" applyProtection="1">
      <alignment horizontal="center" vertical="center" wrapText="1"/>
      <protection locked="0" hidden="1"/>
    </xf>
    <xf numFmtId="0" fontId="32" fillId="5" borderId="10" xfId="3" applyFont="1" applyFill="1" applyBorder="1" applyAlignment="1">
      <alignment horizontal="center" vertical="center" wrapText="1"/>
    </xf>
    <xf numFmtId="0" fontId="27" fillId="0" borderId="10" xfId="3" applyFont="1" applyBorder="1" applyAlignment="1">
      <alignment horizontal="left" vertical="center" wrapText="1"/>
    </xf>
    <xf numFmtId="0" fontId="27" fillId="0" borderId="10" xfId="3" applyFont="1" applyBorder="1" applyAlignment="1">
      <alignment horizontal="center" vertical="center" wrapText="1"/>
    </xf>
    <xf numFmtId="8" fontId="27" fillId="8" borderId="10" xfId="3" applyNumberFormat="1" applyFont="1" applyFill="1" applyBorder="1" applyAlignment="1">
      <alignment horizontal="right" vertical="center"/>
    </xf>
    <xf numFmtId="4" fontId="26" fillId="0" borderId="10" xfId="3" applyNumberFormat="1" applyFont="1" applyBorder="1" applyAlignment="1">
      <alignment horizontal="center" vertical="center" wrapText="1"/>
    </xf>
    <xf numFmtId="0" fontId="27" fillId="0" borderId="11" xfId="3" applyFont="1" applyBorder="1" applyAlignment="1">
      <alignment horizontal="left" vertical="center" wrapText="1"/>
    </xf>
    <xf numFmtId="0" fontId="27" fillId="0" borderId="10" xfId="3" applyFont="1" applyBorder="1" applyAlignment="1">
      <alignment horizontal="center" vertical="center"/>
    </xf>
    <xf numFmtId="0" fontId="10" fillId="9" borderId="16" xfId="3" applyFont="1" applyFill="1" applyBorder="1" applyAlignment="1">
      <alignment horizontal="left" vertical="center" wrapText="1"/>
    </xf>
    <xf numFmtId="0" fontId="10" fillId="9" borderId="16" xfId="3" applyFont="1" applyFill="1" applyBorder="1" applyAlignment="1">
      <alignment horizontal="center" vertical="center" wrapText="1"/>
    </xf>
    <xf numFmtId="167" fontId="10" fillId="10" borderId="16" xfId="3" applyNumberFormat="1" applyFont="1" applyFill="1" applyBorder="1" applyAlignment="1">
      <alignment horizontal="right" vertical="center" wrapText="1"/>
    </xf>
    <xf numFmtId="4" fontId="9" fillId="9" borderId="16" xfId="3" applyNumberFormat="1" applyFont="1" applyFill="1" applyBorder="1" applyAlignment="1">
      <alignment horizontal="center" vertical="center" wrapText="1"/>
    </xf>
    <xf numFmtId="0" fontId="14" fillId="9" borderId="16" xfId="3" applyFont="1" applyFill="1" applyBorder="1" applyAlignment="1">
      <alignment horizontal="center" vertical="center" wrapText="1"/>
    </xf>
    <xf numFmtId="0" fontId="9" fillId="9" borderId="16" xfId="3" applyFont="1" applyFill="1" applyBorder="1" applyAlignment="1">
      <alignment horizontal="center" vertical="center" wrapText="1"/>
    </xf>
    <xf numFmtId="0" fontId="39" fillId="9" borderId="16" xfId="3" applyFont="1" applyFill="1" applyBorder="1" applyAlignment="1">
      <alignment horizontal="center" vertical="center" wrapText="1"/>
    </xf>
    <xf numFmtId="4" fontId="27" fillId="4" borderId="6" xfId="3" applyNumberFormat="1" applyFont="1" applyFill="1" applyBorder="1" applyAlignment="1">
      <alignment horizontal="center" vertical="center" wrapText="1"/>
    </xf>
    <xf numFmtId="0" fontId="8" fillId="9" borderId="16" xfId="3" applyFont="1" applyFill="1" applyBorder="1" applyAlignment="1">
      <alignment horizontal="center" vertical="center" wrapText="1"/>
    </xf>
    <xf numFmtId="4" fontId="40" fillId="9" borderId="16" xfId="3" applyNumberFormat="1" applyFont="1" applyFill="1" applyBorder="1" applyAlignment="1">
      <alignment horizontal="center" vertical="center" wrapText="1"/>
    </xf>
    <xf numFmtId="0" fontId="41" fillId="9" borderId="16" xfId="3" applyFont="1" applyFill="1" applyBorder="1" applyAlignment="1">
      <alignment horizontal="center" vertical="center" wrapText="1"/>
    </xf>
    <xf numFmtId="0" fontId="27" fillId="5" borderId="6" xfId="3" applyFont="1" applyFill="1" applyBorder="1"/>
    <xf numFmtId="164" fontId="26" fillId="2" borderId="6" xfId="3" applyNumberFormat="1" applyFont="1" applyFill="1" applyBorder="1" applyAlignment="1">
      <alignment horizontal="center" vertical="center" wrapText="1"/>
    </xf>
    <xf numFmtId="0" fontId="26" fillId="2" borderId="6" xfId="3" applyFont="1" applyFill="1" applyBorder="1" applyAlignment="1">
      <alignment horizontal="center" vertical="center" wrapText="1"/>
    </xf>
    <xf numFmtId="164" fontId="32" fillId="6" borderId="6" xfId="3" applyNumberFormat="1" applyFont="1" applyFill="1" applyBorder="1" applyAlignment="1">
      <alignment horizontal="right" vertical="center" wrapText="1"/>
    </xf>
    <xf numFmtId="0" fontId="27" fillId="2" borderId="6" xfId="3" applyFont="1" applyFill="1" applyBorder="1" applyAlignment="1">
      <alignment vertical="center"/>
    </xf>
    <xf numFmtId="0" fontId="27" fillId="2" borderId="6" xfId="3" applyFont="1" applyFill="1" applyBorder="1" applyAlignment="1">
      <alignment horizontal="center" vertical="center" wrapText="1"/>
    </xf>
    <xf numFmtId="0" fontId="19" fillId="0" borderId="0" xfId="3" applyFont="1" applyAlignment="1">
      <alignment horizontal="center" vertical="center" wrapText="1"/>
    </xf>
    <xf numFmtId="0" fontId="19" fillId="0" borderId="0" xfId="3" applyFont="1" applyAlignment="1">
      <alignment horizontal="left" vertical="center" wrapText="1"/>
    </xf>
    <xf numFmtId="164" fontId="19" fillId="0" borderId="0" xfId="3" applyNumberFormat="1" applyFont="1" applyAlignment="1">
      <alignment horizontal="center" vertical="center" wrapText="1"/>
    </xf>
    <xf numFmtId="164" fontId="20" fillId="0" borderId="0" xfId="3" applyNumberFormat="1" applyFont="1" applyAlignment="1">
      <alignment horizontal="center" vertical="center" wrapText="1"/>
    </xf>
    <xf numFmtId="0" fontId="16" fillId="0" borderId="0" xfId="3" applyFont="1" applyAlignment="1">
      <alignment horizontal="center" vertical="center" wrapText="1"/>
    </xf>
    <xf numFmtId="164" fontId="16" fillId="4" borderId="0" xfId="3" applyNumberFormat="1" applyFont="1" applyFill="1" applyAlignment="1">
      <alignment horizontal="right"/>
    </xf>
    <xf numFmtId="0" fontId="18" fillId="0" borderId="0" xfId="3" applyFont="1" applyAlignment="1">
      <alignment horizontal="center" vertical="center"/>
    </xf>
    <xf numFmtId="0" fontId="16" fillId="0" borderId="0" xfId="3" applyFont="1"/>
    <xf numFmtId="0" fontId="16" fillId="0" borderId="0" xfId="3" applyFont="1" applyAlignment="1">
      <alignment horizontal="center" vertical="center"/>
    </xf>
    <xf numFmtId="0" fontId="16" fillId="0" borderId="0" xfId="3" applyFont="1" applyAlignment="1">
      <alignment horizontal="left" vertical="center"/>
    </xf>
    <xf numFmtId="164" fontId="16" fillId="0" borderId="0" xfId="3" applyNumberFormat="1" applyFont="1" applyAlignment="1">
      <alignment horizontal="center" vertical="center"/>
    </xf>
    <xf numFmtId="164" fontId="18" fillId="0" borderId="0" xfId="3" applyNumberFormat="1" applyFont="1" applyAlignment="1">
      <alignment horizontal="center" vertical="center"/>
    </xf>
    <xf numFmtId="0" fontId="3" fillId="0" borderId="0" xfId="7" applyProtection="1">
      <protection hidden="1"/>
    </xf>
    <xf numFmtId="164" fontId="17" fillId="0" borderId="0" xfId="7" applyNumberFormat="1" applyFont="1" applyAlignment="1" applyProtection="1">
      <alignment horizontal="right" vertical="center"/>
      <protection hidden="1"/>
    </xf>
    <xf numFmtId="164" fontId="17" fillId="0" borderId="0" xfId="7" applyNumberFormat="1" applyFont="1" applyProtection="1">
      <protection hidden="1"/>
    </xf>
    <xf numFmtId="0" fontId="17" fillId="0" borderId="0" xfId="7" applyFont="1" applyProtection="1">
      <protection hidden="1"/>
    </xf>
    <xf numFmtId="0" fontId="17" fillId="0" borderId="0" xfId="7" applyFont="1" applyAlignment="1" applyProtection="1">
      <alignment horizontal="center"/>
      <protection hidden="1"/>
    </xf>
    <xf numFmtId="164" fontId="3" fillId="0" borderId="0" xfId="7" applyNumberFormat="1" applyProtection="1">
      <protection hidden="1"/>
    </xf>
    <xf numFmtId="164" fontId="17" fillId="0" borderId="9" xfId="7" applyNumberFormat="1" applyFont="1" applyBorder="1" applyAlignment="1" applyProtection="1">
      <alignment horizontal="right" vertical="center" wrapText="1"/>
      <protection hidden="1"/>
    </xf>
    <xf numFmtId="164" fontId="17" fillId="4" borderId="17" xfId="7" applyNumberFormat="1" applyFont="1" applyFill="1" applyBorder="1" applyAlignment="1">
      <alignment horizontal="right" vertical="center"/>
    </xf>
    <xf numFmtId="164" fontId="17" fillId="0" borderId="9" xfId="7" applyNumberFormat="1" applyFont="1" applyBorder="1" applyAlignment="1" applyProtection="1">
      <alignment horizontal="right" vertical="center"/>
      <protection hidden="1"/>
    </xf>
    <xf numFmtId="164" fontId="17" fillId="0" borderId="9" xfId="7" applyNumberFormat="1" applyFont="1" applyBorder="1" applyAlignment="1">
      <alignment horizontal="right" vertical="center"/>
    </xf>
    <xf numFmtId="0" fontId="17" fillId="4" borderId="6" xfId="7" applyFont="1" applyFill="1" applyBorder="1" applyAlignment="1">
      <alignment vertical="center" wrapText="1"/>
    </xf>
    <xf numFmtId="164" fontId="17" fillId="0" borderId="6" xfId="7" applyNumberFormat="1" applyFont="1" applyBorder="1" applyAlignment="1" applyProtection="1">
      <alignment horizontal="right" vertical="center" wrapText="1"/>
      <protection hidden="1"/>
    </xf>
    <xf numFmtId="164" fontId="17" fillId="0" borderId="15" xfId="7" applyNumberFormat="1" applyFont="1" applyBorder="1" applyAlignment="1">
      <alignment horizontal="right" vertical="center"/>
    </xf>
    <xf numFmtId="164" fontId="17" fillId="0" borderId="6" xfId="7" applyNumberFormat="1" applyFont="1" applyBorder="1" applyAlignment="1" applyProtection="1">
      <alignment horizontal="right" vertical="center"/>
      <protection hidden="1"/>
    </xf>
    <xf numFmtId="164" fontId="17" fillId="0" borderId="6" xfId="7" applyNumberFormat="1" applyFont="1" applyBorder="1" applyAlignment="1">
      <alignment horizontal="right" vertical="center"/>
    </xf>
    <xf numFmtId="0" fontId="17" fillId="0" borderId="6" xfId="7" applyFont="1" applyBorder="1" applyAlignment="1">
      <alignment vertical="center" wrapText="1"/>
    </xf>
    <xf numFmtId="168" fontId="3" fillId="0" borderId="0" xfId="7" applyNumberFormat="1" applyProtection="1">
      <protection hidden="1"/>
    </xf>
    <xf numFmtId="164" fontId="17" fillId="0" borderId="15" xfId="7" applyNumberFormat="1" applyFont="1" applyBorder="1" applyAlignment="1">
      <alignment horizontal="right" vertical="center" wrapText="1"/>
    </xf>
    <xf numFmtId="164" fontId="17" fillId="0" borderId="15" xfId="3" applyNumberFormat="1" applyFont="1" applyBorder="1" applyAlignment="1">
      <alignment horizontal="right" vertical="center"/>
    </xf>
    <xf numFmtId="164" fontId="17" fillId="0" borderId="6" xfId="3" applyNumberFormat="1" applyFont="1" applyBorder="1" applyAlignment="1" applyProtection="1">
      <alignment horizontal="right" vertical="center"/>
      <protection hidden="1"/>
    </xf>
    <xf numFmtId="4" fontId="17" fillId="0" borderId="6" xfId="7" applyNumberFormat="1" applyFont="1" applyBorder="1" applyAlignment="1" applyProtection="1">
      <alignment horizontal="right" vertical="center"/>
      <protection hidden="1"/>
    </xf>
    <xf numFmtId="0" fontId="45" fillId="0" borderId="18" xfId="7" applyFont="1" applyBorder="1" applyAlignment="1" applyProtection="1">
      <alignment horizontal="right" vertical="center"/>
      <protection hidden="1"/>
    </xf>
    <xf numFmtId="0" fontId="45" fillId="0" borderId="18" xfId="7" applyFont="1" applyBorder="1" applyAlignment="1" applyProtection="1">
      <alignment vertical="center"/>
      <protection hidden="1"/>
    </xf>
    <xf numFmtId="49" fontId="23" fillId="0" borderId="6" xfId="0" applyNumberFormat="1" applyFont="1" applyBorder="1" applyAlignment="1" applyProtection="1">
      <alignment horizontal="center" vertical="center" wrapText="1"/>
      <protection locked="0"/>
    </xf>
    <xf numFmtId="0" fontId="28" fillId="0" borderId="3" xfId="0" applyFont="1" applyBorder="1" applyAlignment="1">
      <alignment horizontal="center" vertical="center" wrapText="1"/>
    </xf>
    <xf numFmtId="0" fontId="36" fillId="0" borderId="6" xfId="7" applyFont="1" applyBorder="1" applyAlignment="1">
      <alignment horizontal="left" vertical="center" wrapText="1"/>
    </xf>
    <xf numFmtId="0" fontId="10" fillId="0" borderId="16" xfId="3" applyFont="1" applyBorder="1" applyAlignment="1">
      <alignment horizontal="left" vertical="center" wrapText="1"/>
    </xf>
    <xf numFmtId="0" fontId="46" fillId="9" borderId="16" xfId="3" applyFont="1" applyFill="1" applyBorder="1" applyAlignment="1">
      <alignment horizontal="center" vertical="center" wrapText="1"/>
    </xf>
    <xf numFmtId="0" fontId="33" fillId="0" borderId="0" xfId="7" applyFont="1" applyAlignment="1">
      <alignment vertical="center"/>
    </xf>
    <xf numFmtId="0" fontId="34" fillId="0" borderId="0" xfId="7" applyFont="1" applyAlignment="1">
      <alignment horizontal="right" vertical="center"/>
    </xf>
    <xf numFmtId="0" fontId="33" fillId="0" borderId="0" xfId="7" applyFont="1" applyAlignment="1">
      <alignment horizontal="center" vertical="center"/>
    </xf>
    <xf numFmtId="164" fontId="33" fillId="0" borderId="0" xfId="7" applyNumberFormat="1" applyFont="1" applyAlignment="1">
      <alignment vertical="center"/>
    </xf>
    <xf numFmtId="0" fontId="35" fillId="0" borderId="0" xfId="7" applyFont="1" applyAlignment="1">
      <alignment vertical="center"/>
    </xf>
    <xf numFmtId="0" fontId="28" fillId="0" borderId="0" xfId="7" applyFont="1" applyAlignment="1">
      <alignment horizontal="left" vertical="center"/>
    </xf>
    <xf numFmtId="0" fontId="23" fillId="0" borderId="0" xfId="7" applyFont="1" applyAlignment="1">
      <alignment horizontal="left" vertical="center"/>
    </xf>
    <xf numFmtId="165" fontId="23" fillId="0" borderId="0" xfId="7" applyNumberFormat="1" applyFont="1" applyAlignment="1">
      <alignment horizontal="center" vertical="center" wrapText="1"/>
    </xf>
    <xf numFmtId="0" fontId="28" fillId="0" borderId="0" xfId="7" applyFont="1" applyAlignment="1">
      <alignment vertical="center"/>
    </xf>
    <xf numFmtId="0" fontId="23" fillId="0" borderId="0" xfId="7" applyFont="1" applyAlignment="1">
      <alignment vertical="center"/>
    </xf>
    <xf numFmtId="0" fontId="29" fillId="0" borderId="0" xfId="7" applyFont="1" applyAlignment="1">
      <alignment horizontal="right" vertical="center"/>
    </xf>
    <xf numFmtId="0" fontId="23" fillId="0" borderId="0" xfId="7" applyFont="1" applyAlignment="1">
      <alignment horizontal="center" vertical="center"/>
    </xf>
    <xf numFmtId="164" fontId="28" fillId="0" borderId="0" xfId="7" applyNumberFormat="1" applyFont="1" applyAlignment="1">
      <alignment vertical="center"/>
    </xf>
    <xf numFmtId="0" fontId="17" fillId="0" borderId="0" xfId="7" applyFont="1" applyAlignment="1">
      <alignment vertical="center"/>
    </xf>
    <xf numFmtId="0" fontId="28" fillId="0" borderId="6" xfId="7" applyFont="1" applyBorder="1" applyAlignment="1">
      <alignment horizontal="center" vertical="center" wrapText="1"/>
    </xf>
    <xf numFmtId="0" fontId="28" fillId="0" borderId="9" xfId="7" applyFont="1" applyBorder="1" applyAlignment="1">
      <alignment horizontal="center" vertical="center" wrapText="1"/>
    </xf>
    <xf numFmtId="164" fontId="28" fillId="0" borderId="6" xfId="7" applyNumberFormat="1" applyFont="1" applyBorder="1" applyAlignment="1">
      <alignment horizontal="center" vertical="center" wrapText="1"/>
    </xf>
    <xf numFmtId="0" fontId="28" fillId="0" borderId="3" xfId="7" applyFont="1" applyBorder="1" applyAlignment="1">
      <alignment horizontal="center" vertical="center" wrapText="1"/>
    </xf>
    <xf numFmtId="0" fontId="43" fillId="0" borderId="6" xfId="7" applyFont="1" applyBorder="1" applyAlignment="1">
      <alignment horizontal="center" vertical="center" wrapText="1"/>
    </xf>
    <xf numFmtId="0" fontId="28" fillId="12" borderId="5" xfId="7" applyFont="1" applyFill="1" applyBorder="1" applyAlignment="1">
      <alignment vertical="center" wrapText="1"/>
    </xf>
    <xf numFmtId="0" fontId="28" fillId="12" borderId="6" xfId="7" applyFont="1" applyFill="1" applyBorder="1" applyAlignment="1">
      <alignment vertical="center" wrapText="1"/>
    </xf>
    <xf numFmtId="0" fontId="17" fillId="12" borderId="6" xfId="7" applyFont="1" applyFill="1" applyBorder="1" applyAlignment="1">
      <alignment vertical="center"/>
    </xf>
    <xf numFmtId="0" fontId="23" fillId="0" borderId="5" xfId="7" applyFont="1" applyBorder="1" applyAlignment="1">
      <alignment horizontal="center" vertical="center" wrapText="1"/>
    </xf>
    <xf numFmtId="0" fontId="23" fillId="0" borderId="6" xfId="7" applyFont="1" applyBorder="1" applyAlignment="1">
      <alignment horizontal="center" vertical="center" wrapText="1"/>
    </xf>
    <xf numFmtId="3" fontId="24" fillId="0" borderId="6" xfId="8" applyNumberFormat="1" applyFont="1" applyBorder="1" applyAlignment="1">
      <alignment horizontal="center" vertical="center" wrapText="1"/>
    </xf>
    <xf numFmtId="164" fontId="23" fillId="0" borderId="6" xfId="7" applyNumberFormat="1" applyFont="1" applyBorder="1" applyAlignment="1">
      <alignment horizontal="center" vertical="center" wrapText="1"/>
    </xf>
    <xf numFmtId="14" fontId="28" fillId="0" borderId="6" xfId="7" applyNumberFormat="1" applyFont="1" applyBorder="1" applyAlignment="1">
      <alignment horizontal="center" vertical="center" wrapText="1"/>
    </xf>
    <xf numFmtId="0" fontId="23" fillId="0" borderId="27" xfId="7" applyFont="1" applyBorder="1" applyAlignment="1">
      <alignment horizontal="center" vertical="center" wrapText="1"/>
    </xf>
    <xf numFmtId="0" fontId="23" fillId="0" borderId="9" xfId="7" applyFont="1" applyBorder="1" applyAlignment="1">
      <alignment horizontal="center" vertical="center" wrapText="1"/>
    </xf>
    <xf numFmtId="3" fontId="24" fillId="0" borderId="9" xfId="7" applyNumberFormat="1" applyFont="1" applyBorder="1" applyAlignment="1">
      <alignment horizontal="center" vertical="center" wrapText="1"/>
    </xf>
    <xf numFmtId="164" fontId="28" fillId="0" borderId="9" xfId="7" applyNumberFormat="1" applyFont="1" applyBorder="1" applyAlignment="1">
      <alignment horizontal="center" vertical="center" wrapText="1"/>
    </xf>
    <xf numFmtId="14" fontId="23" fillId="0" borderId="9" xfId="7" applyNumberFormat="1" applyFont="1" applyBorder="1" applyAlignment="1">
      <alignment horizontal="center" vertical="center" wrapText="1"/>
    </xf>
    <xf numFmtId="0" fontId="17" fillId="0" borderId="6" xfId="7" applyFont="1" applyBorder="1" applyAlignment="1">
      <alignment vertical="center"/>
    </xf>
    <xf numFmtId="3" fontId="24" fillId="0" borderId="6" xfId="7" applyNumberFormat="1" applyFont="1" applyBorder="1" applyAlignment="1">
      <alignment horizontal="center" vertical="center" wrapText="1"/>
    </xf>
    <xf numFmtId="0" fontId="17" fillId="0" borderId="6" xfId="7" applyFont="1" applyBorder="1" applyAlignment="1">
      <alignment horizontal="center" vertical="center"/>
    </xf>
    <xf numFmtId="165" fontId="24" fillId="0" borderId="6" xfId="8" applyNumberFormat="1" applyFont="1" applyBorder="1" applyAlignment="1">
      <alignment horizontal="center" vertical="center" wrapText="1"/>
    </xf>
    <xf numFmtId="166" fontId="23" fillId="0" borderId="6" xfId="7" applyNumberFormat="1" applyFont="1" applyBorder="1" applyAlignment="1">
      <alignment horizontal="center" vertical="center" wrapText="1"/>
    </xf>
    <xf numFmtId="0" fontId="24" fillId="0" borderId="6" xfId="7" applyFont="1" applyBorder="1" applyAlignment="1">
      <alignment horizontal="center" vertical="center" wrapText="1"/>
    </xf>
    <xf numFmtId="0" fontId="21" fillId="0" borderId="0" xfId="7" applyFont="1" applyAlignment="1">
      <alignment vertical="center"/>
    </xf>
    <xf numFmtId="0" fontId="8" fillId="0" borderId="16" xfId="7" applyFont="1" applyBorder="1" applyAlignment="1">
      <alignment horizontal="center" vertical="center" wrapText="1"/>
    </xf>
    <xf numFmtId="0" fontId="28" fillId="12" borderId="12" xfId="7" applyFont="1" applyFill="1" applyBorder="1" applyAlignment="1">
      <alignment vertical="center" wrapText="1"/>
    </xf>
    <xf numFmtId="0" fontId="28" fillId="12" borderId="13" xfId="7" applyFont="1" applyFill="1" applyBorder="1" applyAlignment="1">
      <alignment vertical="center" wrapText="1"/>
    </xf>
    <xf numFmtId="0" fontId="28" fillId="12" borderId="14" xfId="7" applyFont="1" applyFill="1" applyBorder="1" applyAlignment="1">
      <alignment vertical="center" wrapText="1"/>
    </xf>
    <xf numFmtId="0" fontId="21" fillId="12" borderId="6" xfId="7" applyFont="1" applyFill="1" applyBorder="1" applyAlignment="1">
      <alignment vertical="center"/>
    </xf>
    <xf numFmtId="0" fontId="23" fillId="0" borderId="3" xfId="7" applyFont="1" applyBorder="1" applyAlignment="1">
      <alignment horizontal="center" vertical="center" wrapText="1"/>
    </xf>
    <xf numFmtId="164" fontId="28" fillId="0" borderId="3" xfId="7" applyNumberFormat="1" applyFont="1" applyBorder="1" applyAlignment="1">
      <alignment horizontal="center" vertical="center" wrapText="1"/>
    </xf>
    <xf numFmtId="0" fontId="7" fillId="0" borderId="22" xfId="7" applyFont="1" applyBorder="1" applyAlignment="1">
      <alignment horizontal="center" vertical="center" wrapText="1"/>
    </xf>
    <xf numFmtId="0" fontId="7" fillId="0" borderId="16" xfId="7" applyFont="1" applyBorder="1" applyAlignment="1">
      <alignment horizontal="center" vertical="center" wrapText="1"/>
    </xf>
    <xf numFmtId="0" fontId="11" fillId="0" borderId="16" xfId="7" applyFont="1" applyBorder="1" applyAlignment="1">
      <alignment horizontal="center" vertical="center" wrapText="1"/>
    </xf>
    <xf numFmtId="0" fontId="12" fillId="0" borderId="16" xfId="7" applyFont="1" applyBorder="1" applyAlignment="1">
      <alignment horizontal="center" vertical="center" wrapText="1"/>
    </xf>
    <xf numFmtId="3" fontId="8" fillId="0" borderId="16" xfId="7" applyNumberFormat="1" applyFont="1" applyBorder="1" applyAlignment="1">
      <alignment horizontal="center" vertical="center" wrapText="1"/>
    </xf>
    <xf numFmtId="167" fontId="11" fillId="0" borderId="16" xfId="7" applyNumberFormat="1" applyFont="1" applyBorder="1" applyAlignment="1">
      <alignment horizontal="center" vertical="center" wrapText="1"/>
    </xf>
    <xf numFmtId="0" fontId="28" fillId="12" borderId="29" xfId="7" applyFont="1" applyFill="1" applyBorder="1" applyAlignment="1">
      <alignment vertical="center" wrapText="1"/>
    </xf>
    <xf numFmtId="0" fontId="28" fillId="12" borderId="0" xfId="7" applyFont="1" applyFill="1" applyAlignment="1">
      <alignment vertical="center" wrapText="1"/>
    </xf>
    <xf numFmtId="0" fontId="24" fillId="0" borderId="6" xfId="7" quotePrefix="1" applyFont="1" applyBorder="1" applyAlignment="1">
      <alignment horizontal="center" vertical="center" wrapText="1"/>
    </xf>
    <xf numFmtId="0" fontId="21" fillId="0" borderId="0" xfId="7" applyFont="1" applyAlignment="1">
      <alignment horizontal="left" vertical="center"/>
    </xf>
    <xf numFmtId="165" fontId="21" fillId="0" borderId="0" xfId="7" applyNumberFormat="1" applyFont="1" applyAlignment="1">
      <alignment horizontal="center" vertical="center" wrapText="1"/>
    </xf>
    <xf numFmtId="0" fontId="47" fillId="0" borderId="0" xfId="7" applyFont="1" applyAlignment="1">
      <alignment vertical="center"/>
    </xf>
    <xf numFmtId="0" fontId="21" fillId="0" borderId="0" xfId="7" applyFont="1" applyAlignment="1">
      <alignment horizontal="center" vertical="center"/>
    </xf>
    <xf numFmtId="164" fontId="47" fillId="0" borderId="0" xfId="7" applyNumberFormat="1" applyFont="1" applyAlignment="1">
      <alignment vertical="center"/>
    </xf>
    <xf numFmtId="0" fontId="23" fillId="13" borderId="6" xfId="0" applyFont="1" applyFill="1" applyBorder="1" applyAlignment="1">
      <alignment horizontal="center" vertical="center"/>
    </xf>
    <xf numFmtId="0" fontId="44" fillId="13" borderId="6" xfId="7" applyFont="1" applyFill="1" applyBorder="1" applyAlignment="1" applyProtection="1">
      <alignment horizontal="center" vertical="center"/>
      <protection hidden="1"/>
    </xf>
    <xf numFmtId="8" fontId="24" fillId="0" borderId="1" xfId="0" applyNumberFormat="1" applyFont="1" applyBorder="1" applyAlignment="1">
      <alignment horizontal="right" vertical="center" wrapText="1"/>
    </xf>
    <xf numFmtId="8" fontId="33" fillId="0" borderId="1" xfId="0" applyNumberFormat="1" applyFont="1" applyBorder="1" applyAlignment="1">
      <alignment horizontal="right" vertical="center" wrapText="1"/>
    </xf>
    <xf numFmtId="165" fontId="24" fillId="0" borderId="14" xfId="8" applyNumberFormat="1" applyFont="1" applyBorder="1" applyAlignment="1">
      <alignment horizontal="center" vertical="center" wrapText="1"/>
    </xf>
    <xf numFmtId="0" fontId="24" fillId="0" borderId="6" xfId="0" applyFont="1" applyBorder="1" applyAlignment="1">
      <alignment horizontal="center" vertical="center"/>
    </xf>
    <xf numFmtId="0" fontId="24" fillId="0" borderId="6" xfId="0" applyFont="1" applyBorder="1" applyAlignment="1">
      <alignment horizontal="center" vertical="center" wrapText="1"/>
    </xf>
    <xf numFmtId="0" fontId="24" fillId="0" borderId="6" xfId="0" quotePrefix="1" applyFont="1" applyBorder="1" applyAlignment="1">
      <alignment horizontal="center" vertical="center" wrapText="1"/>
    </xf>
    <xf numFmtId="0" fontId="24" fillId="0" borderId="9" xfId="0" applyFont="1" applyBorder="1" applyAlignment="1">
      <alignment horizontal="center" vertical="center" wrapText="1"/>
    </xf>
    <xf numFmtId="166" fontId="24" fillId="0" borderId="6" xfId="0" applyNumberFormat="1" applyFont="1" applyBorder="1" applyAlignment="1">
      <alignment horizontal="center" vertical="center" wrapText="1"/>
    </xf>
    <xf numFmtId="166" fontId="24" fillId="0" borderId="9" xfId="0" applyNumberFormat="1" applyFont="1" applyBorder="1" applyAlignment="1">
      <alignment horizontal="center" vertical="center" wrapText="1"/>
    </xf>
    <xf numFmtId="14" fontId="24" fillId="0" borderId="6" xfId="0" applyNumberFormat="1" applyFont="1" applyBorder="1" applyAlignment="1">
      <alignment horizontal="center" vertical="center"/>
    </xf>
    <xf numFmtId="0" fontId="24" fillId="0" borderId="9" xfId="0" quotePrefix="1" applyFont="1" applyBorder="1" applyAlignment="1">
      <alignment horizontal="center" vertical="center" wrapText="1"/>
    </xf>
    <xf numFmtId="166" fontId="24" fillId="0" borderId="6" xfId="0" quotePrefix="1" applyNumberFormat="1" applyFont="1" applyBorder="1" applyAlignment="1">
      <alignment horizontal="center" vertical="center" wrapText="1"/>
    </xf>
    <xf numFmtId="0" fontId="23" fillId="0" borderId="1" xfId="0" applyFont="1" applyBorder="1" applyAlignment="1">
      <alignment horizontal="center"/>
    </xf>
    <xf numFmtId="0" fontId="17" fillId="4" borderId="15" xfId="7" applyFont="1" applyFill="1" applyBorder="1" applyAlignment="1">
      <alignment vertical="center" wrapText="1"/>
    </xf>
    <xf numFmtId="164" fontId="42" fillId="11" borderId="30" xfId="7" applyNumberFormat="1" applyFont="1" applyFill="1" applyBorder="1" applyAlignment="1" applyProtection="1">
      <alignment vertical="center"/>
      <protection hidden="1"/>
    </xf>
    <xf numFmtId="164" fontId="43" fillId="11" borderId="30" xfId="7" applyNumberFormat="1" applyFont="1" applyFill="1" applyBorder="1" applyAlignment="1" applyProtection="1">
      <alignment horizontal="right" vertical="center"/>
      <protection hidden="1"/>
    </xf>
    <xf numFmtId="164" fontId="42" fillId="11" borderId="30" xfId="7" applyNumberFormat="1" applyFont="1" applyFill="1" applyBorder="1" applyAlignment="1" applyProtection="1">
      <alignment horizontal="right" vertical="center"/>
      <protection hidden="1"/>
    </xf>
    <xf numFmtId="0" fontId="28" fillId="13" borderId="7" xfId="0" applyFont="1" applyFill="1" applyBorder="1" applyAlignment="1">
      <alignment horizontal="center" vertical="center"/>
    </xf>
    <xf numFmtId="0" fontId="28" fillId="13" borderId="8" xfId="0" applyFont="1" applyFill="1" applyBorder="1" applyAlignment="1">
      <alignment horizontal="center" vertical="center"/>
    </xf>
    <xf numFmtId="0" fontId="28" fillId="13" borderId="8" xfId="0" applyFont="1" applyFill="1" applyBorder="1" applyAlignment="1">
      <alignment horizontal="center" vertical="center" wrapText="1"/>
    </xf>
    <xf numFmtId="0" fontId="43" fillId="13" borderId="6" xfId="7" applyFont="1" applyFill="1" applyBorder="1" applyAlignment="1" applyProtection="1">
      <alignment horizontal="center" vertical="center"/>
      <protection hidden="1"/>
    </xf>
    <xf numFmtId="164" fontId="43" fillId="13" borderId="6" xfId="7" applyNumberFormat="1" applyFont="1" applyFill="1" applyBorder="1" applyAlignment="1" applyProtection="1">
      <alignment horizontal="center" vertical="center" wrapText="1"/>
      <protection hidden="1"/>
    </xf>
    <xf numFmtId="164" fontId="27" fillId="14" borderId="6" xfId="3" applyNumberFormat="1" applyFont="1" applyFill="1" applyBorder="1" applyAlignment="1">
      <alignment horizontal="right" vertical="center" wrapText="1"/>
    </xf>
    <xf numFmtId="164" fontId="27" fillId="14" borderId="15" xfId="3" applyNumberFormat="1" applyFont="1" applyFill="1" applyBorder="1" applyAlignment="1">
      <alignment horizontal="right" vertical="center" wrapText="1"/>
    </xf>
    <xf numFmtId="167" fontId="10" fillId="15" borderId="16" xfId="3" applyNumberFormat="1" applyFont="1" applyFill="1" applyBorder="1" applyAlignment="1">
      <alignment horizontal="right" vertical="center" wrapText="1"/>
    </xf>
    <xf numFmtId="0" fontId="13" fillId="3" borderId="16" xfId="3" applyFont="1" applyFill="1" applyBorder="1" applyAlignment="1">
      <alignment horizontal="center" vertical="center" wrapText="1"/>
    </xf>
    <xf numFmtId="0" fontId="32" fillId="2" borderId="6" xfId="3" applyFont="1" applyFill="1" applyBorder="1" applyAlignment="1">
      <alignment horizontal="left" vertical="center" wrapText="1"/>
    </xf>
    <xf numFmtId="0" fontId="32" fillId="5" borderId="6" xfId="3" applyFont="1" applyFill="1" applyBorder="1" applyAlignment="1">
      <alignment horizontal="center" vertical="center" wrapText="1"/>
    </xf>
    <xf numFmtId="0" fontId="32" fillId="5" borderId="9" xfId="3" applyFont="1" applyFill="1" applyBorder="1" applyAlignment="1">
      <alignment horizontal="center" vertical="center" wrapText="1"/>
    </xf>
    <xf numFmtId="0" fontId="32" fillId="5" borderId="10" xfId="3" applyFont="1" applyFill="1" applyBorder="1" applyAlignment="1">
      <alignment horizontal="center" vertical="center" wrapText="1"/>
    </xf>
    <xf numFmtId="0" fontId="32" fillId="5" borderId="3" xfId="3" applyFont="1" applyFill="1" applyBorder="1" applyAlignment="1">
      <alignment horizontal="center" vertical="center" wrapText="1"/>
    </xf>
    <xf numFmtId="0" fontId="32" fillId="5" borderId="26" xfId="3" applyFont="1" applyFill="1" applyBorder="1" applyAlignment="1">
      <alignment horizontal="center" vertical="center" wrapText="1"/>
    </xf>
    <xf numFmtId="0" fontId="32" fillId="7" borderId="9" xfId="3" applyFont="1" applyFill="1" applyBorder="1" applyAlignment="1">
      <alignment horizontal="center" vertical="center" wrapText="1"/>
    </xf>
    <xf numFmtId="0" fontId="32" fillId="7" borderId="3" xfId="3" applyFont="1" applyFill="1" applyBorder="1" applyAlignment="1">
      <alignment horizontal="center" vertical="center" wrapText="1"/>
    </xf>
    <xf numFmtId="0" fontId="32" fillId="5" borderId="6" xfId="3" applyFont="1" applyFill="1" applyBorder="1" applyAlignment="1">
      <alignment horizontal="center" vertical="center"/>
    </xf>
    <xf numFmtId="164" fontId="32" fillId="5" borderId="6" xfId="3" applyNumberFormat="1" applyFont="1" applyFill="1" applyBorder="1" applyAlignment="1">
      <alignment horizontal="center" vertical="center" wrapText="1"/>
    </xf>
    <xf numFmtId="164" fontId="32" fillId="5" borderId="9" xfId="3" applyNumberFormat="1" applyFont="1" applyFill="1" applyBorder="1" applyAlignment="1">
      <alignment horizontal="center" vertical="center" wrapText="1"/>
    </xf>
    <xf numFmtId="164" fontId="32" fillId="5" borderId="3" xfId="3" applyNumberFormat="1" applyFont="1" applyFill="1" applyBorder="1" applyAlignment="1">
      <alignment horizontal="center" vertical="center" wrapText="1"/>
    </xf>
    <xf numFmtId="0" fontId="43" fillId="11" borderId="6" xfId="7" applyFont="1" applyFill="1" applyBorder="1" applyAlignment="1" applyProtection="1">
      <alignment horizontal="center" vertical="center"/>
      <protection hidden="1"/>
    </xf>
    <xf numFmtId="0" fontId="43" fillId="11" borderId="15" xfId="7" applyFont="1" applyFill="1" applyBorder="1" applyAlignment="1" applyProtection="1">
      <alignment horizontal="center" vertical="center"/>
      <protection hidden="1"/>
    </xf>
    <xf numFmtId="0" fontId="28" fillId="0" borderId="15"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4" xfId="0" applyFont="1" applyBorder="1" applyAlignment="1">
      <alignment horizontal="center" vertical="center" wrapText="1"/>
    </xf>
    <xf numFmtId="0" fontId="28" fillId="12" borderId="13" xfId="7" applyFont="1" applyFill="1" applyBorder="1" applyAlignment="1">
      <alignment horizontal="center" vertical="center" wrapText="1"/>
    </xf>
    <xf numFmtId="0" fontId="28" fillId="12" borderId="28" xfId="7" applyFont="1" applyFill="1" applyBorder="1" applyAlignment="1">
      <alignment horizontal="center" vertical="center" wrapText="1"/>
    </xf>
    <xf numFmtId="0" fontId="28" fillId="12" borderId="23" xfId="7" applyFont="1" applyFill="1" applyBorder="1" applyAlignment="1">
      <alignment horizontal="center" vertical="center" wrapText="1"/>
    </xf>
    <xf numFmtId="0" fontId="28" fillId="12" borderId="24" xfId="7" applyFont="1" applyFill="1" applyBorder="1" applyAlignment="1">
      <alignment horizontal="center" vertical="center" wrapText="1"/>
    </xf>
    <xf numFmtId="0" fontId="28" fillId="12" borderId="25" xfId="7" applyFont="1" applyFill="1" applyBorder="1" applyAlignment="1">
      <alignment horizontal="center" vertical="center" wrapText="1"/>
    </xf>
    <xf numFmtId="0" fontId="28" fillId="12" borderId="15" xfId="7" applyFont="1" applyFill="1" applyBorder="1" applyAlignment="1">
      <alignment horizontal="center" vertical="center" wrapText="1"/>
    </xf>
    <xf numFmtId="0" fontId="28" fillId="12" borderId="14" xfId="7" applyFont="1" applyFill="1" applyBorder="1" applyAlignment="1">
      <alignment horizontal="center" vertical="center" wrapText="1"/>
    </xf>
    <xf numFmtId="0" fontId="32" fillId="0" borderId="0" xfId="7" applyFont="1" applyAlignment="1">
      <alignment horizontal="left" vertical="center" wrapText="1"/>
    </xf>
    <xf numFmtId="0" fontId="28" fillId="0" borderId="6" xfId="7" applyFont="1" applyBorder="1" applyAlignment="1">
      <alignment horizontal="center" vertical="center" wrapText="1"/>
    </xf>
    <xf numFmtId="0" fontId="28" fillId="0" borderId="9" xfId="7" applyFont="1" applyBorder="1" applyAlignment="1">
      <alignment horizontal="center" vertical="center" wrapText="1"/>
    </xf>
    <xf numFmtId="0" fontId="28" fillId="0" borderId="10" xfId="7" applyFont="1" applyBorder="1" applyAlignment="1">
      <alignment horizontal="center" vertical="center" wrapText="1"/>
    </xf>
    <xf numFmtId="0" fontId="28" fillId="0" borderId="3" xfId="7" applyFont="1" applyBorder="1" applyAlignment="1">
      <alignment horizontal="center" vertical="center" wrapText="1"/>
    </xf>
    <xf numFmtId="164" fontId="28" fillId="0" borderId="6" xfId="7" applyNumberFormat="1" applyFont="1" applyBorder="1" applyAlignment="1">
      <alignment horizontal="center" vertical="center" wrapText="1"/>
    </xf>
    <xf numFmtId="164" fontId="28" fillId="4" borderId="9" xfId="7" applyNumberFormat="1" applyFont="1" applyFill="1" applyBorder="1" applyAlignment="1">
      <alignment horizontal="center" vertical="center" wrapText="1"/>
    </xf>
    <xf numFmtId="164" fontId="28" fillId="4" borderId="10" xfId="7" applyNumberFormat="1" applyFont="1" applyFill="1" applyBorder="1" applyAlignment="1">
      <alignment horizontal="center" vertical="center" wrapText="1"/>
    </xf>
    <xf numFmtId="164" fontId="28" fillId="4" borderId="3" xfId="7" applyNumberFormat="1" applyFont="1" applyFill="1" applyBorder="1" applyAlignment="1">
      <alignment horizontal="center" vertical="center" wrapText="1"/>
    </xf>
    <xf numFmtId="0" fontId="28" fillId="0" borderId="6" xfId="7" applyFont="1" applyBorder="1" applyAlignment="1">
      <alignment horizontal="center" vertical="center"/>
    </xf>
    <xf numFmtId="0" fontId="28" fillId="0" borderId="5" xfId="7" applyFont="1" applyBorder="1" applyAlignment="1">
      <alignment horizontal="center" vertical="center" wrapText="1"/>
    </xf>
    <xf numFmtId="0" fontId="43" fillId="0" borderId="17" xfId="7" applyFont="1" applyBorder="1" applyAlignment="1">
      <alignment horizontal="center" vertical="center" wrapText="1"/>
    </xf>
    <xf numFmtId="0" fontId="43" fillId="0" borderId="19" xfId="7" applyFont="1" applyBorder="1" applyAlignment="1">
      <alignment horizontal="center" vertical="center" wrapText="1"/>
    </xf>
    <xf numFmtId="0" fontId="43" fillId="0" borderId="20" xfId="7" applyFont="1" applyBorder="1" applyAlignment="1">
      <alignment horizontal="center" vertical="center" wrapText="1"/>
    </xf>
    <xf numFmtId="0" fontId="43" fillId="0" borderId="21" xfId="7" applyFont="1" applyBorder="1" applyAlignment="1">
      <alignment horizontal="center" vertical="center" wrapText="1"/>
    </xf>
    <xf numFmtId="0" fontId="28" fillId="0" borderId="17" xfId="7" applyFont="1" applyBorder="1" applyAlignment="1">
      <alignment horizontal="center" vertical="center" wrapText="1"/>
    </xf>
    <xf numFmtId="0" fontId="28" fillId="0" borderId="19" xfId="7" applyFont="1" applyBorder="1" applyAlignment="1">
      <alignment horizontal="center" vertical="center" wrapText="1"/>
    </xf>
    <xf numFmtId="0" fontId="28" fillId="0" borderId="20" xfId="7" applyFont="1" applyBorder="1" applyAlignment="1">
      <alignment horizontal="center" vertical="center" wrapText="1"/>
    </xf>
    <xf numFmtId="0" fontId="28" fillId="0" borderId="21" xfId="7" applyFont="1" applyBorder="1" applyAlignment="1">
      <alignment horizontal="center" vertical="center" wrapText="1"/>
    </xf>
    <xf numFmtId="164" fontId="45" fillId="4" borderId="6" xfId="3" applyNumberFormat="1" applyFont="1" applyFill="1" applyBorder="1" applyAlignment="1">
      <alignment horizontal="right"/>
    </xf>
    <xf numFmtId="164" fontId="49" fillId="4" borderId="6" xfId="3" applyNumberFormat="1" applyFont="1" applyFill="1" applyBorder="1" applyAlignment="1">
      <alignment horizontal="right"/>
    </xf>
    <xf numFmtId="164" fontId="45" fillId="4" borderId="6" xfId="3" applyNumberFormat="1" applyFont="1" applyFill="1" applyBorder="1" applyAlignment="1">
      <alignment horizontal="right" wrapText="1"/>
    </xf>
    <xf numFmtId="0" fontId="2" fillId="0" borderId="0" xfId="8"/>
    <xf numFmtId="0" fontId="48" fillId="0" borderId="6" xfId="8" applyFont="1" applyBorder="1"/>
    <xf numFmtId="0" fontId="48" fillId="0" borderId="6" xfId="8" applyFont="1" applyBorder="1" applyAlignment="1">
      <alignment horizontal="center"/>
    </xf>
    <xf numFmtId="0" fontId="2" fillId="0" borderId="6" xfId="8" applyBorder="1"/>
    <xf numFmtId="44" fontId="2" fillId="0" borderId="6" xfId="8" applyNumberFormat="1" applyBorder="1"/>
    <xf numFmtId="44" fontId="2" fillId="0" borderId="0" xfId="8" applyNumberFormat="1"/>
    <xf numFmtId="0" fontId="48" fillId="0" borderId="6" xfId="8" applyFont="1" applyBorder="1" applyAlignment="1">
      <alignment horizontal="center" wrapText="1"/>
    </xf>
    <xf numFmtId="0" fontId="2" fillId="16" borderId="13" xfId="8" applyFill="1" applyBorder="1" applyAlignment="1">
      <alignment horizontal="center" vertical="center"/>
    </xf>
    <xf numFmtId="0" fontId="2" fillId="16" borderId="14" xfId="8" applyFill="1" applyBorder="1" applyAlignment="1">
      <alignment horizontal="center" vertical="center"/>
    </xf>
    <xf numFmtId="0" fontId="1" fillId="16" borderId="15" xfId="8" applyFont="1" applyFill="1" applyBorder="1" applyAlignment="1">
      <alignment horizontal="center" vertical="center"/>
    </xf>
    <xf numFmtId="0" fontId="1" fillId="16" borderId="13" xfId="8" applyFont="1" applyFill="1" applyBorder="1" applyAlignment="1">
      <alignment horizontal="center" vertical="center"/>
    </xf>
    <xf numFmtId="0" fontId="51" fillId="0" borderId="0" xfId="9" applyFont="1"/>
    <xf numFmtId="169" fontId="51" fillId="0" borderId="31" xfId="10" applyFont="1" applyBorder="1" applyAlignment="1">
      <alignment horizontal="center" vertical="center"/>
    </xf>
    <xf numFmtId="169" fontId="52" fillId="0" borderId="31" xfId="10" applyFont="1" applyBorder="1" applyAlignment="1">
      <alignment horizontal="center" vertical="center" wrapText="1"/>
    </xf>
    <xf numFmtId="0" fontId="54" fillId="0" borderId="0" xfId="9" applyFont="1" applyAlignment="1">
      <alignment horizontal="center" vertical="center" wrapText="1"/>
    </xf>
    <xf numFmtId="0" fontId="50" fillId="0" borderId="0" xfId="9"/>
    <xf numFmtId="0" fontId="50" fillId="0" borderId="31" xfId="9" applyBorder="1" applyAlignment="1">
      <alignment horizontal="center" vertical="center" wrapText="1"/>
    </xf>
    <xf numFmtId="170" fontId="50" fillId="0" borderId="31" xfId="9" applyNumberFormat="1" applyBorder="1" applyAlignment="1">
      <alignment horizontal="center" vertical="center" wrapText="1"/>
    </xf>
    <xf numFmtId="171" fontId="50" fillId="0" borderId="31" xfId="9" applyNumberFormat="1" applyBorder="1" applyAlignment="1">
      <alignment horizontal="center" vertical="center" wrapText="1"/>
    </xf>
    <xf numFmtId="164" fontId="50" fillId="0" borderId="31" xfId="9" applyNumberFormat="1" applyBorder="1" applyAlignment="1">
      <alignment horizontal="center" vertical="center" wrapText="1"/>
    </xf>
    <xf numFmtId="0" fontId="50" fillId="17" borderId="0" xfId="9" applyFill="1" applyAlignment="1">
      <alignment horizontal="center" vertical="center" wrapText="1"/>
    </xf>
    <xf numFmtId="170" fontId="50" fillId="17" borderId="0" xfId="9" applyNumberFormat="1" applyFill="1" applyAlignment="1">
      <alignment horizontal="center" vertical="center" wrapText="1"/>
    </xf>
    <xf numFmtId="171" fontId="50" fillId="17" borderId="0" xfId="9" applyNumberFormat="1" applyFill="1" applyAlignment="1">
      <alignment horizontal="center" vertical="center" wrapText="1"/>
    </xf>
    <xf numFmtId="0" fontId="50" fillId="17" borderId="0" xfId="9" applyFill="1" applyAlignment="1">
      <alignment horizontal="center" vertical="center" wrapText="1"/>
    </xf>
    <xf numFmtId="0" fontId="50" fillId="0" borderId="0" xfId="9" applyAlignment="1">
      <alignment horizontal="center"/>
    </xf>
    <xf numFmtId="170" fontId="50" fillId="0" borderId="0" xfId="9" applyNumberFormat="1" applyAlignment="1">
      <alignment horizontal="center"/>
    </xf>
    <xf numFmtId="171" fontId="50" fillId="0" borderId="0" xfId="9" applyNumberFormat="1" applyAlignment="1">
      <alignment horizontal="center"/>
    </xf>
    <xf numFmtId="0" fontId="53" fillId="0" borderId="31" xfId="9" applyFont="1" applyBorder="1" applyAlignment="1">
      <alignment horizontal="center" vertical="center" wrapText="1"/>
    </xf>
    <xf numFmtId="170" fontId="53" fillId="0" borderId="31" xfId="9" applyNumberFormat="1" applyFont="1" applyBorder="1" applyAlignment="1">
      <alignment horizontal="center" vertical="center" wrapText="1"/>
    </xf>
    <xf numFmtId="0" fontId="50" fillId="0" borderId="31" xfId="9" applyBorder="1" applyAlignment="1">
      <alignment horizontal="center"/>
    </xf>
    <xf numFmtId="170" fontId="50" fillId="0" borderId="31" xfId="9" applyNumberFormat="1" applyBorder="1" applyAlignment="1">
      <alignment horizontal="center"/>
    </xf>
    <xf numFmtId="0" fontId="53" fillId="18" borderId="31" xfId="9" applyFont="1" applyFill="1" applyBorder="1" applyAlignment="1">
      <alignment horizontal="center" vertical="center" wrapText="1"/>
    </xf>
    <xf numFmtId="0" fontId="53" fillId="18" borderId="31" xfId="9" applyFont="1" applyFill="1" applyBorder="1" applyAlignment="1">
      <alignment horizontal="center" vertical="center" wrapText="1"/>
    </xf>
    <xf numFmtId="2" fontId="53" fillId="18" borderId="31" xfId="9" applyNumberFormat="1" applyFont="1" applyFill="1" applyBorder="1" applyAlignment="1">
      <alignment horizontal="center" vertical="center" wrapText="1"/>
    </xf>
    <xf numFmtId="171" fontId="53" fillId="18" borderId="31" xfId="9" applyNumberFormat="1" applyFont="1" applyFill="1" applyBorder="1" applyAlignment="1">
      <alignment horizontal="center" vertical="center" wrapText="1"/>
    </xf>
    <xf numFmtId="171" fontId="53" fillId="18" borderId="31" xfId="9" applyNumberFormat="1" applyFont="1" applyFill="1" applyBorder="1" applyAlignment="1">
      <alignment horizontal="center"/>
    </xf>
  </cellXfs>
  <cellStyles count="11">
    <cellStyle name="Dziesiętny 2" xfId="10" xr:uid="{48973FAD-9296-4ECC-BAD9-B4E533B0A1EE}"/>
    <cellStyle name="Hiperłącze 2" xfId="1" xr:uid="{00000000-0005-0000-0000-000000000000}"/>
    <cellStyle name="Normalny" xfId="0" builtinId="0"/>
    <cellStyle name="Normalny 2" xfId="2" xr:uid="{00000000-0005-0000-0000-000002000000}"/>
    <cellStyle name="Normalny 2 2" xfId="7" xr:uid="{00000000-0005-0000-0000-000003000000}"/>
    <cellStyle name="Normalny 3" xfId="3" xr:uid="{00000000-0005-0000-0000-000004000000}"/>
    <cellStyle name="Normalny 4" xfId="4" xr:uid="{00000000-0005-0000-0000-000005000000}"/>
    <cellStyle name="Normalny 5" xfId="8" xr:uid="{639D7E90-EC01-4970-A602-8B2DCEE56F68}"/>
    <cellStyle name="Normalny 6" xfId="9" xr:uid="{D2F12E41-FB81-489F-9238-8EE109231799}"/>
    <cellStyle name="Walutowy 2" xfId="5" xr:uid="{00000000-0005-0000-0000-000006000000}"/>
    <cellStyle name="Walutowy 3" xfId="6"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3"/>
  <sheetViews>
    <sheetView topLeftCell="A4" zoomScale="90" zoomScaleNormal="90" zoomScaleSheetLayoutView="100" workbookViewId="0">
      <selection activeCell="F18" sqref="F18"/>
    </sheetView>
  </sheetViews>
  <sheetFormatPr defaultRowHeight="12.75"/>
  <cols>
    <col min="1" max="1" width="5.42578125" style="2" customWidth="1"/>
    <col min="2" max="2" width="30.7109375" style="7" customWidth="1"/>
    <col min="3" max="3" width="18.42578125" style="4" customWidth="1"/>
    <col min="4" max="4" width="15.7109375" style="4" customWidth="1"/>
    <col min="5" max="5" width="14.28515625" style="4" customWidth="1"/>
    <col min="6" max="6" width="24.28515625" style="8" customWidth="1"/>
    <col min="7" max="7" width="16.140625" style="4" customWidth="1"/>
    <col min="8" max="8" width="17.5703125" style="4" customWidth="1"/>
    <col min="9" max="16384" width="9.140625" style="5"/>
  </cols>
  <sheetData>
    <row r="1" spans="1:8" s="1" customFormat="1">
      <c r="A1" s="19" t="s">
        <v>266</v>
      </c>
      <c r="B1" s="20"/>
      <c r="C1" s="21"/>
      <c r="D1" s="21"/>
      <c r="E1" s="21"/>
      <c r="F1" s="22"/>
      <c r="G1" s="23"/>
      <c r="H1" s="21"/>
    </row>
    <row r="2" spans="1:8" ht="13.5" thickBot="1">
      <c r="A2" s="20"/>
      <c r="B2" s="24"/>
      <c r="C2" s="25"/>
      <c r="D2" s="25"/>
      <c r="E2" s="25"/>
      <c r="F2" s="26"/>
      <c r="G2" s="25"/>
      <c r="H2" s="25"/>
    </row>
    <row r="3" spans="1:8" s="1" customFormat="1" ht="57.75" customHeight="1">
      <c r="A3" s="213" t="s">
        <v>267</v>
      </c>
      <c r="B3" s="214" t="s">
        <v>268</v>
      </c>
      <c r="C3" s="214" t="s">
        <v>269</v>
      </c>
      <c r="D3" s="214" t="s">
        <v>270</v>
      </c>
      <c r="E3" s="214" t="s">
        <v>271</v>
      </c>
      <c r="F3" s="215" t="s">
        <v>272</v>
      </c>
      <c r="G3" s="215" t="s">
        <v>273</v>
      </c>
      <c r="H3" s="215" t="s">
        <v>274</v>
      </c>
    </row>
    <row r="4" spans="1:8" s="1" customFormat="1" ht="48" customHeight="1">
      <c r="A4" s="194">
        <v>1</v>
      </c>
      <c r="B4" s="27" t="s">
        <v>377</v>
      </c>
      <c r="C4" s="28" t="s">
        <v>275</v>
      </c>
      <c r="D4" s="29">
        <v>151399172</v>
      </c>
      <c r="E4" s="28">
        <v>7511</v>
      </c>
      <c r="F4" s="30" t="s">
        <v>276</v>
      </c>
      <c r="G4" s="28">
        <v>74</v>
      </c>
      <c r="H4" s="28" t="s">
        <v>49</v>
      </c>
    </row>
    <row r="5" spans="1:8" s="9" customFormat="1" ht="57.75" customHeight="1">
      <c r="A5" s="194">
        <v>2</v>
      </c>
      <c r="B5" s="27" t="s">
        <v>277</v>
      </c>
      <c r="C5" s="28" t="s">
        <v>278</v>
      </c>
      <c r="D5" s="31" t="s">
        <v>279</v>
      </c>
      <c r="E5" s="28" t="s">
        <v>280</v>
      </c>
      <c r="F5" s="30" t="s">
        <v>407</v>
      </c>
      <c r="G5" s="28">
        <v>8</v>
      </c>
      <c r="H5" s="28" t="s">
        <v>49</v>
      </c>
    </row>
    <row r="6" spans="1:8" s="9" customFormat="1" ht="97.5" customHeight="1">
      <c r="A6" s="194">
        <v>3</v>
      </c>
      <c r="B6" s="27" t="s">
        <v>380</v>
      </c>
      <c r="C6" s="30" t="s">
        <v>282</v>
      </c>
      <c r="D6" s="28">
        <v>151405955</v>
      </c>
      <c r="E6" s="30" t="s">
        <v>283</v>
      </c>
      <c r="F6" s="30" t="s">
        <v>284</v>
      </c>
      <c r="G6" s="28">
        <v>23</v>
      </c>
      <c r="H6" s="28" t="s">
        <v>49</v>
      </c>
    </row>
    <row r="7" spans="1:8" s="6" customFormat="1" ht="70.5" customHeight="1">
      <c r="A7" s="194">
        <v>4</v>
      </c>
      <c r="B7" s="27" t="s">
        <v>507</v>
      </c>
      <c r="C7" s="28" t="s">
        <v>285</v>
      </c>
      <c r="D7" s="31" t="s">
        <v>286</v>
      </c>
      <c r="E7" s="31" t="s">
        <v>287</v>
      </c>
      <c r="F7" s="30" t="s">
        <v>349</v>
      </c>
      <c r="G7" s="28">
        <v>6</v>
      </c>
      <c r="H7" s="28" t="s">
        <v>49</v>
      </c>
    </row>
    <row r="8" spans="1:8" s="6" customFormat="1" ht="51">
      <c r="A8" s="194">
        <v>5</v>
      </c>
      <c r="B8" s="27" t="s">
        <v>288</v>
      </c>
      <c r="C8" s="28" t="s">
        <v>289</v>
      </c>
      <c r="D8" s="31" t="s">
        <v>290</v>
      </c>
      <c r="E8" s="32" t="s">
        <v>287</v>
      </c>
      <c r="F8" s="32" t="s">
        <v>291</v>
      </c>
      <c r="G8" s="28">
        <v>35</v>
      </c>
      <c r="H8" s="28" t="s">
        <v>49</v>
      </c>
    </row>
    <row r="9" spans="1:8" s="9" customFormat="1" ht="51">
      <c r="A9" s="194">
        <v>6</v>
      </c>
      <c r="B9" s="27" t="s">
        <v>366</v>
      </c>
      <c r="C9" s="28" t="s">
        <v>292</v>
      </c>
      <c r="D9" s="33" t="s">
        <v>293</v>
      </c>
      <c r="E9" s="31" t="s">
        <v>294</v>
      </c>
      <c r="F9" s="32" t="s">
        <v>295</v>
      </c>
      <c r="G9" s="28">
        <v>6</v>
      </c>
      <c r="H9" s="28" t="s">
        <v>49</v>
      </c>
    </row>
    <row r="10" spans="1:8" s="1" customFormat="1" ht="38.25">
      <c r="A10" s="194">
        <v>7</v>
      </c>
      <c r="B10" s="27" t="s">
        <v>296</v>
      </c>
      <c r="C10" s="28" t="s">
        <v>297</v>
      </c>
      <c r="D10" s="33" t="s">
        <v>298</v>
      </c>
      <c r="E10" s="28" t="s">
        <v>299</v>
      </c>
      <c r="F10" s="32" t="s">
        <v>300</v>
      </c>
      <c r="G10" s="28">
        <v>62</v>
      </c>
      <c r="H10" s="28">
        <v>617</v>
      </c>
    </row>
    <row r="11" spans="1:8" ht="38.25">
      <c r="A11" s="194">
        <v>8</v>
      </c>
      <c r="B11" s="27" t="s">
        <v>371</v>
      </c>
      <c r="C11" s="28" t="s">
        <v>301</v>
      </c>
      <c r="D11" s="33" t="s">
        <v>302</v>
      </c>
      <c r="E11" s="28" t="s">
        <v>299</v>
      </c>
      <c r="F11" s="32" t="s">
        <v>370</v>
      </c>
      <c r="G11" s="28">
        <v>42</v>
      </c>
      <c r="H11" s="28">
        <v>170</v>
      </c>
    </row>
    <row r="12" spans="1:8" ht="59.25" customHeight="1">
      <c r="A12" s="194">
        <v>9</v>
      </c>
      <c r="B12" s="27" t="s">
        <v>414</v>
      </c>
      <c r="C12" s="28" t="s">
        <v>303</v>
      </c>
      <c r="D12" s="31" t="s">
        <v>304</v>
      </c>
      <c r="E12" s="28" t="s">
        <v>305</v>
      </c>
      <c r="F12" s="30" t="s">
        <v>306</v>
      </c>
      <c r="G12" s="28">
        <v>73</v>
      </c>
      <c r="H12" s="28">
        <v>157</v>
      </c>
    </row>
    <row r="13" spans="1:8" ht="38.25">
      <c r="A13" s="194">
        <v>10</v>
      </c>
      <c r="B13" s="27" t="s">
        <v>307</v>
      </c>
      <c r="C13" s="28" t="s">
        <v>308</v>
      </c>
      <c r="D13" s="31" t="s">
        <v>309</v>
      </c>
      <c r="E13" s="28" t="s">
        <v>305</v>
      </c>
      <c r="F13" s="30" t="s">
        <v>310</v>
      </c>
      <c r="G13" s="28">
        <v>7</v>
      </c>
      <c r="H13" s="28">
        <v>8</v>
      </c>
    </row>
    <row r="14" spans="1:8" ht="75" customHeight="1">
      <c r="A14" s="194">
        <v>11</v>
      </c>
      <c r="B14" s="27" t="s">
        <v>311</v>
      </c>
      <c r="C14" s="28" t="s">
        <v>312</v>
      </c>
      <c r="D14" s="31" t="s">
        <v>313</v>
      </c>
      <c r="E14" s="28" t="s">
        <v>314</v>
      </c>
      <c r="F14" s="30" t="s">
        <v>408</v>
      </c>
      <c r="G14" s="28">
        <v>25</v>
      </c>
      <c r="H14" s="28">
        <v>26</v>
      </c>
    </row>
    <row r="15" spans="1:8" ht="38.25">
      <c r="A15" s="194">
        <v>12</v>
      </c>
      <c r="B15" s="27" t="s">
        <v>315</v>
      </c>
      <c r="C15" s="28" t="s">
        <v>316</v>
      </c>
      <c r="D15" s="31" t="s">
        <v>317</v>
      </c>
      <c r="E15" s="28" t="s">
        <v>294</v>
      </c>
      <c r="F15" s="129" t="s">
        <v>340</v>
      </c>
      <c r="G15" s="28">
        <v>7</v>
      </c>
      <c r="H15" s="28">
        <v>20</v>
      </c>
    </row>
    <row r="16" spans="1:8" s="1" customFormat="1" ht="25.5">
      <c r="A16" s="194">
        <v>13</v>
      </c>
      <c r="B16" s="27" t="s">
        <v>318</v>
      </c>
      <c r="C16" s="28" t="s">
        <v>319</v>
      </c>
      <c r="D16" s="31" t="s">
        <v>320</v>
      </c>
      <c r="E16" s="28" t="s">
        <v>49</v>
      </c>
      <c r="F16" s="30" t="s">
        <v>361</v>
      </c>
      <c r="G16" s="28">
        <v>4</v>
      </c>
      <c r="H16" s="28" t="s">
        <v>49</v>
      </c>
    </row>
    <row r="17" spans="1:8" ht="38.25">
      <c r="A17" s="194">
        <v>14</v>
      </c>
      <c r="B17" s="27" t="s">
        <v>321</v>
      </c>
      <c r="C17" s="28" t="s">
        <v>322</v>
      </c>
      <c r="D17" s="31" t="s">
        <v>323</v>
      </c>
      <c r="E17" s="28" t="s">
        <v>299</v>
      </c>
      <c r="F17" s="129" t="s">
        <v>375</v>
      </c>
      <c r="G17" s="28">
        <v>17</v>
      </c>
      <c r="H17" s="28" t="s">
        <v>49</v>
      </c>
    </row>
    <row r="18" spans="1:8" ht="63" customHeight="1">
      <c r="A18" s="194">
        <v>15</v>
      </c>
      <c r="B18" s="27" t="s">
        <v>352</v>
      </c>
      <c r="C18" s="28" t="s">
        <v>324</v>
      </c>
      <c r="D18" s="31" t="s">
        <v>325</v>
      </c>
      <c r="E18" s="28" t="s">
        <v>326</v>
      </c>
      <c r="F18" s="129" t="s">
        <v>409</v>
      </c>
      <c r="G18" s="28">
        <v>7</v>
      </c>
      <c r="H18" s="28" t="s">
        <v>49</v>
      </c>
    </row>
    <row r="19" spans="1:8" ht="33.75" customHeight="1">
      <c r="A19" s="194">
        <v>16</v>
      </c>
      <c r="B19" s="27" t="s">
        <v>508</v>
      </c>
      <c r="C19" s="28">
        <v>5080096570</v>
      </c>
      <c r="D19" s="31" t="s">
        <v>509</v>
      </c>
      <c r="E19" s="208" t="s">
        <v>584</v>
      </c>
      <c r="F19" s="129" t="s">
        <v>585</v>
      </c>
      <c r="G19" s="28">
        <v>9</v>
      </c>
      <c r="H19" s="28"/>
    </row>
    <row r="20" spans="1:8">
      <c r="A20" s="20"/>
      <c r="B20" s="24"/>
      <c r="C20" s="25"/>
      <c r="D20" s="25"/>
      <c r="E20" s="25"/>
      <c r="F20" s="130" t="s">
        <v>417</v>
      </c>
      <c r="G20" s="34">
        <f>SUM(G4:G19)</f>
        <v>405</v>
      </c>
      <c r="H20" s="25"/>
    </row>
    <row r="23" spans="1:8">
      <c r="G23" s="3"/>
    </row>
  </sheetData>
  <pageMargins left="0.7" right="0.7" top="0.75" bottom="0.75" header="0.3" footer="0.3"/>
  <pageSetup paperSize="9" scale="61" orientation="portrait" r:id="rId1"/>
  <ignoredErrors>
    <ignoredError sqref="D5:D1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19D13-6DEE-4403-9CBD-A291D2938A96}">
  <sheetPr>
    <pageSetUpPr fitToPage="1"/>
  </sheetPr>
  <dimension ref="A1:AF37"/>
  <sheetViews>
    <sheetView zoomScale="70" zoomScaleNormal="70" zoomScaleSheetLayoutView="80" workbookViewId="0">
      <pane ySplit="4" topLeftCell="A30" activePane="bottomLeft" state="frozen"/>
      <selection pane="bottomLeft" activeCell="J33" sqref="J33"/>
    </sheetView>
  </sheetViews>
  <sheetFormatPr defaultColWidth="9.140625" defaultRowHeight="14.25"/>
  <cols>
    <col min="1" max="1" width="24.42578125" style="44" customWidth="1"/>
    <col min="2" max="2" width="4.28515625" style="102" customWidth="1"/>
    <col min="3" max="3" width="20.85546875" style="103" customWidth="1"/>
    <col min="4" max="4" width="26.140625" style="103" customWidth="1"/>
    <col min="5" max="5" width="14.140625" style="104" customWidth="1"/>
    <col min="6" max="6" width="11.85546875" style="105" customWidth="1"/>
    <col min="7" max="7" width="13.85546875" style="105" customWidth="1"/>
    <col min="8" max="8" width="14.42578125" style="102" customWidth="1"/>
    <col min="9" max="10" width="25.28515625" style="99" customWidth="1"/>
    <col min="11" max="11" width="63.28515625" style="100" customWidth="1"/>
    <col min="12" max="12" width="34.85546875" style="101" bestFit="1" customWidth="1"/>
    <col min="13" max="13" width="25.28515625" style="98" bestFit="1" customWidth="1"/>
    <col min="14" max="14" width="24.5703125" style="98" bestFit="1" customWidth="1"/>
    <col min="15" max="15" width="26.7109375" style="98" bestFit="1" customWidth="1"/>
    <col min="16" max="16" width="16.85546875" style="98" customWidth="1"/>
    <col min="17" max="17" width="18.140625" style="98" customWidth="1"/>
    <col min="18" max="18" width="18" style="98" customWidth="1"/>
    <col min="19" max="19" width="25.85546875" style="98" customWidth="1"/>
    <col min="20" max="20" width="18.140625" style="98" customWidth="1"/>
    <col min="21" max="21" width="14.85546875" style="98" customWidth="1"/>
    <col min="22" max="22" width="13.5703125" style="98" customWidth="1"/>
    <col min="23" max="23" width="17.5703125" style="98" customWidth="1"/>
    <col min="24" max="24" width="14.85546875" style="98" customWidth="1"/>
    <col min="25" max="25" width="15.140625" style="98" customWidth="1"/>
    <col min="26" max="26" width="16.5703125" style="98" customWidth="1"/>
    <col min="27" max="27" width="18.140625" style="98" customWidth="1"/>
    <col min="28" max="28" width="16.28515625" style="98" customWidth="1"/>
    <col min="29" max="29" width="16.140625" style="98" customWidth="1"/>
    <col min="30" max="30" width="15.28515625" style="98" customWidth="1"/>
    <col min="31" max="31" width="14.42578125" style="98" customWidth="1"/>
    <col min="32" max="32" width="15.85546875" style="98" customWidth="1"/>
    <col min="33" max="33" width="13.140625" style="44" customWidth="1"/>
    <col min="34" max="16384" width="9.140625" style="44"/>
  </cols>
  <sheetData>
    <row r="1" spans="1:32" ht="15">
      <c r="A1" s="35"/>
      <c r="B1" s="36" t="s">
        <v>238</v>
      </c>
      <c r="C1" s="37"/>
      <c r="D1" s="37"/>
      <c r="E1" s="38"/>
      <c r="F1" s="39"/>
      <c r="G1" s="39"/>
      <c r="H1" s="39"/>
      <c r="I1" s="40"/>
      <c r="J1" s="40"/>
      <c r="K1" s="41"/>
      <c r="L1" s="42"/>
      <c r="M1" s="43"/>
      <c r="N1" s="43"/>
      <c r="O1" s="43"/>
      <c r="P1" s="43"/>
      <c r="Q1" s="43"/>
      <c r="R1" s="43"/>
      <c r="S1" s="43"/>
      <c r="T1" s="43"/>
      <c r="U1" s="43"/>
      <c r="V1" s="43"/>
      <c r="W1" s="43"/>
      <c r="X1" s="43"/>
      <c r="Y1" s="43"/>
      <c r="Z1" s="43"/>
      <c r="AA1" s="43"/>
      <c r="AB1" s="43"/>
      <c r="AC1" s="43"/>
      <c r="AD1" s="43"/>
      <c r="AE1" s="43"/>
      <c r="AF1" s="43"/>
    </row>
    <row r="2" spans="1:32" ht="15">
      <c r="A2" s="35"/>
      <c r="B2" s="39"/>
      <c r="C2" s="37"/>
      <c r="D2" s="37"/>
      <c r="E2" s="38"/>
      <c r="F2" s="45"/>
      <c r="G2" s="45"/>
      <c r="H2" s="46"/>
      <c r="I2" s="40"/>
      <c r="J2" s="40"/>
      <c r="K2" s="41"/>
      <c r="L2" s="42"/>
      <c r="M2" s="43"/>
      <c r="N2" s="43"/>
      <c r="O2" s="43"/>
      <c r="P2" s="43"/>
      <c r="Q2" s="43"/>
      <c r="R2" s="43"/>
      <c r="S2" s="43"/>
      <c r="T2" s="43"/>
      <c r="U2" s="43"/>
      <c r="V2" s="43"/>
      <c r="W2" s="43"/>
      <c r="X2" s="43"/>
      <c r="Y2" s="43"/>
      <c r="Z2" s="43"/>
      <c r="AA2" s="43"/>
      <c r="AB2" s="43"/>
      <c r="AC2" s="43"/>
      <c r="AD2" s="43"/>
      <c r="AE2" s="43"/>
      <c r="AF2" s="43"/>
    </row>
    <row r="3" spans="1:32" s="47" customFormat="1" ht="18.75" customHeight="1">
      <c r="A3" s="230" t="s">
        <v>350</v>
      </c>
      <c r="B3" s="223" t="s">
        <v>14</v>
      </c>
      <c r="C3" s="223" t="s">
        <v>15</v>
      </c>
      <c r="D3" s="223" t="s">
        <v>16</v>
      </c>
      <c r="E3" s="223" t="s">
        <v>17</v>
      </c>
      <c r="F3" s="223" t="s">
        <v>70</v>
      </c>
      <c r="G3" s="223" t="s">
        <v>18</v>
      </c>
      <c r="H3" s="223" t="s">
        <v>19</v>
      </c>
      <c r="I3" s="231" t="s">
        <v>415</v>
      </c>
      <c r="J3" s="232" t="s">
        <v>588</v>
      </c>
      <c r="K3" s="223" t="s">
        <v>52</v>
      </c>
      <c r="L3" s="223" t="s">
        <v>0</v>
      </c>
      <c r="M3" s="223" t="s">
        <v>20</v>
      </c>
      <c r="N3" s="223"/>
      <c r="O3" s="223"/>
      <c r="P3" s="223" t="s">
        <v>89</v>
      </c>
      <c r="Q3" s="224" t="s">
        <v>346</v>
      </c>
      <c r="R3" s="228" t="s">
        <v>347</v>
      </c>
      <c r="S3" s="223" t="s">
        <v>196</v>
      </c>
      <c r="T3" s="223" t="s">
        <v>36</v>
      </c>
      <c r="U3" s="223"/>
      <c r="V3" s="223"/>
      <c r="W3" s="223"/>
      <c r="X3" s="223"/>
      <c r="Y3" s="223"/>
      <c r="Z3" s="223" t="s">
        <v>21</v>
      </c>
      <c r="AA3" s="223" t="s">
        <v>22</v>
      </c>
      <c r="AB3" s="223" t="s">
        <v>195</v>
      </c>
      <c r="AC3" s="223" t="s">
        <v>23</v>
      </c>
      <c r="AD3" s="223" t="s">
        <v>24</v>
      </c>
      <c r="AE3" s="223" t="s">
        <v>25</v>
      </c>
      <c r="AF3" s="223" t="s">
        <v>26</v>
      </c>
    </row>
    <row r="4" spans="1:32" s="47" customFormat="1" ht="77.25" customHeight="1">
      <c r="A4" s="230"/>
      <c r="B4" s="223"/>
      <c r="C4" s="223"/>
      <c r="D4" s="223"/>
      <c r="E4" s="223"/>
      <c r="F4" s="223"/>
      <c r="G4" s="223"/>
      <c r="H4" s="223"/>
      <c r="I4" s="231"/>
      <c r="J4" s="233"/>
      <c r="K4" s="223"/>
      <c r="L4" s="223"/>
      <c r="M4" s="48" t="s">
        <v>27</v>
      </c>
      <c r="N4" s="48" t="s">
        <v>28</v>
      </c>
      <c r="O4" s="48" t="s">
        <v>29</v>
      </c>
      <c r="P4" s="223"/>
      <c r="Q4" s="226"/>
      <c r="R4" s="229"/>
      <c r="S4" s="223"/>
      <c r="T4" s="48" t="s">
        <v>30</v>
      </c>
      <c r="U4" s="48" t="s">
        <v>31</v>
      </c>
      <c r="V4" s="48" t="s">
        <v>32</v>
      </c>
      <c r="W4" s="48" t="s">
        <v>33</v>
      </c>
      <c r="X4" s="48" t="s">
        <v>34</v>
      </c>
      <c r="Y4" s="48" t="s">
        <v>35</v>
      </c>
      <c r="Z4" s="223"/>
      <c r="AA4" s="223"/>
      <c r="AB4" s="223"/>
      <c r="AC4" s="223"/>
      <c r="AD4" s="223"/>
      <c r="AE4" s="223"/>
      <c r="AF4" s="223"/>
    </row>
    <row r="5" spans="1:32" ht="75">
      <c r="A5" s="224" t="s">
        <v>42</v>
      </c>
      <c r="B5" s="49">
        <v>1</v>
      </c>
      <c r="C5" s="50" t="s">
        <v>53</v>
      </c>
      <c r="D5" s="50" t="s">
        <v>54</v>
      </c>
      <c r="E5" s="49" t="s">
        <v>55</v>
      </c>
      <c r="F5" s="49" t="s">
        <v>56</v>
      </c>
      <c r="G5" s="49" t="s">
        <v>56</v>
      </c>
      <c r="H5" s="49">
        <v>1956</v>
      </c>
      <c r="I5" s="51"/>
      <c r="J5" s="218">
        <f>Z5*7765</f>
        <v>3005055</v>
      </c>
      <c r="K5" s="52" t="s">
        <v>378</v>
      </c>
      <c r="L5" s="53" t="s">
        <v>57</v>
      </c>
      <c r="M5" s="49" t="s">
        <v>58</v>
      </c>
      <c r="N5" s="49" t="s">
        <v>59</v>
      </c>
      <c r="O5" s="49" t="s">
        <v>60</v>
      </c>
      <c r="P5" s="49" t="s">
        <v>61</v>
      </c>
      <c r="Q5" s="49" t="s">
        <v>56</v>
      </c>
      <c r="R5" s="49" t="s">
        <v>219</v>
      </c>
      <c r="S5" s="49" t="s">
        <v>62</v>
      </c>
      <c r="T5" s="49" t="s">
        <v>63</v>
      </c>
      <c r="U5" s="49" t="s">
        <v>63</v>
      </c>
      <c r="V5" s="49" t="s">
        <v>63</v>
      </c>
      <c r="W5" s="49" t="s">
        <v>63</v>
      </c>
      <c r="X5" s="49" t="s">
        <v>63</v>
      </c>
      <c r="Y5" s="49" t="s">
        <v>63</v>
      </c>
      <c r="Z5" s="49">
        <v>387</v>
      </c>
      <c r="AA5" s="49">
        <v>748.05</v>
      </c>
      <c r="AB5" s="49" t="s">
        <v>65</v>
      </c>
      <c r="AC5" s="49">
        <v>3</v>
      </c>
      <c r="AD5" s="49" t="s">
        <v>55</v>
      </c>
      <c r="AE5" s="49" t="s">
        <v>55</v>
      </c>
      <c r="AF5" s="49" t="s">
        <v>55</v>
      </c>
    </row>
    <row r="6" spans="1:32" ht="93.75">
      <c r="A6" s="225"/>
      <c r="B6" s="49">
        <v>2</v>
      </c>
      <c r="C6" s="50" t="s">
        <v>53</v>
      </c>
      <c r="D6" s="50" t="s">
        <v>54</v>
      </c>
      <c r="E6" s="49" t="s">
        <v>55</v>
      </c>
      <c r="F6" s="49" t="s">
        <v>56</v>
      </c>
      <c r="G6" s="49" t="s">
        <v>56</v>
      </c>
      <c r="H6" s="49">
        <v>2002</v>
      </c>
      <c r="I6" s="51"/>
      <c r="J6" s="218">
        <f>Z6*7765</f>
        <v>1897766</v>
      </c>
      <c r="K6" s="52" t="s">
        <v>379</v>
      </c>
      <c r="L6" s="53" t="s">
        <v>66</v>
      </c>
      <c r="M6" s="49" t="s">
        <v>58</v>
      </c>
      <c r="N6" s="49" t="s">
        <v>67</v>
      </c>
      <c r="O6" s="49" t="s">
        <v>60</v>
      </c>
      <c r="P6" s="49" t="s">
        <v>61</v>
      </c>
      <c r="Q6" s="49" t="s">
        <v>56</v>
      </c>
      <c r="R6" s="49" t="s">
        <v>219</v>
      </c>
      <c r="S6" s="49" t="s">
        <v>201</v>
      </c>
      <c r="T6" s="49" t="s">
        <v>63</v>
      </c>
      <c r="U6" s="49" t="s">
        <v>63</v>
      </c>
      <c r="V6" s="49" t="s">
        <v>63</v>
      </c>
      <c r="W6" s="49" t="s">
        <v>63</v>
      </c>
      <c r="X6" s="49" t="s">
        <v>64</v>
      </c>
      <c r="Y6" s="49" t="s">
        <v>63</v>
      </c>
      <c r="Z6" s="49">
        <v>244.4</v>
      </c>
      <c r="AA6" s="49">
        <v>542</v>
      </c>
      <c r="AB6" s="49" t="s">
        <v>68</v>
      </c>
      <c r="AC6" s="49">
        <v>3</v>
      </c>
      <c r="AD6" s="49" t="s">
        <v>55</v>
      </c>
      <c r="AE6" s="49" t="s">
        <v>55</v>
      </c>
      <c r="AF6" s="49" t="s">
        <v>56</v>
      </c>
    </row>
    <row r="7" spans="1:32" s="58" customFormat="1" ht="134.25" customHeight="1">
      <c r="A7" s="226"/>
      <c r="B7" s="49">
        <v>3</v>
      </c>
      <c r="C7" s="50" t="s">
        <v>202</v>
      </c>
      <c r="D7" s="55" t="s">
        <v>203</v>
      </c>
      <c r="E7" s="54" t="s">
        <v>55</v>
      </c>
      <c r="F7" s="54" t="s">
        <v>56</v>
      </c>
      <c r="G7" s="54"/>
      <c r="H7" s="54">
        <v>2007</v>
      </c>
      <c r="I7" s="51">
        <v>33858.17</v>
      </c>
      <c r="J7" s="218" t="s">
        <v>589</v>
      </c>
      <c r="K7" s="56"/>
      <c r="L7" s="57" t="s">
        <v>427</v>
      </c>
      <c r="M7" s="54"/>
      <c r="N7" s="54"/>
      <c r="O7" s="54"/>
      <c r="P7" s="54"/>
      <c r="Q7" s="54"/>
      <c r="R7" s="54"/>
      <c r="S7" s="54"/>
      <c r="T7" s="54"/>
      <c r="U7" s="54"/>
      <c r="V7" s="54"/>
      <c r="W7" s="54"/>
      <c r="X7" s="54"/>
      <c r="Y7" s="54"/>
      <c r="Z7" s="54"/>
      <c r="AA7" s="54"/>
      <c r="AB7" s="54"/>
      <c r="AC7" s="54"/>
      <c r="AD7" s="54"/>
      <c r="AE7" s="54"/>
      <c r="AF7" s="54"/>
    </row>
    <row r="8" spans="1:32" s="58" customFormat="1" ht="93.75">
      <c r="A8" s="48" t="s">
        <v>50</v>
      </c>
      <c r="B8" s="49">
        <v>4</v>
      </c>
      <c r="C8" s="50" t="s">
        <v>170</v>
      </c>
      <c r="D8" s="55" t="s">
        <v>171</v>
      </c>
      <c r="E8" s="54" t="s">
        <v>55</v>
      </c>
      <c r="F8" s="54" t="s">
        <v>56</v>
      </c>
      <c r="G8" s="54" t="s">
        <v>55</v>
      </c>
      <c r="H8" s="54" t="s">
        <v>172</v>
      </c>
      <c r="I8" s="51"/>
      <c r="J8" s="218">
        <f>AA8*8690</f>
        <v>5283520</v>
      </c>
      <c r="K8" s="59" t="s">
        <v>173</v>
      </c>
      <c r="L8" s="57" t="s">
        <v>174</v>
      </c>
      <c r="M8" s="54" t="s">
        <v>175</v>
      </c>
      <c r="N8" s="54"/>
      <c r="O8" s="54" t="s">
        <v>176</v>
      </c>
      <c r="P8" s="54" t="s">
        <v>219</v>
      </c>
      <c r="Q8" s="54"/>
      <c r="R8" s="54"/>
      <c r="S8" s="54"/>
      <c r="T8" s="54" t="s">
        <v>63</v>
      </c>
      <c r="U8" s="54" t="s">
        <v>63</v>
      </c>
      <c r="V8" s="54" t="s">
        <v>63</v>
      </c>
      <c r="W8" s="54" t="s">
        <v>63</v>
      </c>
      <c r="X8" s="54" t="s">
        <v>155</v>
      </c>
      <c r="Y8" s="54" t="s">
        <v>63</v>
      </c>
      <c r="Z8" s="54">
        <v>350</v>
      </c>
      <c r="AA8" s="54">
        <v>608</v>
      </c>
      <c r="AB8" s="54">
        <v>5880</v>
      </c>
      <c r="AC8" s="54"/>
      <c r="AD8" s="54" t="s">
        <v>55</v>
      </c>
      <c r="AE8" s="54" t="s">
        <v>55</v>
      </c>
      <c r="AF8" s="54" t="s">
        <v>56</v>
      </c>
    </row>
    <row r="9" spans="1:32" s="58" customFormat="1" ht="39" customHeight="1">
      <c r="A9" s="223" t="s">
        <v>43</v>
      </c>
      <c r="B9" s="49">
        <v>5</v>
      </c>
      <c r="C9" s="50" t="s">
        <v>81</v>
      </c>
      <c r="D9" s="55" t="s">
        <v>88</v>
      </c>
      <c r="E9" s="54" t="s">
        <v>56</v>
      </c>
      <c r="F9" s="54" t="s">
        <v>56</v>
      </c>
      <c r="G9" s="54" t="s">
        <v>56</v>
      </c>
      <c r="H9" s="54" t="s">
        <v>401</v>
      </c>
      <c r="I9" s="51"/>
      <c r="J9" s="218">
        <f>AA9*7765</f>
        <v>1553000</v>
      </c>
      <c r="K9" s="60" t="s">
        <v>220</v>
      </c>
      <c r="L9" s="55" t="s">
        <v>333</v>
      </c>
      <c r="M9" s="54" t="s">
        <v>221</v>
      </c>
      <c r="N9" s="54" t="s">
        <v>112</v>
      </c>
      <c r="O9" s="54" t="s">
        <v>222</v>
      </c>
      <c r="P9" s="54" t="s">
        <v>428</v>
      </c>
      <c r="Q9" s="54" t="s">
        <v>56</v>
      </c>
      <c r="R9" s="54" t="s">
        <v>402</v>
      </c>
      <c r="S9" s="54"/>
      <c r="T9" s="54" t="s">
        <v>429</v>
      </c>
      <c r="U9" s="54" t="s">
        <v>429</v>
      </c>
      <c r="V9" s="54" t="s">
        <v>429</v>
      </c>
      <c r="W9" s="54" t="s">
        <v>430</v>
      </c>
      <c r="X9" s="54" t="s">
        <v>51</v>
      </c>
      <c r="Y9" s="54" t="s">
        <v>429</v>
      </c>
      <c r="Z9" s="54">
        <v>100</v>
      </c>
      <c r="AA9" s="54">
        <v>200</v>
      </c>
      <c r="AB9" s="54" t="s">
        <v>223</v>
      </c>
      <c r="AC9" s="54">
        <v>2</v>
      </c>
      <c r="AD9" s="54" t="s">
        <v>55</v>
      </c>
      <c r="AE9" s="54" t="s">
        <v>55</v>
      </c>
      <c r="AF9" s="54" t="s">
        <v>56</v>
      </c>
    </row>
    <row r="10" spans="1:32" s="58" customFormat="1" ht="42" customHeight="1">
      <c r="A10" s="223"/>
      <c r="B10" s="49">
        <v>6</v>
      </c>
      <c r="C10" s="50" t="s">
        <v>81</v>
      </c>
      <c r="D10" s="55" t="s">
        <v>82</v>
      </c>
      <c r="E10" s="54" t="s">
        <v>55</v>
      </c>
      <c r="F10" s="54" t="s">
        <v>56</v>
      </c>
      <c r="G10" s="54" t="s">
        <v>56</v>
      </c>
      <c r="H10" s="54" t="s">
        <v>401</v>
      </c>
      <c r="I10" s="51"/>
      <c r="J10" s="218">
        <f>AA10*7765</f>
        <v>691706.2</v>
      </c>
      <c r="K10" s="56" t="s">
        <v>403</v>
      </c>
      <c r="L10" s="57" t="s">
        <v>334</v>
      </c>
      <c r="M10" s="54" t="s">
        <v>221</v>
      </c>
      <c r="N10" s="54" t="s">
        <v>224</v>
      </c>
      <c r="O10" s="54" t="s">
        <v>222</v>
      </c>
      <c r="P10" s="54" t="s">
        <v>219</v>
      </c>
      <c r="Q10" s="54" t="s">
        <v>56</v>
      </c>
      <c r="R10" s="54" t="s">
        <v>402</v>
      </c>
      <c r="S10" s="54"/>
      <c r="T10" s="54" t="s">
        <v>83</v>
      </c>
      <c r="U10" s="54" t="s">
        <v>83</v>
      </c>
      <c r="V10" s="54" t="s">
        <v>84</v>
      </c>
      <c r="W10" s="54" t="s">
        <v>84</v>
      </c>
      <c r="X10" s="54" t="s">
        <v>51</v>
      </c>
      <c r="Y10" s="54" t="s">
        <v>83</v>
      </c>
      <c r="Z10" s="54">
        <v>134.38999999999999</v>
      </c>
      <c r="AA10" s="54">
        <v>89.08</v>
      </c>
      <c r="AB10" s="54" t="s">
        <v>431</v>
      </c>
      <c r="AC10" s="54">
        <v>1</v>
      </c>
      <c r="AD10" s="54" t="s">
        <v>56</v>
      </c>
      <c r="AE10" s="54" t="s">
        <v>55</v>
      </c>
      <c r="AF10" s="54" t="s">
        <v>56</v>
      </c>
    </row>
    <row r="11" spans="1:32" s="58" customFormat="1" ht="48" customHeight="1">
      <c r="A11" s="223"/>
      <c r="B11" s="49">
        <v>7</v>
      </c>
      <c r="C11" s="50" t="s">
        <v>85</v>
      </c>
      <c r="D11" s="55" t="s">
        <v>86</v>
      </c>
      <c r="E11" s="54" t="s">
        <v>55</v>
      </c>
      <c r="F11" s="54" t="s">
        <v>56</v>
      </c>
      <c r="G11" s="54" t="s">
        <v>56</v>
      </c>
      <c r="H11" s="54"/>
      <c r="I11" s="51"/>
      <c r="J11" s="218">
        <f>AA11*6250</f>
        <v>198875</v>
      </c>
      <c r="K11" s="56" t="s">
        <v>404</v>
      </c>
      <c r="L11" s="57" t="s">
        <v>334</v>
      </c>
      <c r="M11" s="54" t="s">
        <v>221</v>
      </c>
      <c r="N11" s="54" t="s">
        <v>224</v>
      </c>
      <c r="O11" s="54" t="s">
        <v>222</v>
      </c>
      <c r="P11" s="54" t="s">
        <v>219</v>
      </c>
      <c r="Q11" s="54" t="s">
        <v>56</v>
      </c>
      <c r="R11" s="54" t="s">
        <v>402</v>
      </c>
      <c r="S11" s="54"/>
      <c r="T11" s="54" t="s">
        <v>429</v>
      </c>
      <c r="U11" s="54" t="s">
        <v>432</v>
      </c>
      <c r="V11" s="54" t="s">
        <v>83</v>
      </c>
      <c r="W11" s="54" t="s">
        <v>430</v>
      </c>
      <c r="X11" s="54" t="s">
        <v>51</v>
      </c>
      <c r="Y11" s="54" t="s">
        <v>429</v>
      </c>
      <c r="Z11" s="54">
        <v>86.23</v>
      </c>
      <c r="AA11" s="54">
        <v>31.82</v>
      </c>
      <c r="AB11" s="54" t="s">
        <v>433</v>
      </c>
      <c r="AC11" s="54">
        <v>1</v>
      </c>
      <c r="AD11" s="54" t="s">
        <v>56</v>
      </c>
      <c r="AE11" s="54" t="s">
        <v>55</v>
      </c>
      <c r="AF11" s="54" t="s">
        <v>56</v>
      </c>
    </row>
    <row r="12" spans="1:32" s="58" customFormat="1" ht="75">
      <c r="A12" s="223"/>
      <c r="B12" s="49">
        <v>8</v>
      </c>
      <c r="C12" s="50" t="s">
        <v>225</v>
      </c>
      <c r="D12" s="55" t="s">
        <v>87</v>
      </c>
      <c r="E12" s="54" t="s">
        <v>55</v>
      </c>
      <c r="F12" s="54" t="s">
        <v>56</v>
      </c>
      <c r="G12" s="54" t="s">
        <v>56</v>
      </c>
      <c r="H12" s="54"/>
      <c r="I12" s="51"/>
      <c r="J12" s="218">
        <f>AA12*2090</f>
        <v>322278</v>
      </c>
      <c r="K12" s="56" t="s">
        <v>434</v>
      </c>
      <c r="L12" s="57" t="s">
        <v>334</v>
      </c>
      <c r="M12" s="54" t="s">
        <v>221</v>
      </c>
      <c r="N12" s="54" t="s">
        <v>155</v>
      </c>
      <c r="O12" s="54" t="s">
        <v>226</v>
      </c>
      <c r="P12" s="54" t="s">
        <v>219</v>
      </c>
      <c r="Q12" s="54" t="s">
        <v>56</v>
      </c>
      <c r="R12" s="54" t="s">
        <v>402</v>
      </c>
      <c r="S12" s="54"/>
      <c r="T12" s="54" t="s">
        <v>83</v>
      </c>
      <c r="U12" s="54" t="s">
        <v>430</v>
      </c>
      <c r="V12" s="54" t="s">
        <v>51</v>
      </c>
      <c r="W12" s="54" t="s">
        <v>51</v>
      </c>
      <c r="X12" s="54" t="s">
        <v>51</v>
      </c>
      <c r="Y12" s="54" t="s">
        <v>51</v>
      </c>
      <c r="Z12" s="54">
        <v>169.81</v>
      </c>
      <c r="AA12" s="54">
        <v>154.19999999999999</v>
      </c>
      <c r="AB12" s="54" t="s">
        <v>227</v>
      </c>
      <c r="AC12" s="54" t="s">
        <v>49</v>
      </c>
      <c r="AD12" s="54" t="s">
        <v>56</v>
      </c>
      <c r="AE12" s="54" t="s">
        <v>56</v>
      </c>
      <c r="AF12" s="54" t="s">
        <v>56</v>
      </c>
    </row>
    <row r="13" spans="1:32" s="58" customFormat="1" ht="75">
      <c r="A13" s="223"/>
      <c r="B13" s="49">
        <v>9</v>
      </c>
      <c r="C13" s="50" t="s">
        <v>228</v>
      </c>
      <c r="D13" s="55" t="s">
        <v>87</v>
      </c>
      <c r="E13" s="54" t="s">
        <v>55</v>
      </c>
      <c r="F13" s="54" t="s">
        <v>56</v>
      </c>
      <c r="G13" s="54" t="s">
        <v>56</v>
      </c>
      <c r="H13" s="54"/>
      <c r="I13" s="51"/>
      <c r="J13" s="218">
        <f>AA13*1080</f>
        <v>120366</v>
      </c>
      <c r="K13" s="56" t="s">
        <v>435</v>
      </c>
      <c r="L13" s="57" t="s">
        <v>334</v>
      </c>
      <c r="M13" s="54" t="s">
        <v>230</v>
      </c>
      <c r="N13" s="54" t="s">
        <v>155</v>
      </c>
      <c r="O13" s="54" t="s">
        <v>226</v>
      </c>
      <c r="P13" s="54" t="s">
        <v>219</v>
      </c>
      <c r="Q13" s="54" t="s">
        <v>56</v>
      </c>
      <c r="R13" s="54" t="s">
        <v>402</v>
      </c>
      <c r="S13" s="54"/>
      <c r="T13" s="54" t="s">
        <v>83</v>
      </c>
      <c r="U13" s="54" t="s">
        <v>430</v>
      </c>
      <c r="V13" s="54" t="s">
        <v>51</v>
      </c>
      <c r="W13" s="54" t="s">
        <v>51</v>
      </c>
      <c r="X13" s="54" t="s">
        <v>51</v>
      </c>
      <c r="Y13" s="54" t="s">
        <v>51</v>
      </c>
      <c r="Z13" s="54">
        <v>122.4</v>
      </c>
      <c r="AA13" s="54">
        <v>111.45</v>
      </c>
      <c r="AB13" s="54" t="s">
        <v>231</v>
      </c>
      <c r="AC13" s="54" t="s">
        <v>49</v>
      </c>
      <c r="AD13" s="54" t="s">
        <v>56</v>
      </c>
      <c r="AE13" s="54" t="s">
        <v>56</v>
      </c>
      <c r="AF13" s="54" t="s">
        <v>56</v>
      </c>
    </row>
    <row r="14" spans="1:32" s="58" customFormat="1" ht="75">
      <c r="A14" s="223"/>
      <c r="B14" s="49">
        <v>10</v>
      </c>
      <c r="C14" s="50" t="s">
        <v>229</v>
      </c>
      <c r="D14" s="55" t="s">
        <v>87</v>
      </c>
      <c r="E14" s="54" t="s">
        <v>55</v>
      </c>
      <c r="F14" s="54" t="s">
        <v>56</v>
      </c>
      <c r="G14" s="54" t="s">
        <v>56</v>
      </c>
      <c r="H14" s="54"/>
      <c r="I14" s="51"/>
      <c r="J14" s="218">
        <f>AA14*1080</f>
        <v>184680</v>
      </c>
      <c r="K14" s="56" t="s">
        <v>405</v>
      </c>
      <c r="L14" s="57" t="s">
        <v>334</v>
      </c>
      <c r="M14" s="54" t="s">
        <v>230</v>
      </c>
      <c r="N14" s="54" t="s">
        <v>155</v>
      </c>
      <c r="O14" s="54" t="s">
        <v>226</v>
      </c>
      <c r="P14" s="54" t="s">
        <v>219</v>
      </c>
      <c r="Q14" s="54" t="s">
        <v>56</v>
      </c>
      <c r="R14" s="54" t="s">
        <v>402</v>
      </c>
      <c r="S14" s="54"/>
      <c r="T14" s="54" t="s">
        <v>83</v>
      </c>
      <c r="U14" s="54" t="s">
        <v>430</v>
      </c>
      <c r="V14" s="54" t="s">
        <v>51</v>
      </c>
      <c r="W14" s="54" t="s">
        <v>51</v>
      </c>
      <c r="X14" s="54" t="s">
        <v>51</v>
      </c>
      <c r="Y14" s="54" t="s">
        <v>51</v>
      </c>
      <c r="Z14" s="54">
        <v>184.44</v>
      </c>
      <c r="AA14" s="54">
        <v>171</v>
      </c>
      <c r="AB14" s="54" t="s">
        <v>232</v>
      </c>
      <c r="AC14" s="54" t="s">
        <v>49</v>
      </c>
      <c r="AD14" s="54" t="s">
        <v>56</v>
      </c>
      <c r="AE14" s="54" t="s">
        <v>56</v>
      </c>
      <c r="AF14" s="54" t="s">
        <v>56</v>
      </c>
    </row>
    <row r="15" spans="1:32" s="58" customFormat="1" ht="37.5">
      <c r="A15" s="223"/>
      <c r="B15" s="49">
        <v>11</v>
      </c>
      <c r="C15" s="50" t="s">
        <v>436</v>
      </c>
      <c r="D15" s="55" t="s">
        <v>437</v>
      </c>
      <c r="E15" s="54"/>
      <c r="F15" s="54"/>
      <c r="G15" s="54"/>
      <c r="H15" s="54"/>
      <c r="I15" s="51">
        <v>3300</v>
      </c>
      <c r="J15" s="218" t="s">
        <v>589</v>
      </c>
      <c r="K15" s="56" t="s">
        <v>51</v>
      </c>
      <c r="L15" s="57" t="s">
        <v>438</v>
      </c>
      <c r="M15" s="54" t="s">
        <v>439</v>
      </c>
      <c r="N15" s="54" t="s">
        <v>155</v>
      </c>
      <c r="O15" s="54" t="s">
        <v>137</v>
      </c>
      <c r="P15" s="54"/>
      <c r="Q15" s="54" t="s">
        <v>440</v>
      </c>
      <c r="R15" s="54"/>
      <c r="S15" s="54"/>
      <c r="T15" s="54" t="s">
        <v>63</v>
      </c>
      <c r="U15" s="54" t="s">
        <v>51</v>
      </c>
      <c r="V15" s="54" t="s">
        <v>51</v>
      </c>
      <c r="W15" s="54" t="s">
        <v>51</v>
      </c>
      <c r="X15" s="54" t="s">
        <v>51</v>
      </c>
      <c r="Y15" s="54" t="s">
        <v>51</v>
      </c>
      <c r="Z15" s="54">
        <v>8.64</v>
      </c>
      <c r="AA15" s="54">
        <v>8.64</v>
      </c>
      <c r="AB15" s="54" t="s">
        <v>441</v>
      </c>
      <c r="AC15" s="54"/>
      <c r="AD15" s="54" t="s">
        <v>440</v>
      </c>
      <c r="AE15" s="54" t="s">
        <v>440</v>
      </c>
      <c r="AF15" s="54" t="s">
        <v>122</v>
      </c>
    </row>
    <row r="16" spans="1:32" s="58" customFormat="1" ht="37.5">
      <c r="A16" s="223"/>
      <c r="B16" s="49">
        <v>12</v>
      </c>
      <c r="C16" s="50" t="s">
        <v>442</v>
      </c>
      <c r="D16" s="55" t="s">
        <v>442</v>
      </c>
      <c r="E16" s="54"/>
      <c r="F16" s="54"/>
      <c r="G16" s="54"/>
      <c r="H16" s="54"/>
      <c r="I16" s="51">
        <v>5843.35</v>
      </c>
      <c r="J16" s="218" t="s">
        <v>589</v>
      </c>
      <c r="K16" s="56" t="s">
        <v>51</v>
      </c>
      <c r="L16" s="57" t="s">
        <v>443</v>
      </c>
      <c r="M16" s="54" t="s">
        <v>444</v>
      </c>
      <c r="N16" s="54" t="s">
        <v>155</v>
      </c>
      <c r="O16" s="54" t="s">
        <v>445</v>
      </c>
      <c r="P16" s="54" t="s">
        <v>219</v>
      </c>
      <c r="Q16" s="54" t="s">
        <v>440</v>
      </c>
      <c r="R16" s="54"/>
      <c r="S16" s="54"/>
      <c r="T16" s="54" t="s">
        <v>51</v>
      </c>
      <c r="U16" s="54" t="s">
        <v>51</v>
      </c>
      <c r="V16" s="54" t="s">
        <v>51</v>
      </c>
      <c r="W16" s="54" t="s">
        <v>446</v>
      </c>
      <c r="X16" s="54" t="s">
        <v>446</v>
      </c>
      <c r="Y16" s="54" t="s">
        <v>446</v>
      </c>
      <c r="Z16" s="54">
        <v>59.8</v>
      </c>
      <c r="AA16" s="54"/>
      <c r="AB16" s="54"/>
      <c r="AC16" s="54"/>
      <c r="AD16" s="54" t="s">
        <v>440</v>
      </c>
      <c r="AE16" s="54" t="s">
        <v>122</v>
      </c>
      <c r="AF16" s="54" t="s">
        <v>440</v>
      </c>
    </row>
    <row r="17" spans="1:32" s="62" customFormat="1" ht="187.5">
      <c r="A17" s="48" t="s">
        <v>447</v>
      </c>
      <c r="B17" s="49">
        <v>13</v>
      </c>
      <c r="C17" s="50" t="s">
        <v>107</v>
      </c>
      <c r="D17" s="50" t="s">
        <v>108</v>
      </c>
      <c r="E17" s="49" t="s">
        <v>55</v>
      </c>
      <c r="F17" s="49" t="s">
        <v>56</v>
      </c>
      <c r="G17" s="49" t="s">
        <v>56</v>
      </c>
      <c r="H17" s="49">
        <v>1975</v>
      </c>
      <c r="I17" s="51"/>
      <c r="J17" s="218">
        <f>AA17*7765</f>
        <v>2011135</v>
      </c>
      <c r="K17" s="61" t="s">
        <v>448</v>
      </c>
      <c r="L17" s="53" t="s">
        <v>109</v>
      </c>
      <c r="M17" s="49" t="s">
        <v>110</v>
      </c>
      <c r="N17" s="49" t="s">
        <v>111</v>
      </c>
      <c r="O17" s="49" t="s">
        <v>112</v>
      </c>
      <c r="P17" s="49" t="s">
        <v>367</v>
      </c>
      <c r="Q17" s="49" t="s">
        <v>56</v>
      </c>
      <c r="R17" s="49" t="s">
        <v>368</v>
      </c>
      <c r="S17" s="49" t="s">
        <v>64</v>
      </c>
      <c r="T17" s="49" t="s">
        <v>197</v>
      </c>
      <c r="U17" s="49" t="s">
        <v>449</v>
      </c>
      <c r="V17" s="49" t="s">
        <v>450</v>
      </c>
      <c r="W17" s="49" t="s">
        <v>510</v>
      </c>
      <c r="X17" s="49" t="s">
        <v>51</v>
      </c>
      <c r="Y17" s="49" t="s">
        <v>451</v>
      </c>
      <c r="Z17" s="49">
        <v>230.7</v>
      </c>
      <c r="AA17" s="49">
        <v>259</v>
      </c>
      <c r="AB17" s="49" t="s">
        <v>198</v>
      </c>
      <c r="AC17" s="49">
        <v>2</v>
      </c>
      <c r="AD17" s="49" t="s">
        <v>121</v>
      </c>
      <c r="AE17" s="49" t="s">
        <v>121</v>
      </c>
      <c r="AF17" s="49" t="s">
        <v>122</v>
      </c>
    </row>
    <row r="18" spans="1:32" s="64" customFormat="1" ht="75">
      <c r="A18" s="223" t="s">
        <v>45</v>
      </c>
      <c r="B18" s="49">
        <v>14</v>
      </c>
      <c r="C18" s="50" t="s">
        <v>119</v>
      </c>
      <c r="D18" s="55" t="s">
        <v>120</v>
      </c>
      <c r="E18" s="54" t="s">
        <v>55</v>
      </c>
      <c r="F18" s="54" t="s">
        <v>56</v>
      </c>
      <c r="G18" s="54" t="s">
        <v>56</v>
      </c>
      <c r="H18" s="54">
        <v>1938</v>
      </c>
      <c r="I18" s="51"/>
      <c r="J18" s="218">
        <f>AA18*3760</f>
        <v>16208608</v>
      </c>
      <c r="K18" s="63" t="s">
        <v>452</v>
      </c>
      <c r="L18" s="57" t="s">
        <v>210</v>
      </c>
      <c r="M18" s="54" t="s">
        <v>123</v>
      </c>
      <c r="N18" s="54" t="s">
        <v>124</v>
      </c>
      <c r="O18" s="54" t="s">
        <v>125</v>
      </c>
      <c r="P18" s="54" t="s">
        <v>219</v>
      </c>
      <c r="Q18" s="54" t="s">
        <v>56</v>
      </c>
      <c r="R18" s="54" t="s">
        <v>219</v>
      </c>
      <c r="S18" s="54" t="s">
        <v>581</v>
      </c>
      <c r="T18" s="54" t="s">
        <v>84</v>
      </c>
      <c r="U18" s="54" t="s">
        <v>511</v>
      </c>
      <c r="V18" s="54" t="s">
        <v>84</v>
      </c>
      <c r="W18" s="54" t="s">
        <v>84</v>
      </c>
      <c r="X18" s="54" t="s">
        <v>64</v>
      </c>
      <c r="Y18" s="54" t="s">
        <v>113</v>
      </c>
      <c r="Z18" s="54"/>
      <c r="AA18" s="54">
        <v>4310.8</v>
      </c>
      <c r="AB18" s="54">
        <v>22287</v>
      </c>
      <c r="AC18" s="54">
        <v>3</v>
      </c>
      <c r="AD18" s="54" t="s">
        <v>453</v>
      </c>
      <c r="AE18" s="54" t="s">
        <v>121</v>
      </c>
      <c r="AF18" s="54" t="s">
        <v>122</v>
      </c>
    </row>
    <row r="19" spans="1:32" s="64" customFormat="1" ht="56.25">
      <c r="A19" s="223"/>
      <c r="B19" s="49">
        <v>15</v>
      </c>
      <c r="C19" s="50" t="s">
        <v>126</v>
      </c>
      <c r="D19" s="55" t="s">
        <v>209</v>
      </c>
      <c r="E19" s="54" t="s">
        <v>55</v>
      </c>
      <c r="F19" s="54" t="s">
        <v>56</v>
      </c>
      <c r="G19" s="54" t="s">
        <v>512</v>
      </c>
      <c r="H19" s="54">
        <v>1990</v>
      </c>
      <c r="I19" s="51">
        <v>11521.62</v>
      </c>
      <c r="J19" s="218"/>
      <c r="K19" s="63"/>
      <c r="L19" s="57" t="s">
        <v>210</v>
      </c>
      <c r="M19" s="54" t="s">
        <v>123</v>
      </c>
      <c r="N19" s="54" t="s">
        <v>64</v>
      </c>
      <c r="O19" s="54" t="s">
        <v>137</v>
      </c>
      <c r="P19" s="54" t="s">
        <v>219</v>
      </c>
      <c r="Q19" s="54" t="s">
        <v>56</v>
      </c>
      <c r="R19" s="54" t="s">
        <v>219</v>
      </c>
      <c r="S19" s="54" t="s">
        <v>64</v>
      </c>
      <c r="T19" s="54" t="s">
        <v>84</v>
      </c>
      <c r="U19" s="54" t="s">
        <v>84</v>
      </c>
      <c r="V19" s="54" t="s">
        <v>64</v>
      </c>
      <c r="W19" s="54" t="s">
        <v>64</v>
      </c>
      <c r="X19" s="54" t="s">
        <v>64</v>
      </c>
      <c r="Y19" s="54" t="s">
        <v>64</v>
      </c>
      <c r="Z19" s="54"/>
      <c r="AA19" s="54"/>
      <c r="AB19" s="54"/>
      <c r="AC19" s="54"/>
      <c r="AD19" s="54" t="s">
        <v>64</v>
      </c>
      <c r="AE19" s="54" t="s">
        <v>122</v>
      </c>
      <c r="AF19" s="54" t="s">
        <v>122</v>
      </c>
    </row>
    <row r="20" spans="1:32" s="64" customFormat="1" ht="51" customHeight="1">
      <c r="A20" s="223"/>
      <c r="B20" s="49">
        <v>16</v>
      </c>
      <c r="C20" s="50" t="s">
        <v>218</v>
      </c>
      <c r="D20" s="55"/>
      <c r="E20" s="54" t="s">
        <v>55</v>
      </c>
      <c r="F20" s="54" t="s">
        <v>56</v>
      </c>
      <c r="G20" s="54" t="s">
        <v>56</v>
      </c>
      <c r="H20" s="54">
        <v>2012</v>
      </c>
      <c r="I20" s="51">
        <v>1154566.98</v>
      </c>
      <c r="J20" s="218" t="s">
        <v>589</v>
      </c>
      <c r="K20" s="63"/>
      <c r="L20" s="57" t="s">
        <v>210</v>
      </c>
      <c r="M20" s="54" t="s">
        <v>64</v>
      </c>
      <c r="N20" s="54" t="s">
        <v>454</v>
      </c>
      <c r="O20" s="54" t="s">
        <v>64</v>
      </c>
      <c r="P20" s="54" t="s">
        <v>219</v>
      </c>
      <c r="Q20" s="54" t="s">
        <v>56</v>
      </c>
      <c r="R20" s="54" t="s">
        <v>455</v>
      </c>
      <c r="S20" s="54" t="s">
        <v>64</v>
      </c>
      <c r="T20" s="54" t="s">
        <v>64</v>
      </c>
      <c r="U20" s="54" t="s">
        <v>64</v>
      </c>
      <c r="V20" s="54" t="s">
        <v>64</v>
      </c>
      <c r="W20" s="54" t="s">
        <v>64</v>
      </c>
      <c r="X20" s="54" t="s">
        <v>64</v>
      </c>
      <c r="Y20" s="54" t="s">
        <v>64</v>
      </c>
      <c r="Z20" s="54"/>
      <c r="AA20" s="54"/>
      <c r="AB20" s="54"/>
      <c r="AC20" s="54"/>
      <c r="AD20" s="54" t="s">
        <v>64</v>
      </c>
      <c r="AE20" s="54" t="s">
        <v>122</v>
      </c>
      <c r="AF20" s="54" t="s">
        <v>122</v>
      </c>
    </row>
    <row r="21" spans="1:32" s="62" customFormat="1" ht="105" customHeight="1">
      <c r="A21" s="223" t="s">
        <v>410</v>
      </c>
      <c r="B21" s="49">
        <v>17</v>
      </c>
      <c r="C21" s="50" t="s">
        <v>131</v>
      </c>
      <c r="D21" s="50" t="s">
        <v>130</v>
      </c>
      <c r="E21" s="49" t="s">
        <v>55</v>
      </c>
      <c r="F21" s="49" t="s">
        <v>56</v>
      </c>
      <c r="G21" s="49" t="s">
        <v>56</v>
      </c>
      <c r="H21" s="49" t="s">
        <v>372</v>
      </c>
      <c r="I21" s="51"/>
      <c r="J21" s="219">
        <f>AA21*3760</f>
        <v>8426160</v>
      </c>
      <c r="K21" s="65" t="s">
        <v>456</v>
      </c>
      <c r="L21" s="53" t="s">
        <v>132</v>
      </c>
      <c r="M21" s="49" t="s">
        <v>69</v>
      </c>
      <c r="N21" s="49" t="s">
        <v>133</v>
      </c>
      <c r="O21" s="49" t="s">
        <v>112</v>
      </c>
      <c r="P21" s="49" t="s">
        <v>373</v>
      </c>
      <c r="Q21" s="49" t="s">
        <v>56</v>
      </c>
      <c r="R21" s="49" t="s">
        <v>219</v>
      </c>
      <c r="S21" s="49"/>
      <c r="T21" s="49" t="s">
        <v>113</v>
      </c>
      <c r="U21" s="49" t="s">
        <v>113</v>
      </c>
      <c r="V21" s="49" t="s">
        <v>457</v>
      </c>
      <c r="W21" s="49" t="s">
        <v>457</v>
      </c>
      <c r="X21" s="49" t="s">
        <v>51</v>
      </c>
      <c r="Y21" s="49" t="s">
        <v>113</v>
      </c>
      <c r="Z21" s="49">
        <v>828.5</v>
      </c>
      <c r="AA21" s="49">
        <v>2241</v>
      </c>
      <c r="AB21" s="49">
        <v>8953.2999999999993</v>
      </c>
      <c r="AC21" s="49">
        <v>3</v>
      </c>
      <c r="AD21" s="66" t="s">
        <v>55</v>
      </c>
      <c r="AE21" s="66" t="s">
        <v>55</v>
      </c>
      <c r="AF21" s="66" t="s">
        <v>56</v>
      </c>
    </row>
    <row r="22" spans="1:32" s="62" customFormat="1" ht="75">
      <c r="A22" s="223"/>
      <c r="B22" s="49">
        <v>18</v>
      </c>
      <c r="C22" s="131" t="s">
        <v>458</v>
      </c>
      <c r="D22" s="67" t="s">
        <v>459</v>
      </c>
      <c r="E22" s="66" t="s">
        <v>56</v>
      </c>
      <c r="F22" s="66" t="s">
        <v>56</v>
      </c>
      <c r="G22" s="66" t="s">
        <v>56</v>
      </c>
      <c r="H22" s="66" t="s">
        <v>460</v>
      </c>
      <c r="I22" s="68"/>
      <c r="J22" s="219">
        <f>AA22*5820</f>
        <v>401812.80000000005</v>
      </c>
      <c r="K22" s="69" t="s">
        <v>461</v>
      </c>
      <c r="L22" s="53" t="s">
        <v>462</v>
      </c>
      <c r="M22" s="66" t="s">
        <v>69</v>
      </c>
      <c r="N22" s="66" t="s">
        <v>133</v>
      </c>
      <c r="O22" s="66" t="s">
        <v>463</v>
      </c>
      <c r="P22" s="49" t="s">
        <v>373</v>
      </c>
      <c r="Q22" s="49" t="s">
        <v>56</v>
      </c>
      <c r="R22" s="49" t="s">
        <v>219</v>
      </c>
      <c r="S22" s="66"/>
      <c r="T22" s="66" t="s">
        <v>113</v>
      </c>
      <c r="U22" s="66" t="s">
        <v>464</v>
      </c>
      <c r="V22" s="66" t="s">
        <v>464</v>
      </c>
      <c r="W22" s="66" t="s">
        <v>464</v>
      </c>
      <c r="X22" s="66" t="s">
        <v>51</v>
      </c>
      <c r="Y22" s="66" t="s">
        <v>464</v>
      </c>
      <c r="Z22" s="66">
        <v>84</v>
      </c>
      <c r="AA22" s="66">
        <v>69.040000000000006</v>
      </c>
      <c r="AB22" s="66">
        <v>700</v>
      </c>
      <c r="AC22" s="66">
        <v>2</v>
      </c>
      <c r="AD22" s="66" t="s">
        <v>55</v>
      </c>
      <c r="AE22" s="66" t="s">
        <v>55</v>
      </c>
      <c r="AF22" s="66" t="s">
        <v>56</v>
      </c>
    </row>
    <row r="23" spans="1:32" s="62" customFormat="1" ht="238.5" customHeight="1">
      <c r="A23" s="70" t="s">
        <v>46</v>
      </c>
      <c r="B23" s="49">
        <v>19</v>
      </c>
      <c r="C23" s="71" t="s">
        <v>185</v>
      </c>
      <c r="D23" s="72" t="s">
        <v>186</v>
      </c>
      <c r="E23" s="72" t="s">
        <v>55</v>
      </c>
      <c r="F23" s="72" t="s">
        <v>56</v>
      </c>
      <c r="G23" s="72" t="s">
        <v>56</v>
      </c>
      <c r="H23" s="72">
        <v>1972</v>
      </c>
      <c r="I23" s="73"/>
      <c r="J23" s="219">
        <f>AA23*3760</f>
        <v>9175866.4000000004</v>
      </c>
      <c r="K23" s="74" t="s">
        <v>199</v>
      </c>
      <c r="L23" s="75" t="s">
        <v>187</v>
      </c>
      <c r="M23" s="72" t="s">
        <v>188</v>
      </c>
      <c r="N23" s="72" t="s">
        <v>189</v>
      </c>
      <c r="O23" s="72" t="s">
        <v>190</v>
      </c>
      <c r="P23" s="72" t="s">
        <v>413</v>
      </c>
      <c r="Q23" s="72" t="s">
        <v>56</v>
      </c>
      <c r="R23" s="72" t="s">
        <v>219</v>
      </c>
      <c r="S23" s="72" t="s">
        <v>583</v>
      </c>
      <c r="T23" s="72" t="s">
        <v>63</v>
      </c>
      <c r="U23" s="72" t="s">
        <v>146</v>
      </c>
      <c r="V23" s="72" t="s">
        <v>63</v>
      </c>
      <c r="W23" s="72" t="s">
        <v>63</v>
      </c>
      <c r="X23" s="72" t="s">
        <v>63</v>
      </c>
      <c r="Y23" s="72" t="s">
        <v>63</v>
      </c>
      <c r="Z23" s="76">
        <v>854.82</v>
      </c>
      <c r="AA23" s="76">
        <v>2440.39</v>
      </c>
      <c r="AB23" s="76" t="s">
        <v>200</v>
      </c>
      <c r="AC23" s="76">
        <v>5</v>
      </c>
      <c r="AD23" s="72" t="s">
        <v>212</v>
      </c>
      <c r="AE23" s="76" t="s">
        <v>212</v>
      </c>
      <c r="AF23" s="76" t="s">
        <v>212</v>
      </c>
    </row>
    <row r="24" spans="1:32" s="64" customFormat="1" ht="409.5">
      <c r="A24" s="224" t="s">
        <v>411</v>
      </c>
      <c r="B24" s="49">
        <v>20</v>
      </c>
      <c r="C24" s="50" t="s">
        <v>134</v>
      </c>
      <c r="D24" s="55" t="s">
        <v>135</v>
      </c>
      <c r="E24" s="54" t="s">
        <v>55</v>
      </c>
      <c r="F24" s="54" t="s">
        <v>56</v>
      </c>
      <c r="G24" s="54" t="s">
        <v>56</v>
      </c>
      <c r="H24" s="54">
        <v>1963</v>
      </c>
      <c r="I24" s="51"/>
      <c r="J24" s="219">
        <f>AA24*3760</f>
        <v>1485200</v>
      </c>
      <c r="K24" s="59" t="s">
        <v>364</v>
      </c>
      <c r="L24" s="57" t="s">
        <v>136</v>
      </c>
      <c r="M24" s="54" t="s">
        <v>69</v>
      </c>
      <c r="N24" s="54" t="s">
        <v>111</v>
      </c>
      <c r="O24" s="54" t="s">
        <v>137</v>
      </c>
      <c r="P24" s="54" t="s">
        <v>235</v>
      </c>
      <c r="Q24" s="54" t="s">
        <v>56</v>
      </c>
      <c r="R24" s="54" t="s">
        <v>362</v>
      </c>
      <c r="S24" s="54" t="s">
        <v>578</v>
      </c>
      <c r="T24" s="54" t="s">
        <v>139</v>
      </c>
      <c r="U24" s="54" t="s">
        <v>139</v>
      </c>
      <c r="V24" s="54" t="s">
        <v>139</v>
      </c>
      <c r="W24" s="54" t="s">
        <v>139</v>
      </c>
      <c r="X24" s="54" t="s">
        <v>138</v>
      </c>
      <c r="Y24" s="54" t="s">
        <v>139</v>
      </c>
      <c r="Z24" s="54">
        <v>247</v>
      </c>
      <c r="AA24" s="54">
        <v>395</v>
      </c>
      <c r="AB24" s="54" t="s">
        <v>211</v>
      </c>
      <c r="AC24" s="54">
        <v>2</v>
      </c>
      <c r="AD24" s="54" t="s">
        <v>55</v>
      </c>
      <c r="AE24" s="54" t="s">
        <v>55</v>
      </c>
      <c r="AF24" s="54" t="s">
        <v>56</v>
      </c>
    </row>
    <row r="25" spans="1:32" s="64" customFormat="1" ht="75">
      <c r="A25" s="227"/>
      <c r="B25" s="49">
        <v>21</v>
      </c>
      <c r="C25" s="50" t="s">
        <v>134</v>
      </c>
      <c r="D25" s="55" t="s">
        <v>140</v>
      </c>
      <c r="E25" s="54" t="s">
        <v>55</v>
      </c>
      <c r="F25" s="54" t="s">
        <v>56</v>
      </c>
      <c r="G25" s="54" t="s">
        <v>56</v>
      </c>
      <c r="H25" s="54"/>
      <c r="I25" s="51"/>
      <c r="J25" s="219">
        <f>AA25*1397</f>
        <v>97650.3</v>
      </c>
      <c r="K25" s="60"/>
      <c r="L25" s="57" t="s">
        <v>136</v>
      </c>
      <c r="M25" s="54" t="s">
        <v>69</v>
      </c>
      <c r="N25" s="54" t="s">
        <v>111</v>
      </c>
      <c r="O25" s="54" t="s">
        <v>112</v>
      </c>
      <c r="P25" s="54" t="s">
        <v>235</v>
      </c>
      <c r="Q25" s="54" t="s">
        <v>56</v>
      </c>
      <c r="R25" s="54" t="s">
        <v>365</v>
      </c>
      <c r="S25" s="54" t="s">
        <v>363</v>
      </c>
      <c r="T25" s="54" t="s">
        <v>139</v>
      </c>
      <c r="U25" s="54" t="s">
        <v>139</v>
      </c>
      <c r="V25" s="54" t="s">
        <v>138</v>
      </c>
      <c r="W25" s="54" t="s">
        <v>139</v>
      </c>
      <c r="X25" s="54" t="s">
        <v>138</v>
      </c>
      <c r="Y25" s="54" t="s">
        <v>139</v>
      </c>
      <c r="Z25" s="54">
        <v>84.6</v>
      </c>
      <c r="AA25" s="54">
        <v>69.900000000000006</v>
      </c>
      <c r="AB25" s="54" t="s">
        <v>236</v>
      </c>
      <c r="AC25" s="54"/>
      <c r="AD25" s="54" t="s">
        <v>56</v>
      </c>
      <c r="AE25" s="54" t="s">
        <v>56</v>
      </c>
      <c r="AF25" s="54" t="s">
        <v>56</v>
      </c>
    </row>
    <row r="26" spans="1:32" s="64" customFormat="1" ht="37.5" customHeight="1">
      <c r="A26" s="221" t="s">
        <v>47</v>
      </c>
      <c r="B26" s="49">
        <v>22</v>
      </c>
      <c r="C26" s="132" t="s">
        <v>141</v>
      </c>
      <c r="D26" s="77" t="s">
        <v>142</v>
      </c>
      <c r="E26" s="78" t="s">
        <v>55</v>
      </c>
      <c r="F26" s="78" t="s">
        <v>56</v>
      </c>
      <c r="G26" s="78" t="s">
        <v>56</v>
      </c>
      <c r="H26" s="78">
        <v>2001</v>
      </c>
      <c r="I26" s="79">
        <v>104363.72</v>
      </c>
      <c r="J26" s="219"/>
      <c r="K26" s="80" t="s">
        <v>465</v>
      </c>
      <c r="L26" s="78" t="s">
        <v>143</v>
      </c>
      <c r="M26" s="78" t="s">
        <v>110</v>
      </c>
      <c r="N26" s="78" t="s">
        <v>144</v>
      </c>
      <c r="O26" s="78" t="s">
        <v>145</v>
      </c>
      <c r="P26" s="78" t="s">
        <v>237</v>
      </c>
      <c r="Q26" s="78" t="s">
        <v>56</v>
      </c>
      <c r="R26" s="78" t="s">
        <v>345</v>
      </c>
      <c r="S26" s="81"/>
      <c r="T26" s="78" t="s">
        <v>139</v>
      </c>
      <c r="U26" s="78" t="s">
        <v>146</v>
      </c>
      <c r="V26" s="78" t="s">
        <v>146</v>
      </c>
      <c r="W26" s="78" t="s">
        <v>466</v>
      </c>
      <c r="X26" s="78" t="s">
        <v>467</v>
      </c>
      <c r="Y26" s="78" t="s">
        <v>466</v>
      </c>
      <c r="Z26" s="78">
        <v>61.05</v>
      </c>
      <c r="AA26" s="78">
        <v>50.07</v>
      </c>
      <c r="AB26" s="78">
        <v>142</v>
      </c>
      <c r="AC26" s="78">
        <v>0</v>
      </c>
      <c r="AD26" s="78" t="s">
        <v>56</v>
      </c>
      <c r="AE26" s="78" t="s">
        <v>55</v>
      </c>
      <c r="AF26" s="78" t="s">
        <v>56</v>
      </c>
    </row>
    <row r="27" spans="1:32" s="64" customFormat="1" ht="75">
      <c r="A27" s="221"/>
      <c r="B27" s="49">
        <v>23</v>
      </c>
      <c r="C27" s="132" t="s">
        <v>147</v>
      </c>
      <c r="D27" s="77" t="s">
        <v>148</v>
      </c>
      <c r="E27" s="78" t="s">
        <v>55</v>
      </c>
      <c r="F27" s="78" t="s">
        <v>56</v>
      </c>
      <c r="G27" s="78" t="s">
        <v>56</v>
      </c>
      <c r="H27" s="78">
        <v>2001</v>
      </c>
      <c r="I27" s="79"/>
      <c r="J27" s="219">
        <f t="shared" ref="J27" si="0">AA27*1397</f>
        <v>110782.09999999999</v>
      </c>
      <c r="K27" s="82" t="s">
        <v>468</v>
      </c>
      <c r="L27" s="78" t="s">
        <v>143</v>
      </c>
      <c r="M27" s="78" t="s">
        <v>149</v>
      </c>
      <c r="N27" s="78" t="s">
        <v>51</v>
      </c>
      <c r="O27" s="78" t="s">
        <v>150</v>
      </c>
      <c r="P27" s="78" t="s">
        <v>237</v>
      </c>
      <c r="Q27" s="78" t="s">
        <v>56</v>
      </c>
      <c r="R27" s="78" t="s">
        <v>345</v>
      </c>
      <c r="S27" s="81"/>
      <c r="T27" s="78" t="s">
        <v>139</v>
      </c>
      <c r="U27" s="78" t="s">
        <v>146</v>
      </c>
      <c r="V27" s="78" t="s">
        <v>146</v>
      </c>
      <c r="W27" s="78" t="s">
        <v>466</v>
      </c>
      <c r="X27" s="78" t="s">
        <v>467</v>
      </c>
      <c r="Y27" s="78" t="s">
        <v>466</v>
      </c>
      <c r="Z27" s="78">
        <v>89.05</v>
      </c>
      <c r="AA27" s="78">
        <v>79.3</v>
      </c>
      <c r="AB27" s="78">
        <v>461</v>
      </c>
      <c r="AC27" s="78">
        <v>0</v>
      </c>
      <c r="AD27" s="78" t="s">
        <v>56</v>
      </c>
      <c r="AE27" s="78" t="s">
        <v>56</v>
      </c>
      <c r="AF27" s="78" t="s">
        <v>56</v>
      </c>
    </row>
    <row r="28" spans="1:32" s="64" customFormat="1" ht="125.25" customHeight="1">
      <c r="A28" s="221"/>
      <c r="B28" s="49">
        <v>24</v>
      </c>
      <c r="C28" s="132" t="s">
        <v>151</v>
      </c>
      <c r="D28" s="77" t="s">
        <v>152</v>
      </c>
      <c r="E28" s="78" t="s">
        <v>55</v>
      </c>
      <c r="F28" s="78" t="s">
        <v>56</v>
      </c>
      <c r="G28" s="78" t="s">
        <v>56</v>
      </c>
      <c r="H28" s="78">
        <v>2001</v>
      </c>
      <c r="I28" s="79"/>
      <c r="J28" s="219">
        <f>AA28*5820</f>
        <v>5806148.4000000004</v>
      </c>
      <c r="K28" s="83" t="s">
        <v>469</v>
      </c>
      <c r="L28" s="78" t="s">
        <v>143</v>
      </c>
      <c r="M28" s="78" t="s">
        <v>110</v>
      </c>
      <c r="N28" s="78" t="s">
        <v>153</v>
      </c>
      <c r="O28" s="78" t="s">
        <v>154</v>
      </c>
      <c r="P28" s="78" t="s">
        <v>237</v>
      </c>
      <c r="Q28" s="78" t="s">
        <v>56</v>
      </c>
      <c r="R28" s="78" t="s">
        <v>345</v>
      </c>
      <c r="S28" s="81"/>
      <c r="T28" s="78" t="s">
        <v>139</v>
      </c>
      <c r="U28" s="78" t="s">
        <v>146</v>
      </c>
      <c r="V28" s="78" t="s">
        <v>146</v>
      </c>
      <c r="W28" s="78" t="s">
        <v>466</v>
      </c>
      <c r="X28" s="78" t="s">
        <v>467</v>
      </c>
      <c r="Y28" s="78" t="s">
        <v>466</v>
      </c>
      <c r="Z28" s="78">
        <v>855.5</v>
      </c>
      <c r="AA28" s="78">
        <v>997.62</v>
      </c>
      <c r="AB28" s="78">
        <v>5792</v>
      </c>
      <c r="AC28" s="78">
        <v>2</v>
      </c>
      <c r="AD28" s="78" t="s">
        <v>55</v>
      </c>
      <c r="AE28" s="78" t="s">
        <v>55</v>
      </c>
      <c r="AF28" s="78" t="s">
        <v>55</v>
      </c>
    </row>
    <row r="29" spans="1:32" s="64" customFormat="1" ht="56.25">
      <c r="A29" s="221"/>
      <c r="B29" s="49">
        <v>25</v>
      </c>
      <c r="C29" s="132" t="s">
        <v>156</v>
      </c>
      <c r="D29" s="77" t="s">
        <v>157</v>
      </c>
      <c r="E29" s="78" t="s">
        <v>55</v>
      </c>
      <c r="F29" s="78" t="s">
        <v>56</v>
      </c>
      <c r="G29" s="78" t="s">
        <v>56</v>
      </c>
      <c r="H29" s="78">
        <v>2001</v>
      </c>
      <c r="I29" s="79">
        <v>450432.44</v>
      </c>
      <c r="J29" s="220"/>
      <c r="K29" s="82" t="s">
        <v>470</v>
      </c>
      <c r="L29" s="78" t="s">
        <v>143</v>
      </c>
      <c r="M29" s="78" t="s">
        <v>158</v>
      </c>
      <c r="N29" s="78" t="s">
        <v>51</v>
      </c>
      <c r="O29" s="78" t="s">
        <v>213</v>
      </c>
      <c r="P29" s="78" t="s">
        <v>237</v>
      </c>
      <c r="Q29" s="78" t="s">
        <v>56</v>
      </c>
      <c r="R29" s="78" t="s">
        <v>345</v>
      </c>
      <c r="S29" s="81"/>
      <c r="T29" s="78" t="s">
        <v>139</v>
      </c>
      <c r="U29" s="78" t="s">
        <v>146</v>
      </c>
      <c r="V29" s="78" t="s">
        <v>146</v>
      </c>
      <c r="W29" s="78" t="s">
        <v>471</v>
      </c>
      <c r="X29" s="78" t="s">
        <v>467</v>
      </c>
      <c r="Y29" s="78" t="s">
        <v>466</v>
      </c>
      <c r="Z29" s="78">
        <v>4.5</v>
      </c>
      <c r="AA29" s="78">
        <v>4</v>
      </c>
      <c r="AB29" s="78">
        <v>47</v>
      </c>
      <c r="AC29" s="78">
        <v>0</v>
      </c>
      <c r="AD29" s="78" t="s">
        <v>56</v>
      </c>
      <c r="AE29" s="78" t="s">
        <v>56</v>
      </c>
      <c r="AF29" s="78" t="s">
        <v>56</v>
      </c>
    </row>
    <row r="30" spans="1:32" s="64" customFormat="1" ht="112.5">
      <c r="A30" s="48" t="s">
        <v>48</v>
      </c>
      <c r="B30" s="49">
        <v>26</v>
      </c>
      <c r="C30" s="50" t="s">
        <v>214</v>
      </c>
      <c r="D30" s="55" t="s">
        <v>54</v>
      </c>
      <c r="E30" s="54" t="s">
        <v>55</v>
      </c>
      <c r="F30" s="54" t="s">
        <v>56</v>
      </c>
      <c r="G30" s="54" t="s">
        <v>56</v>
      </c>
      <c r="H30" s="54">
        <v>1969</v>
      </c>
      <c r="I30" s="51"/>
      <c r="J30" s="219">
        <f>AA30*3760</f>
        <v>492560</v>
      </c>
      <c r="K30" s="61" t="s">
        <v>472</v>
      </c>
      <c r="L30" s="84" t="s">
        <v>215</v>
      </c>
      <c r="M30" s="57" t="s">
        <v>69</v>
      </c>
      <c r="N30" s="54" t="s">
        <v>216</v>
      </c>
      <c r="O30" s="54" t="s">
        <v>217</v>
      </c>
      <c r="P30" s="54" t="s">
        <v>61</v>
      </c>
      <c r="Q30" s="54" t="s">
        <v>56</v>
      </c>
      <c r="R30" s="54" t="s">
        <v>376</v>
      </c>
      <c r="S30" s="49" t="s">
        <v>580</v>
      </c>
      <c r="T30" s="54" t="s">
        <v>473</v>
      </c>
      <c r="U30" s="54" t="s">
        <v>474</v>
      </c>
      <c r="V30" s="54" t="s">
        <v>474</v>
      </c>
      <c r="W30" s="54" t="s">
        <v>474</v>
      </c>
      <c r="X30" s="54" t="s">
        <v>474</v>
      </c>
      <c r="Y30" s="54" t="s">
        <v>474</v>
      </c>
      <c r="Z30" s="54">
        <v>216</v>
      </c>
      <c r="AA30" s="54">
        <v>131</v>
      </c>
      <c r="AB30" s="54">
        <v>920</v>
      </c>
      <c r="AC30" s="54">
        <v>2</v>
      </c>
      <c r="AD30" s="54" t="s">
        <v>55</v>
      </c>
      <c r="AE30" s="54" t="s">
        <v>55</v>
      </c>
      <c r="AF30" s="54" t="s">
        <v>56</v>
      </c>
    </row>
    <row r="31" spans="1:32" s="64" customFormat="1" ht="52.5" customHeight="1">
      <c r="A31" s="221" t="s">
        <v>412</v>
      </c>
      <c r="B31" s="49">
        <v>27</v>
      </c>
      <c r="C31" s="132" t="s">
        <v>163</v>
      </c>
      <c r="D31" s="78" t="s">
        <v>355</v>
      </c>
      <c r="E31" s="78" t="s">
        <v>55</v>
      </c>
      <c r="F31" s="78" t="s">
        <v>56</v>
      </c>
      <c r="G31" s="78" t="s">
        <v>56</v>
      </c>
      <c r="H31" s="85" t="s">
        <v>353</v>
      </c>
      <c r="I31" s="79"/>
      <c r="J31" s="219">
        <f>AA31*8920</f>
        <v>5833055.5999999996</v>
      </c>
      <c r="K31" s="80" t="s">
        <v>475</v>
      </c>
      <c r="L31" s="78" t="s">
        <v>164</v>
      </c>
      <c r="M31" s="78" t="s">
        <v>354</v>
      </c>
      <c r="N31" s="78" t="s">
        <v>165</v>
      </c>
      <c r="O31" s="78" t="s">
        <v>476</v>
      </c>
      <c r="P31" s="78" t="s">
        <v>61</v>
      </c>
      <c r="Q31" s="78" t="s">
        <v>122</v>
      </c>
      <c r="R31" s="78" t="s">
        <v>356</v>
      </c>
      <c r="S31" s="78" t="s">
        <v>51</v>
      </c>
      <c r="T31" s="78" t="s">
        <v>113</v>
      </c>
      <c r="U31" s="78" t="s">
        <v>113</v>
      </c>
      <c r="V31" s="78" t="s">
        <v>113</v>
      </c>
      <c r="W31" s="78" t="s">
        <v>84</v>
      </c>
      <c r="X31" s="78" t="s">
        <v>51</v>
      </c>
      <c r="Y31" s="78" t="s">
        <v>84</v>
      </c>
      <c r="Z31" s="78">
        <v>751</v>
      </c>
      <c r="AA31" s="78">
        <v>653.92999999999995</v>
      </c>
      <c r="AB31" s="78" t="s">
        <v>204</v>
      </c>
      <c r="AC31" s="78">
        <v>1</v>
      </c>
      <c r="AD31" s="133" t="s">
        <v>55</v>
      </c>
      <c r="AE31" s="78" t="s">
        <v>55</v>
      </c>
      <c r="AF31" s="78" t="s">
        <v>56</v>
      </c>
    </row>
    <row r="32" spans="1:32" s="64" customFormat="1" ht="56.25">
      <c r="A32" s="221"/>
      <c r="B32" s="49">
        <v>28</v>
      </c>
      <c r="C32" s="132" t="s">
        <v>331</v>
      </c>
      <c r="D32" s="78" t="s">
        <v>332</v>
      </c>
      <c r="E32" s="78" t="s">
        <v>55</v>
      </c>
      <c r="F32" s="78" t="s">
        <v>56</v>
      </c>
      <c r="G32" s="78" t="s">
        <v>56</v>
      </c>
      <c r="H32" s="78" t="s">
        <v>477</v>
      </c>
      <c r="I32" s="79">
        <v>54698</v>
      </c>
      <c r="J32" s="219"/>
      <c r="K32" s="86" t="s">
        <v>478</v>
      </c>
      <c r="L32" s="78" t="s">
        <v>335</v>
      </c>
      <c r="M32" s="87" t="s">
        <v>479</v>
      </c>
      <c r="N32" s="87" t="s">
        <v>480</v>
      </c>
      <c r="O32" s="87" t="s">
        <v>481</v>
      </c>
      <c r="P32" s="87" t="s">
        <v>61</v>
      </c>
      <c r="Q32" s="87" t="s">
        <v>122</v>
      </c>
      <c r="R32" s="87">
        <v>3.5</v>
      </c>
      <c r="S32" s="133" t="s">
        <v>513</v>
      </c>
      <c r="T32" s="87" t="s">
        <v>113</v>
      </c>
      <c r="U32" s="87" t="s">
        <v>113</v>
      </c>
      <c r="V32" s="87" t="s">
        <v>113</v>
      </c>
      <c r="W32" s="87" t="s">
        <v>84</v>
      </c>
      <c r="X32" s="87" t="s">
        <v>51</v>
      </c>
      <c r="Y32" s="87" t="s">
        <v>84</v>
      </c>
      <c r="Z32" s="81"/>
      <c r="AA32" s="81"/>
      <c r="AB32" s="81"/>
      <c r="AC32" s="87">
        <v>1</v>
      </c>
      <c r="AD32" s="87" t="s">
        <v>122</v>
      </c>
      <c r="AE32" s="87" t="s">
        <v>56</v>
      </c>
      <c r="AF32" s="87" t="s">
        <v>56</v>
      </c>
    </row>
    <row r="33" spans="1:32" ht="45" customHeight="1">
      <c r="A33" s="88"/>
      <c r="B33" s="222" t="s">
        <v>41</v>
      </c>
      <c r="C33" s="222"/>
      <c r="D33" s="222"/>
      <c r="E33" s="89"/>
      <c r="F33" s="89"/>
      <c r="G33" s="89"/>
      <c r="H33" s="90"/>
      <c r="I33" s="91">
        <f>SUM(I5:I32)</f>
        <v>1818584.2799999998</v>
      </c>
      <c r="J33" s="91">
        <f>SUM(J5:J32)</f>
        <v>63306224.799999997</v>
      </c>
      <c r="K33" s="90"/>
      <c r="L33" s="92"/>
      <c r="M33" s="93"/>
      <c r="N33" s="93"/>
      <c r="O33" s="93"/>
      <c r="P33" s="93"/>
      <c r="Q33" s="93"/>
      <c r="R33" s="93"/>
      <c r="S33" s="93"/>
      <c r="T33" s="93"/>
      <c r="U33" s="93"/>
      <c r="V33" s="93"/>
      <c r="W33" s="93"/>
      <c r="X33" s="93"/>
      <c r="Y33" s="93"/>
      <c r="Z33" s="93"/>
      <c r="AA33" s="93"/>
      <c r="AB33" s="93"/>
      <c r="AC33" s="93"/>
      <c r="AD33" s="93"/>
      <c r="AE33" s="93"/>
      <c r="AF33" s="93"/>
    </row>
    <row r="34" spans="1:32">
      <c r="B34" s="94"/>
      <c r="C34" s="95"/>
      <c r="D34" s="95"/>
      <c r="E34" s="96"/>
      <c r="F34" s="97"/>
      <c r="G34" s="97"/>
      <c r="H34" s="98"/>
    </row>
    <row r="35" spans="1:32" ht="18">
      <c r="I35" s="265" t="s">
        <v>590</v>
      </c>
      <c r="J35" s="266">
        <f>I20+I16+I15+I7</f>
        <v>1197568.5</v>
      </c>
    </row>
    <row r="36" spans="1:32" ht="54">
      <c r="I36" s="267" t="s">
        <v>591</v>
      </c>
      <c r="J36" s="266">
        <f>I32+I29+I26+I19</f>
        <v>621015.78</v>
      </c>
    </row>
    <row r="37" spans="1:32" ht="54">
      <c r="I37" s="267" t="s">
        <v>592</v>
      </c>
      <c r="J37" s="266">
        <f>J33</f>
        <v>63306224.799999997</v>
      </c>
    </row>
  </sheetData>
  <autoFilter ref="A4:AG4" xr:uid="{CFC074C0-E29C-4C7F-8C2C-297B0E7C9A48}"/>
  <mergeCells count="33">
    <mergeCell ref="L3:L4"/>
    <mergeCell ref="A3:A4"/>
    <mergeCell ref="B3:B4"/>
    <mergeCell ref="C3:C4"/>
    <mergeCell ref="D3:D4"/>
    <mergeCell ref="E3:E4"/>
    <mergeCell ref="F3:F4"/>
    <mergeCell ref="G3:G4"/>
    <mergeCell ref="H3:H4"/>
    <mergeCell ref="I3:I4"/>
    <mergeCell ref="K3:K4"/>
    <mergeCell ref="J3:J4"/>
    <mergeCell ref="P3:P4"/>
    <mergeCell ref="Q3:Q4"/>
    <mergeCell ref="R3:R4"/>
    <mergeCell ref="S3:S4"/>
    <mergeCell ref="T3:Y3"/>
    <mergeCell ref="A26:A29"/>
    <mergeCell ref="A31:A32"/>
    <mergeCell ref="B33:D33"/>
    <mergeCell ref="AF3:AF4"/>
    <mergeCell ref="A5:A7"/>
    <mergeCell ref="A9:A16"/>
    <mergeCell ref="A18:A20"/>
    <mergeCell ref="A21:A22"/>
    <mergeCell ref="A24:A25"/>
    <mergeCell ref="Z3:Z4"/>
    <mergeCell ref="AA3:AA4"/>
    <mergeCell ref="AB3:AB4"/>
    <mergeCell ref="AC3:AC4"/>
    <mergeCell ref="AD3:AD4"/>
    <mergeCell ref="AE3:AE4"/>
    <mergeCell ref="M3:O3"/>
  </mergeCells>
  <dataValidations count="2">
    <dataValidation type="list" allowBlank="1" showErrorMessage="1" sqref="E32:F32" xr:uid="{DA0E12B4-9DFD-429C-8DA5-82BF4F853B25}">
      <formula1>$U$31:$U$31</formula1>
      <formula2>0</formula2>
    </dataValidation>
    <dataValidation type="list" allowBlank="1" showInputMessage="1" showErrorMessage="1" sqref="E21:G21" xr:uid="{F46ED79F-C808-45C6-88D0-50DC81F5121D}">
      <formula1>$AM$4:$AM$4</formula1>
    </dataValidation>
  </dataValidations>
  <pageMargins left="0.23622047244094491" right="0.23622047244094491" top="0.74803149606299213" bottom="0.74803149606299213" header="0.31496062992125984" footer="0.31496062992125984"/>
  <pageSetup paperSize="8" scale="29" orientation="landscape" r:id="rId1"/>
  <headerFooter alignWithMargins="0">
    <oddFoote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0"/>
  <sheetViews>
    <sheetView zoomScale="80" zoomScaleNormal="80" zoomScaleSheetLayoutView="80" workbookViewId="0">
      <selection activeCell="D16" sqref="D16"/>
    </sheetView>
  </sheetViews>
  <sheetFormatPr defaultRowHeight="12.75"/>
  <cols>
    <col min="1" max="1" width="4.85546875" style="110" customWidth="1"/>
    <col min="2" max="2" width="42.140625" style="109" customWidth="1"/>
    <col min="3" max="3" width="17" style="108" customWidth="1"/>
    <col min="4" max="4" width="17.7109375" style="107" customWidth="1"/>
    <col min="5" max="5" width="18" style="107" customWidth="1"/>
    <col min="6" max="6" width="17.28515625" style="108" bestFit="1" customWidth="1"/>
    <col min="7" max="7" width="18.140625" style="107" bestFit="1" customWidth="1"/>
    <col min="8" max="8" width="19.42578125" style="107" bestFit="1" customWidth="1"/>
    <col min="9" max="9" width="15.5703125" style="106" bestFit="1" customWidth="1"/>
    <col min="10" max="11" width="13.85546875" style="106" bestFit="1" customWidth="1"/>
    <col min="12" max="16384" width="9.140625" style="106"/>
  </cols>
  <sheetData>
    <row r="1" spans="1:12" ht="21" customHeight="1">
      <c r="A1" s="128" t="s">
        <v>492</v>
      </c>
      <c r="B1" s="128"/>
      <c r="C1" s="128"/>
      <c r="D1" s="128"/>
      <c r="E1" s="128"/>
      <c r="F1" s="128"/>
      <c r="G1" s="127"/>
      <c r="H1" s="127"/>
    </row>
    <row r="2" spans="1:12" ht="42" customHeight="1">
      <c r="A2" s="216" t="s">
        <v>6</v>
      </c>
      <c r="B2" s="216" t="s">
        <v>491</v>
      </c>
      <c r="C2" s="217" t="s">
        <v>490</v>
      </c>
      <c r="D2" s="217" t="s">
        <v>489</v>
      </c>
      <c r="E2" s="217" t="s">
        <v>488</v>
      </c>
      <c r="F2" s="217" t="s">
        <v>487</v>
      </c>
      <c r="G2" s="217" t="s">
        <v>486</v>
      </c>
      <c r="H2" s="217" t="s">
        <v>485</v>
      </c>
    </row>
    <row r="3" spans="1:12" ht="21" customHeight="1">
      <c r="A3" s="195">
        <v>1</v>
      </c>
      <c r="B3" s="121" t="s">
        <v>42</v>
      </c>
      <c r="C3" s="120">
        <v>954474.24</v>
      </c>
      <c r="D3" s="120">
        <v>636210.85999999975</v>
      </c>
      <c r="E3" s="120">
        <v>191575.34999999989</v>
      </c>
      <c r="F3" s="119">
        <v>0</v>
      </c>
      <c r="G3" s="123">
        <v>0</v>
      </c>
      <c r="H3" s="117">
        <f>74*500</f>
        <v>37000</v>
      </c>
    </row>
    <row r="4" spans="1:12" ht="30.75" customHeight="1">
      <c r="A4" s="195">
        <v>2</v>
      </c>
      <c r="B4" s="121" t="s">
        <v>50</v>
      </c>
      <c r="C4" s="120">
        <v>643089.82999999996</v>
      </c>
      <c r="D4" s="120">
        <v>41239</v>
      </c>
      <c r="E4" s="120">
        <v>18111.72</v>
      </c>
      <c r="F4" s="126">
        <v>0</v>
      </c>
      <c r="G4" s="123">
        <v>0</v>
      </c>
      <c r="H4" s="117">
        <f>8*500</f>
        <v>4000</v>
      </c>
    </row>
    <row r="5" spans="1:12" ht="21" customHeight="1">
      <c r="A5" s="195">
        <v>3</v>
      </c>
      <c r="B5" s="121" t="s">
        <v>43</v>
      </c>
      <c r="C5" s="120">
        <v>136547.26999999999</v>
      </c>
      <c r="D5" s="120">
        <v>27360.32</v>
      </c>
      <c r="E5" s="120">
        <v>6836.98</v>
      </c>
      <c r="F5" s="119">
        <v>618326.14</v>
      </c>
      <c r="G5" s="123">
        <v>0</v>
      </c>
      <c r="H5" s="117">
        <f>23*500</f>
        <v>11500</v>
      </c>
    </row>
    <row r="6" spans="1:12" ht="21" customHeight="1">
      <c r="A6" s="195">
        <v>4</v>
      </c>
      <c r="B6" s="121" t="s">
        <v>422</v>
      </c>
      <c r="C6" s="120">
        <v>30000</v>
      </c>
      <c r="D6" s="120">
        <v>22950.12</v>
      </c>
      <c r="E6" s="120">
        <v>105506.37000000001</v>
      </c>
      <c r="F6" s="119">
        <v>0</v>
      </c>
      <c r="G6" s="123">
        <v>0</v>
      </c>
      <c r="H6" s="117">
        <f>6*500</f>
        <v>3000</v>
      </c>
    </row>
    <row r="7" spans="1:12" ht="21" customHeight="1">
      <c r="A7" s="195">
        <v>5</v>
      </c>
      <c r="B7" s="121" t="s">
        <v>44</v>
      </c>
      <c r="C7" s="120">
        <v>890934.05</v>
      </c>
      <c r="D7" s="120">
        <v>314303.05</v>
      </c>
      <c r="E7" s="120">
        <v>13211</v>
      </c>
      <c r="F7" s="117">
        <v>0</v>
      </c>
      <c r="G7" s="123">
        <v>0</v>
      </c>
      <c r="H7" s="117">
        <f>35*500</f>
        <v>17500</v>
      </c>
    </row>
    <row r="8" spans="1:12" ht="21" customHeight="1">
      <c r="A8" s="195">
        <v>6</v>
      </c>
      <c r="B8" s="121" t="s">
        <v>421</v>
      </c>
      <c r="C8" s="120">
        <v>83439.06</v>
      </c>
      <c r="D8" s="120">
        <v>23891.719999999998</v>
      </c>
      <c r="E8" s="120">
        <v>6989</v>
      </c>
      <c r="F8" s="119">
        <v>0</v>
      </c>
      <c r="G8" s="123">
        <v>0</v>
      </c>
      <c r="H8" s="117">
        <f>6*500</f>
        <v>3000</v>
      </c>
    </row>
    <row r="9" spans="1:12" ht="21" customHeight="1">
      <c r="A9" s="195">
        <v>7</v>
      </c>
      <c r="B9" s="121" t="s">
        <v>45</v>
      </c>
      <c r="C9" s="120">
        <v>717714.77</v>
      </c>
      <c r="D9" s="120">
        <v>201794.72999999995</v>
      </c>
      <c r="E9" s="120">
        <v>164780.78</v>
      </c>
      <c r="F9" s="125">
        <v>0</v>
      </c>
      <c r="G9" s="124" t="s">
        <v>582</v>
      </c>
      <c r="H9" s="117">
        <f>62*500</f>
        <v>31000</v>
      </c>
    </row>
    <row r="10" spans="1:12" ht="21" customHeight="1">
      <c r="A10" s="195">
        <v>8</v>
      </c>
      <c r="B10" s="121" t="s">
        <v>420</v>
      </c>
      <c r="C10" s="120">
        <v>677996.85</v>
      </c>
      <c r="D10" s="120">
        <v>125294.17</v>
      </c>
      <c r="E10" s="120">
        <v>79897.709999999992</v>
      </c>
      <c r="F10" s="117">
        <v>0</v>
      </c>
      <c r="G10" s="118">
        <v>59965.49</v>
      </c>
      <c r="H10" s="117">
        <f>42*500</f>
        <v>21000</v>
      </c>
    </row>
    <row r="11" spans="1:12" ht="21" customHeight="1">
      <c r="A11" s="195">
        <v>9</v>
      </c>
      <c r="B11" s="121" t="s">
        <v>46</v>
      </c>
      <c r="C11" s="120">
        <v>1090213.3400000001</v>
      </c>
      <c r="D11" s="120">
        <v>90587.66</v>
      </c>
      <c r="E11" s="120">
        <v>82674.02</v>
      </c>
      <c r="F11" s="119">
        <v>0</v>
      </c>
      <c r="G11" s="120">
        <v>80962.69</v>
      </c>
      <c r="H11" s="117">
        <f>73*500</f>
        <v>36500</v>
      </c>
    </row>
    <row r="12" spans="1:12" ht="30.75" customHeight="1">
      <c r="A12" s="195">
        <v>10</v>
      </c>
      <c r="B12" s="121" t="s">
        <v>484</v>
      </c>
      <c r="C12" s="120">
        <v>44476</v>
      </c>
      <c r="D12" s="120">
        <v>30752</v>
      </c>
      <c r="E12" s="120">
        <v>3441.8399999999992</v>
      </c>
      <c r="F12" s="117">
        <v>0</v>
      </c>
      <c r="G12" s="123">
        <v>0</v>
      </c>
      <c r="H12" s="117">
        <f>7*500</f>
        <v>3500</v>
      </c>
    </row>
    <row r="13" spans="1:12" ht="21" customHeight="1">
      <c r="A13" s="195">
        <v>11</v>
      </c>
      <c r="B13" s="121" t="s">
        <v>47</v>
      </c>
      <c r="C13" s="120">
        <v>478957.45</v>
      </c>
      <c r="D13" s="120">
        <v>22054</v>
      </c>
      <c r="E13" s="120">
        <v>7990</v>
      </c>
      <c r="F13" s="119">
        <v>0</v>
      </c>
      <c r="G13" s="123">
        <v>3300</v>
      </c>
      <c r="H13" s="117">
        <f>25*500</f>
        <v>12500</v>
      </c>
      <c r="I13" s="111"/>
    </row>
    <row r="14" spans="1:12" ht="33" customHeight="1">
      <c r="A14" s="195">
        <v>12</v>
      </c>
      <c r="B14" s="121" t="s">
        <v>419</v>
      </c>
      <c r="C14" s="120">
        <v>152682.07999999999</v>
      </c>
      <c r="D14" s="120">
        <v>23041</v>
      </c>
      <c r="E14" s="120">
        <v>19239</v>
      </c>
      <c r="F14" s="119">
        <v>0</v>
      </c>
      <c r="G14" s="123">
        <v>0</v>
      </c>
      <c r="H14" s="117">
        <f>7*500</f>
        <v>3500</v>
      </c>
      <c r="J14" s="111"/>
    </row>
    <row r="15" spans="1:12" ht="21" customHeight="1">
      <c r="A15" s="195">
        <v>13</v>
      </c>
      <c r="B15" s="121" t="s">
        <v>483</v>
      </c>
      <c r="C15" s="120">
        <v>118864.74</v>
      </c>
      <c r="D15" s="120">
        <v>14970</v>
      </c>
      <c r="E15" s="120">
        <v>21591.94</v>
      </c>
      <c r="F15" s="119">
        <v>0</v>
      </c>
      <c r="G15" s="118">
        <v>317839.89</v>
      </c>
      <c r="H15" s="117">
        <f>4*500</f>
        <v>2000</v>
      </c>
      <c r="I15" s="122"/>
      <c r="J15" s="111"/>
      <c r="K15" s="111"/>
      <c r="L15" s="111"/>
    </row>
    <row r="16" spans="1:12" ht="27.75" customHeight="1">
      <c r="A16" s="195">
        <v>14</v>
      </c>
      <c r="B16" s="121" t="s">
        <v>48</v>
      </c>
      <c r="C16" s="120">
        <v>115026.66</v>
      </c>
      <c r="D16" s="120">
        <v>38448.819999999992</v>
      </c>
      <c r="E16" s="120">
        <v>12206.189999999999</v>
      </c>
      <c r="F16" s="119">
        <v>0</v>
      </c>
      <c r="G16" s="118">
        <v>0</v>
      </c>
      <c r="H16" s="117">
        <f>17*500</f>
        <v>8500</v>
      </c>
      <c r="J16" s="111"/>
      <c r="K16" s="111"/>
    </row>
    <row r="17" spans="1:8" ht="21" customHeight="1">
      <c r="A17" s="195">
        <v>15</v>
      </c>
      <c r="B17" s="116" t="s">
        <v>418</v>
      </c>
      <c r="C17" s="120">
        <v>89155.68</v>
      </c>
      <c r="D17" s="115">
        <v>10978.72</v>
      </c>
      <c r="E17" s="115">
        <v>10550.67</v>
      </c>
      <c r="F17" s="114">
        <v>0</v>
      </c>
      <c r="G17" s="113">
        <v>0</v>
      </c>
      <c r="H17" s="112">
        <f>7*500</f>
        <v>3500</v>
      </c>
    </row>
    <row r="18" spans="1:8" ht="21" customHeight="1">
      <c r="A18" s="195">
        <v>16</v>
      </c>
      <c r="B18" s="209" t="s">
        <v>586</v>
      </c>
      <c r="C18" s="120">
        <v>54366.17</v>
      </c>
      <c r="D18" s="120">
        <v>47477.599999999999</v>
      </c>
      <c r="E18" s="115">
        <v>11033.8</v>
      </c>
      <c r="F18" s="119">
        <v>0</v>
      </c>
      <c r="G18" s="118">
        <v>0</v>
      </c>
      <c r="H18" s="112">
        <f>9*500</f>
        <v>4500</v>
      </c>
    </row>
    <row r="19" spans="1:8" ht="21" customHeight="1" thickBot="1">
      <c r="A19" s="234" t="s">
        <v>482</v>
      </c>
      <c r="B19" s="235"/>
      <c r="C19" s="210">
        <f t="shared" ref="C19:H19" si="0">SUM(C3:C18)</f>
        <v>6277938.1900000004</v>
      </c>
      <c r="D19" s="211">
        <f t="shared" si="0"/>
        <v>1671353.7699999996</v>
      </c>
      <c r="E19" s="211">
        <f t="shared" si="0"/>
        <v>755636.36999999988</v>
      </c>
      <c r="F19" s="210">
        <f t="shared" si="0"/>
        <v>618326.14</v>
      </c>
      <c r="G19" s="212">
        <f t="shared" si="0"/>
        <v>462068.07</v>
      </c>
      <c r="H19" s="212">
        <f t="shared" si="0"/>
        <v>202500</v>
      </c>
    </row>
    <row r="20" spans="1:8">
      <c r="H20" s="107">
        <f>401*500</f>
        <v>200500</v>
      </c>
    </row>
  </sheetData>
  <mergeCells count="1">
    <mergeCell ref="A19:B19"/>
  </mergeCells>
  <printOptions horizontalCentered="1"/>
  <pageMargins left="0.78740157480314965" right="0.78740157480314965" top="0.98425196850393704" bottom="0.98425196850393704" header="0.51181102362204722" footer="0.51181102362204722"/>
  <pageSetup paperSize="9" scale="8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6"/>
  <sheetViews>
    <sheetView topLeftCell="A12" workbookViewId="0">
      <selection activeCell="C26" sqref="C26"/>
    </sheetView>
  </sheetViews>
  <sheetFormatPr defaultRowHeight="12.75"/>
  <cols>
    <col min="1" max="1" width="4" bestFit="1" customWidth="1"/>
    <col min="2" max="2" width="35.42578125" customWidth="1"/>
    <col min="3" max="3" width="16.5703125" customWidth="1"/>
  </cols>
  <sheetData>
    <row r="1" spans="1:3" ht="24" customHeight="1">
      <c r="A1" s="236" t="s">
        <v>281</v>
      </c>
      <c r="B1" s="237"/>
      <c r="C1" s="238"/>
    </row>
    <row r="2" spans="1:3" ht="30">
      <c r="A2" s="16" t="s">
        <v>40</v>
      </c>
      <c r="B2" s="17" t="s">
        <v>399</v>
      </c>
      <c r="C2" s="18" t="s">
        <v>400</v>
      </c>
    </row>
    <row r="3" spans="1:3" ht="15">
      <c r="A3" s="10">
        <v>1</v>
      </c>
      <c r="B3" s="11" t="s">
        <v>381</v>
      </c>
      <c r="C3" s="12">
        <v>18600</v>
      </c>
    </row>
    <row r="4" spans="1:3" ht="15">
      <c r="A4" s="10">
        <v>2</v>
      </c>
      <c r="B4" s="11" t="s">
        <v>382</v>
      </c>
      <c r="C4" s="12">
        <v>1395</v>
      </c>
    </row>
    <row r="5" spans="1:3" ht="15">
      <c r="A5" s="13">
        <v>3</v>
      </c>
      <c r="B5" s="11" t="s">
        <v>383</v>
      </c>
      <c r="C5" s="14">
        <v>11590</v>
      </c>
    </row>
    <row r="6" spans="1:3" ht="15">
      <c r="A6" s="13">
        <v>4</v>
      </c>
      <c r="B6" s="11" t="s">
        <v>384</v>
      </c>
      <c r="C6" s="14">
        <v>19300</v>
      </c>
    </row>
    <row r="7" spans="1:3" ht="15">
      <c r="A7" s="13">
        <v>5</v>
      </c>
      <c r="B7" s="11" t="s">
        <v>385</v>
      </c>
      <c r="C7" s="14">
        <v>18857.689999999999</v>
      </c>
    </row>
    <row r="8" spans="1:3" ht="15">
      <c r="A8" s="13">
        <v>6</v>
      </c>
      <c r="B8" s="11" t="s">
        <v>386</v>
      </c>
      <c r="C8" s="14">
        <v>35258</v>
      </c>
    </row>
    <row r="9" spans="1:3" ht="30">
      <c r="A9" s="13">
        <v>7</v>
      </c>
      <c r="B9" s="11" t="s">
        <v>387</v>
      </c>
      <c r="C9" s="14">
        <v>24644</v>
      </c>
    </row>
    <row r="10" spans="1:3" ht="15">
      <c r="A10" s="13">
        <v>8</v>
      </c>
      <c r="B10" s="11" t="s">
        <v>388</v>
      </c>
      <c r="C10" s="14">
        <v>44774</v>
      </c>
    </row>
    <row r="11" spans="1:3" ht="15">
      <c r="A11" s="13">
        <v>9</v>
      </c>
      <c r="B11" s="11" t="s">
        <v>389</v>
      </c>
      <c r="C11" s="14">
        <v>69784</v>
      </c>
    </row>
    <row r="12" spans="1:3" ht="15">
      <c r="A12" s="13">
        <v>10</v>
      </c>
      <c r="B12" s="11" t="s">
        <v>390</v>
      </c>
      <c r="C12" s="14">
        <v>35014</v>
      </c>
    </row>
    <row r="13" spans="1:3" ht="15">
      <c r="A13" s="13">
        <v>11</v>
      </c>
      <c r="B13" s="11" t="s">
        <v>391</v>
      </c>
      <c r="C13" s="14">
        <v>31842</v>
      </c>
    </row>
    <row r="14" spans="1:3" ht="15">
      <c r="A14" s="13">
        <v>12</v>
      </c>
      <c r="B14" s="11" t="s">
        <v>392</v>
      </c>
      <c r="C14" s="14">
        <v>19276</v>
      </c>
    </row>
    <row r="15" spans="1:3" ht="15">
      <c r="A15" s="13">
        <v>13</v>
      </c>
      <c r="B15" s="15" t="s">
        <v>393</v>
      </c>
      <c r="C15" s="14">
        <v>12993</v>
      </c>
    </row>
    <row r="16" spans="1:3" ht="15">
      <c r="A16" s="13">
        <v>14</v>
      </c>
      <c r="B16" s="15" t="s">
        <v>394</v>
      </c>
      <c r="C16" s="14">
        <v>11000</v>
      </c>
    </row>
    <row r="17" spans="1:3" ht="15">
      <c r="A17" s="13">
        <v>15</v>
      </c>
      <c r="B17" s="15" t="s">
        <v>395</v>
      </c>
      <c r="C17" s="14">
        <v>17980</v>
      </c>
    </row>
    <row r="18" spans="1:3" ht="15">
      <c r="A18" s="13">
        <v>16</v>
      </c>
      <c r="B18" s="15" t="s">
        <v>396</v>
      </c>
      <c r="C18" s="14">
        <v>16482</v>
      </c>
    </row>
    <row r="19" spans="1:3" ht="15">
      <c r="A19" s="13">
        <v>17</v>
      </c>
      <c r="B19" s="15" t="s">
        <v>397</v>
      </c>
      <c r="C19" s="14">
        <v>29520</v>
      </c>
    </row>
    <row r="20" spans="1:3" ht="15">
      <c r="A20" s="13">
        <v>18</v>
      </c>
      <c r="B20" s="15" t="s">
        <v>398</v>
      </c>
      <c r="C20" s="14">
        <v>25356.45</v>
      </c>
    </row>
    <row r="21" spans="1:3" ht="30">
      <c r="A21" s="13">
        <v>19</v>
      </c>
      <c r="B21" s="15" t="s">
        <v>536</v>
      </c>
      <c r="C21" s="14">
        <v>59040</v>
      </c>
    </row>
    <row r="22" spans="1:3" ht="15">
      <c r="A22" s="13">
        <v>20</v>
      </c>
      <c r="B22" s="15" t="s">
        <v>537</v>
      </c>
      <c r="C22" s="14">
        <v>29520</v>
      </c>
    </row>
    <row r="23" spans="1:3" ht="30">
      <c r="A23" s="13">
        <v>21</v>
      </c>
      <c r="B23" s="15" t="s">
        <v>538</v>
      </c>
      <c r="C23" s="14">
        <v>30750</v>
      </c>
    </row>
    <row r="24" spans="1:3" ht="30">
      <c r="A24" s="13">
        <v>22</v>
      </c>
      <c r="B24" s="15" t="s">
        <v>539</v>
      </c>
      <c r="C24" s="14">
        <v>18450</v>
      </c>
    </row>
    <row r="25" spans="1:3" ht="15">
      <c r="A25" s="13">
        <v>23</v>
      </c>
      <c r="B25" s="15" t="s">
        <v>540</v>
      </c>
      <c r="C25" s="196">
        <v>36900</v>
      </c>
    </row>
    <row r="26" spans="1:3" ht="15.75">
      <c r="C26" s="197">
        <f>SUM(C3:C25)</f>
        <v>618326.14</v>
      </c>
    </row>
  </sheetData>
  <mergeCells count="1">
    <mergeCell ref="A1:C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B97D8-DBB3-497D-A442-291D551C9776}">
  <sheetPr>
    <pageSetUpPr fitToPage="1"/>
  </sheetPr>
  <dimension ref="A1:AE40"/>
  <sheetViews>
    <sheetView topLeftCell="A8" zoomScale="85" zoomScaleNormal="85" zoomScaleSheetLayoutView="80" workbookViewId="0">
      <selection activeCell="E20" sqref="E20"/>
    </sheetView>
  </sheetViews>
  <sheetFormatPr defaultRowHeight="12.75"/>
  <cols>
    <col min="1" max="1" width="4.5703125" style="147" customWidth="1"/>
    <col min="2" max="2" width="19.42578125" style="189" customWidth="1"/>
    <col min="3" max="3" width="18.85546875" style="189" customWidth="1"/>
    <col min="4" max="4" width="21.85546875" style="190" customWidth="1"/>
    <col min="5" max="5" width="10.85546875" style="191" customWidth="1"/>
    <col min="6" max="6" width="22" style="172" customWidth="1"/>
    <col min="7" max="7" width="12" style="172" customWidth="1"/>
    <col min="8" max="8" width="13.140625" style="172" customWidth="1"/>
    <col min="9" max="9" width="11.5703125" style="192" customWidth="1"/>
    <col min="10" max="10" width="8.7109375" style="192" customWidth="1"/>
    <col min="11" max="11" width="13.28515625" style="172" customWidth="1"/>
    <col min="12" max="12" width="14.42578125" style="172" customWidth="1"/>
    <col min="13" max="13" width="8.85546875" style="172" customWidth="1"/>
    <col min="14" max="14" width="12" style="172" bestFit="1" customWidth="1"/>
    <col min="15" max="15" width="29.85546875" style="172" bestFit="1" customWidth="1"/>
    <col min="16" max="16" width="10" style="172" bestFit="1" customWidth="1"/>
    <col min="17" max="17" width="19.42578125" style="193" customWidth="1"/>
    <col min="18" max="18" width="13.85546875" style="193" customWidth="1"/>
    <col min="19" max="19" width="12.5703125" style="172" customWidth="1"/>
    <col min="20" max="20" width="15.42578125" style="172" customWidth="1"/>
    <col min="21" max="22" width="13.28515625" style="172" customWidth="1"/>
    <col min="23" max="24" width="12.5703125" style="172" customWidth="1"/>
    <col min="25" max="25" width="13.42578125" style="172" customWidth="1"/>
    <col min="26" max="26" width="12.5703125" style="172" customWidth="1"/>
    <col min="27" max="251" width="9.140625" style="172"/>
    <col min="252" max="252" width="4.5703125" style="172" customWidth="1"/>
    <col min="253" max="253" width="19.42578125" style="172" customWidth="1"/>
    <col min="254" max="254" width="18.85546875" style="172" customWidth="1"/>
    <col min="255" max="255" width="21.85546875" style="172" customWidth="1"/>
    <col min="256" max="256" width="10.85546875" style="172" customWidth="1"/>
    <col min="257" max="257" width="22" style="172" customWidth="1"/>
    <col min="258" max="258" width="12" style="172" customWidth="1"/>
    <col min="259" max="259" width="13.140625" style="172" customWidth="1"/>
    <col min="260" max="260" width="11.5703125" style="172" customWidth="1"/>
    <col min="261" max="261" width="8.7109375" style="172" customWidth="1"/>
    <col min="262" max="262" width="13.28515625" style="172" customWidth="1"/>
    <col min="263" max="263" width="14.42578125" style="172" customWidth="1"/>
    <col min="264" max="264" width="8.85546875" style="172" customWidth="1"/>
    <col min="265" max="265" width="12" style="172" bestFit="1" customWidth="1"/>
    <col min="266" max="266" width="21" style="172" customWidth="1"/>
    <col min="267" max="267" width="0" style="172" hidden="1" customWidth="1"/>
    <col min="268" max="268" width="19.42578125" style="172" customWidth="1"/>
    <col min="269" max="274" width="13.85546875" style="172" customWidth="1"/>
    <col min="275" max="275" width="12.5703125" style="172" customWidth="1"/>
    <col min="276" max="276" width="15.42578125" style="172" customWidth="1"/>
    <col min="277" max="278" width="13.28515625" style="172" customWidth="1"/>
    <col min="279" max="280" width="12.5703125" style="172" customWidth="1"/>
    <col min="281" max="281" width="13.42578125" style="172" customWidth="1"/>
    <col min="282" max="282" width="12.5703125" style="172" customWidth="1"/>
    <col min="283" max="507" width="9.140625" style="172"/>
    <col min="508" max="508" width="4.5703125" style="172" customWidth="1"/>
    <col min="509" max="509" width="19.42578125" style="172" customWidth="1"/>
    <col min="510" max="510" width="18.85546875" style="172" customWidth="1"/>
    <col min="511" max="511" width="21.85546875" style="172" customWidth="1"/>
    <col min="512" max="512" width="10.85546875" style="172" customWidth="1"/>
    <col min="513" max="513" width="22" style="172" customWidth="1"/>
    <col min="514" max="514" width="12" style="172" customWidth="1"/>
    <col min="515" max="515" width="13.140625" style="172" customWidth="1"/>
    <col min="516" max="516" width="11.5703125" style="172" customWidth="1"/>
    <col min="517" max="517" width="8.7109375" style="172" customWidth="1"/>
    <col min="518" max="518" width="13.28515625" style="172" customWidth="1"/>
    <col min="519" max="519" width="14.42578125" style="172" customWidth="1"/>
    <col min="520" max="520" width="8.85546875" style="172" customWidth="1"/>
    <col min="521" max="521" width="12" style="172" bestFit="1" customWidth="1"/>
    <col min="522" max="522" width="21" style="172" customWidth="1"/>
    <col min="523" max="523" width="0" style="172" hidden="1" customWidth="1"/>
    <col min="524" max="524" width="19.42578125" style="172" customWidth="1"/>
    <col min="525" max="530" width="13.85546875" style="172" customWidth="1"/>
    <col min="531" max="531" width="12.5703125" style="172" customWidth="1"/>
    <col min="532" max="532" width="15.42578125" style="172" customWidth="1"/>
    <col min="533" max="534" width="13.28515625" style="172" customWidth="1"/>
    <col min="535" max="536" width="12.5703125" style="172" customWidth="1"/>
    <col min="537" max="537" width="13.42578125" style="172" customWidth="1"/>
    <col min="538" max="538" width="12.5703125" style="172" customWidth="1"/>
    <col min="539" max="763" width="9.140625" style="172"/>
    <col min="764" max="764" width="4.5703125" style="172" customWidth="1"/>
    <col min="765" max="765" width="19.42578125" style="172" customWidth="1"/>
    <col min="766" max="766" width="18.85546875" style="172" customWidth="1"/>
    <col min="767" max="767" width="21.85546875" style="172" customWidth="1"/>
    <col min="768" max="768" width="10.85546875" style="172" customWidth="1"/>
    <col min="769" max="769" width="22" style="172" customWidth="1"/>
    <col min="770" max="770" width="12" style="172" customWidth="1"/>
    <col min="771" max="771" width="13.140625" style="172" customWidth="1"/>
    <col min="772" max="772" width="11.5703125" style="172" customWidth="1"/>
    <col min="773" max="773" width="8.7109375" style="172" customWidth="1"/>
    <col min="774" max="774" width="13.28515625" style="172" customWidth="1"/>
    <col min="775" max="775" width="14.42578125" style="172" customWidth="1"/>
    <col min="776" max="776" width="8.85546875" style="172" customWidth="1"/>
    <col min="777" max="777" width="12" style="172" bestFit="1" customWidth="1"/>
    <col min="778" max="778" width="21" style="172" customWidth="1"/>
    <col min="779" max="779" width="0" style="172" hidden="1" customWidth="1"/>
    <col min="780" max="780" width="19.42578125" style="172" customWidth="1"/>
    <col min="781" max="786" width="13.85546875" style="172" customWidth="1"/>
    <col min="787" max="787" width="12.5703125" style="172" customWidth="1"/>
    <col min="788" max="788" width="15.42578125" style="172" customWidth="1"/>
    <col min="789" max="790" width="13.28515625" style="172" customWidth="1"/>
    <col min="791" max="792" width="12.5703125" style="172" customWidth="1"/>
    <col min="793" max="793" width="13.42578125" style="172" customWidth="1"/>
    <col min="794" max="794" width="12.5703125" style="172" customWidth="1"/>
    <col min="795" max="1019" width="9.140625" style="172"/>
    <col min="1020" max="1020" width="4.5703125" style="172" customWidth="1"/>
    <col min="1021" max="1021" width="19.42578125" style="172" customWidth="1"/>
    <col min="1022" max="1022" width="18.85546875" style="172" customWidth="1"/>
    <col min="1023" max="1023" width="21.85546875" style="172" customWidth="1"/>
    <col min="1024" max="1024" width="10.85546875" style="172" customWidth="1"/>
    <col min="1025" max="1025" width="22" style="172" customWidth="1"/>
    <col min="1026" max="1026" width="12" style="172" customWidth="1"/>
    <col min="1027" max="1027" width="13.140625" style="172" customWidth="1"/>
    <col min="1028" max="1028" width="11.5703125" style="172" customWidth="1"/>
    <col min="1029" max="1029" width="8.7109375" style="172" customWidth="1"/>
    <col min="1030" max="1030" width="13.28515625" style="172" customWidth="1"/>
    <col min="1031" max="1031" width="14.42578125" style="172" customWidth="1"/>
    <col min="1032" max="1032" width="8.85546875" style="172" customWidth="1"/>
    <col min="1033" max="1033" width="12" style="172" bestFit="1" customWidth="1"/>
    <col min="1034" max="1034" width="21" style="172" customWidth="1"/>
    <col min="1035" max="1035" width="0" style="172" hidden="1" customWidth="1"/>
    <col min="1036" max="1036" width="19.42578125" style="172" customWidth="1"/>
    <col min="1037" max="1042" width="13.85546875" style="172" customWidth="1"/>
    <col min="1043" max="1043" width="12.5703125" style="172" customWidth="1"/>
    <col min="1044" max="1044" width="15.42578125" style="172" customWidth="1"/>
    <col min="1045" max="1046" width="13.28515625" style="172" customWidth="1"/>
    <col min="1047" max="1048" width="12.5703125" style="172" customWidth="1"/>
    <col min="1049" max="1049" width="13.42578125" style="172" customWidth="1"/>
    <col min="1050" max="1050" width="12.5703125" style="172" customWidth="1"/>
    <col min="1051" max="1275" width="9.140625" style="172"/>
    <col min="1276" max="1276" width="4.5703125" style="172" customWidth="1"/>
    <col min="1277" max="1277" width="19.42578125" style="172" customWidth="1"/>
    <col min="1278" max="1278" width="18.85546875" style="172" customWidth="1"/>
    <col min="1279" max="1279" width="21.85546875" style="172" customWidth="1"/>
    <col min="1280" max="1280" width="10.85546875" style="172" customWidth="1"/>
    <col min="1281" max="1281" width="22" style="172" customWidth="1"/>
    <col min="1282" max="1282" width="12" style="172" customWidth="1"/>
    <col min="1283" max="1283" width="13.140625" style="172" customWidth="1"/>
    <col min="1284" max="1284" width="11.5703125" style="172" customWidth="1"/>
    <col min="1285" max="1285" width="8.7109375" style="172" customWidth="1"/>
    <col min="1286" max="1286" width="13.28515625" style="172" customWidth="1"/>
    <col min="1287" max="1287" width="14.42578125" style="172" customWidth="1"/>
    <col min="1288" max="1288" width="8.85546875" style="172" customWidth="1"/>
    <col min="1289" max="1289" width="12" style="172" bestFit="1" customWidth="1"/>
    <col min="1290" max="1290" width="21" style="172" customWidth="1"/>
    <col min="1291" max="1291" width="0" style="172" hidden="1" customWidth="1"/>
    <col min="1292" max="1292" width="19.42578125" style="172" customWidth="1"/>
    <col min="1293" max="1298" width="13.85546875" style="172" customWidth="1"/>
    <col min="1299" max="1299" width="12.5703125" style="172" customWidth="1"/>
    <col min="1300" max="1300" width="15.42578125" style="172" customWidth="1"/>
    <col min="1301" max="1302" width="13.28515625" style="172" customWidth="1"/>
    <col min="1303" max="1304" width="12.5703125" style="172" customWidth="1"/>
    <col min="1305" max="1305" width="13.42578125" style="172" customWidth="1"/>
    <col min="1306" max="1306" width="12.5703125" style="172" customWidth="1"/>
    <col min="1307" max="1531" width="9.140625" style="172"/>
    <col min="1532" max="1532" width="4.5703125" style="172" customWidth="1"/>
    <col min="1533" max="1533" width="19.42578125" style="172" customWidth="1"/>
    <col min="1534" max="1534" width="18.85546875" style="172" customWidth="1"/>
    <col min="1535" max="1535" width="21.85546875" style="172" customWidth="1"/>
    <col min="1536" max="1536" width="10.85546875" style="172" customWidth="1"/>
    <col min="1537" max="1537" width="22" style="172" customWidth="1"/>
    <col min="1538" max="1538" width="12" style="172" customWidth="1"/>
    <col min="1539" max="1539" width="13.140625" style="172" customWidth="1"/>
    <col min="1540" max="1540" width="11.5703125" style="172" customWidth="1"/>
    <col min="1541" max="1541" width="8.7109375" style="172" customWidth="1"/>
    <col min="1542" max="1542" width="13.28515625" style="172" customWidth="1"/>
    <col min="1543" max="1543" width="14.42578125" style="172" customWidth="1"/>
    <col min="1544" max="1544" width="8.85546875" style="172" customWidth="1"/>
    <col min="1545" max="1545" width="12" style="172" bestFit="1" customWidth="1"/>
    <col min="1546" max="1546" width="21" style="172" customWidth="1"/>
    <col min="1547" max="1547" width="0" style="172" hidden="1" customWidth="1"/>
    <col min="1548" max="1548" width="19.42578125" style="172" customWidth="1"/>
    <col min="1549" max="1554" width="13.85546875" style="172" customWidth="1"/>
    <col min="1555" max="1555" width="12.5703125" style="172" customWidth="1"/>
    <col min="1556" max="1556" width="15.42578125" style="172" customWidth="1"/>
    <col min="1557" max="1558" width="13.28515625" style="172" customWidth="1"/>
    <col min="1559" max="1560" width="12.5703125" style="172" customWidth="1"/>
    <col min="1561" max="1561" width="13.42578125" style="172" customWidth="1"/>
    <col min="1562" max="1562" width="12.5703125" style="172" customWidth="1"/>
    <col min="1563" max="1787" width="9.140625" style="172"/>
    <col min="1788" max="1788" width="4.5703125" style="172" customWidth="1"/>
    <col min="1789" max="1789" width="19.42578125" style="172" customWidth="1"/>
    <col min="1790" max="1790" width="18.85546875" style="172" customWidth="1"/>
    <col min="1791" max="1791" width="21.85546875" style="172" customWidth="1"/>
    <col min="1792" max="1792" width="10.85546875" style="172" customWidth="1"/>
    <col min="1793" max="1793" width="22" style="172" customWidth="1"/>
    <col min="1794" max="1794" width="12" style="172" customWidth="1"/>
    <col min="1795" max="1795" width="13.140625" style="172" customWidth="1"/>
    <col min="1796" max="1796" width="11.5703125" style="172" customWidth="1"/>
    <col min="1797" max="1797" width="8.7109375" style="172" customWidth="1"/>
    <col min="1798" max="1798" width="13.28515625" style="172" customWidth="1"/>
    <col min="1799" max="1799" width="14.42578125" style="172" customWidth="1"/>
    <col min="1800" max="1800" width="8.85546875" style="172" customWidth="1"/>
    <col min="1801" max="1801" width="12" style="172" bestFit="1" customWidth="1"/>
    <col min="1802" max="1802" width="21" style="172" customWidth="1"/>
    <col min="1803" max="1803" width="0" style="172" hidden="1" customWidth="1"/>
    <col min="1804" max="1804" width="19.42578125" style="172" customWidth="1"/>
    <col min="1805" max="1810" width="13.85546875" style="172" customWidth="1"/>
    <col min="1811" max="1811" width="12.5703125" style="172" customWidth="1"/>
    <col min="1812" max="1812" width="15.42578125" style="172" customWidth="1"/>
    <col min="1813" max="1814" width="13.28515625" style="172" customWidth="1"/>
    <col min="1815" max="1816" width="12.5703125" style="172" customWidth="1"/>
    <col min="1817" max="1817" width="13.42578125" style="172" customWidth="1"/>
    <col min="1818" max="1818" width="12.5703125" style="172" customWidth="1"/>
    <col min="1819" max="2043" width="9.140625" style="172"/>
    <col min="2044" max="2044" width="4.5703125" style="172" customWidth="1"/>
    <col min="2045" max="2045" width="19.42578125" style="172" customWidth="1"/>
    <col min="2046" max="2046" width="18.85546875" style="172" customWidth="1"/>
    <col min="2047" max="2047" width="21.85546875" style="172" customWidth="1"/>
    <col min="2048" max="2048" width="10.85546875" style="172" customWidth="1"/>
    <col min="2049" max="2049" width="22" style="172" customWidth="1"/>
    <col min="2050" max="2050" width="12" style="172" customWidth="1"/>
    <col min="2051" max="2051" width="13.140625" style="172" customWidth="1"/>
    <col min="2052" max="2052" width="11.5703125" style="172" customWidth="1"/>
    <col min="2053" max="2053" width="8.7109375" style="172" customWidth="1"/>
    <col min="2054" max="2054" width="13.28515625" style="172" customWidth="1"/>
    <col min="2055" max="2055" width="14.42578125" style="172" customWidth="1"/>
    <col min="2056" max="2056" width="8.85546875" style="172" customWidth="1"/>
    <col min="2057" max="2057" width="12" style="172" bestFit="1" customWidth="1"/>
    <col min="2058" max="2058" width="21" style="172" customWidth="1"/>
    <col min="2059" max="2059" width="0" style="172" hidden="1" customWidth="1"/>
    <col min="2060" max="2060" width="19.42578125" style="172" customWidth="1"/>
    <col min="2061" max="2066" width="13.85546875" style="172" customWidth="1"/>
    <col min="2067" max="2067" width="12.5703125" style="172" customWidth="1"/>
    <col min="2068" max="2068" width="15.42578125" style="172" customWidth="1"/>
    <col min="2069" max="2070" width="13.28515625" style="172" customWidth="1"/>
    <col min="2071" max="2072" width="12.5703125" style="172" customWidth="1"/>
    <col min="2073" max="2073" width="13.42578125" style="172" customWidth="1"/>
    <col min="2074" max="2074" width="12.5703125" style="172" customWidth="1"/>
    <col min="2075" max="2299" width="9.140625" style="172"/>
    <col min="2300" max="2300" width="4.5703125" style="172" customWidth="1"/>
    <col min="2301" max="2301" width="19.42578125" style="172" customWidth="1"/>
    <col min="2302" max="2302" width="18.85546875" style="172" customWidth="1"/>
    <col min="2303" max="2303" width="21.85546875" style="172" customWidth="1"/>
    <col min="2304" max="2304" width="10.85546875" style="172" customWidth="1"/>
    <col min="2305" max="2305" width="22" style="172" customWidth="1"/>
    <col min="2306" max="2306" width="12" style="172" customWidth="1"/>
    <col min="2307" max="2307" width="13.140625" style="172" customWidth="1"/>
    <col min="2308" max="2308" width="11.5703125" style="172" customWidth="1"/>
    <col min="2309" max="2309" width="8.7109375" style="172" customWidth="1"/>
    <col min="2310" max="2310" width="13.28515625" style="172" customWidth="1"/>
    <col min="2311" max="2311" width="14.42578125" style="172" customWidth="1"/>
    <col min="2312" max="2312" width="8.85546875" style="172" customWidth="1"/>
    <col min="2313" max="2313" width="12" style="172" bestFit="1" customWidth="1"/>
    <col min="2314" max="2314" width="21" style="172" customWidth="1"/>
    <col min="2315" max="2315" width="0" style="172" hidden="1" customWidth="1"/>
    <col min="2316" max="2316" width="19.42578125" style="172" customWidth="1"/>
    <col min="2317" max="2322" width="13.85546875" style="172" customWidth="1"/>
    <col min="2323" max="2323" width="12.5703125" style="172" customWidth="1"/>
    <col min="2324" max="2324" width="15.42578125" style="172" customWidth="1"/>
    <col min="2325" max="2326" width="13.28515625" style="172" customWidth="1"/>
    <col min="2327" max="2328" width="12.5703125" style="172" customWidth="1"/>
    <col min="2329" max="2329" width="13.42578125" style="172" customWidth="1"/>
    <col min="2330" max="2330" width="12.5703125" style="172" customWidth="1"/>
    <col min="2331" max="2555" width="9.140625" style="172"/>
    <col min="2556" max="2556" width="4.5703125" style="172" customWidth="1"/>
    <col min="2557" max="2557" width="19.42578125" style="172" customWidth="1"/>
    <col min="2558" max="2558" width="18.85546875" style="172" customWidth="1"/>
    <col min="2559" max="2559" width="21.85546875" style="172" customWidth="1"/>
    <col min="2560" max="2560" width="10.85546875" style="172" customWidth="1"/>
    <col min="2561" max="2561" width="22" style="172" customWidth="1"/>
    <col min="2562" max="2562" width="12" style="172" customWidth="1"/>
    <col min="2563" max="2563" width="13.140625" style="172" customWidth="1"/>
    <col min="2564" max="2564" width="11.5703125" style="172" customWidth="1"/>
    <col min="2565" max="2565" width="8.7109375" style="172" customWidth="1"/>
    <col min="2566" max="2566" width="13.28515625" style="172" customWidth="1"/>
    <col min="2567" max="2567" width="14.42578125" style="172" customWidth="1"/>
    <col min="2568" max="2568" width="8.85546875" style="172" customWidth="1"/>
    <col min="2569" max="2569" width="12" style="172" bestFit="1" customWidth="1"/>
    <col min="2570" max="2570" width="21" style="172" customWidth="1"/>
    <col min="2571" max="2571" width="0" style="172" hidden="1" customWidth="1"/>
    <col min="2572" max="2572" width="19.42578125" style="172" customWidth="1"/>
    <col min="2573" max="2578" width="13.85546875" style="172" customWidth="1"/>
    <col min="2579" max="2579" width="12.5703125" style="172" customWidth="1"/>
    <col min="2580" max="2580" width="15.42578125" style="172" customWidth="1"/>
    <col min="2581" max="2582" width="13.28515625" style="172" customWidth="1"/>
    <col min="2583" max="2584" width="12.5703125" style="172" customWidth="1"/>
    <col min="2585" max="2585" width="13.42578125" style="172" customWidth="1"/>
    <col min="2586" max="2586" width="12.5703125" style="172" customWidth="1"/>
    <col min="2587" max="2811" width="9.140625" style="172"/>
    <col min="2812" max="2812" width="4.5703125" style="172" customWidth="1"/>
    <col min="2813" max="2813" width="19.42578125" style="172" customWidth="1"/>
    <col min="2814" max="2814" width="18.85546875" style="172" customWidth="1"/>
    <col min="2815" max="2815" width="21.85546875" style="172" customWidth="1"/>
    <col min="2816" max="2816" width="10.85546875" style="172" customWidth="1"/>
    <col min="2817" max="2817" width="22" style="172" customWidth="1"/>
    <col min="2818" max="2818" width="12" style="172" customWidth="1"/>
    <col min="2819" max="2819" width="13.140625" style="172" customWidth="1"/>
    <col min="2820" max="2820" width="11.5703125" style="172" customWidth="1"/>
    <col min="2821" max="2821" width="8.7109375" style="172" customWidth="1"/>
    <col min="2822" max="2822" width="13.28515625" style="172" customWidth="1"/>
    <col min="2823" max="2823" width="14.42578125" style="172" customWidth="1"/>
    <col min="2824" max="2824" width="8.85546875" style="172" customWidth="1"/>
    <col min="2825" max="2825" width="12" style="172" bestFit="1" customWidth="1"/>
    <col min="2826" max="2826" width="21" style="172" customWidth="1"/>
    <col min="2827" max="2827" width="0" style="172" hidden="1" customWidth="1"/>
    <col min="2828" max="2828" width="19.42578125" style="172" customWidth="1"/>
    <col min="2829" max="2834" width="13.85546875" style="172" customWidth="1"/>
    <col min="2835" max="2835" width="12.5703125" style="172" customWidth="1"/>
    <col min="2836" max="2836" width="15.42578125" style="172" customWidth="1"/>
    <col min="2837" max="2838" width="13.28515625" style="172" customWidth="1"/>
    <col min="2839" max="2840" width="12.5703125" style="172" customWidth="1"/>
    <col min="2841" max="2841" width="13.42578125" style="172" customWidth="1"/>
    <col min="2842" max="2842" width="12.5703125" style="172" customWidth="1"/>
    <col min="2843" max="3067" width="9.140625" style="172"/>
    <col min="3068" max="3068" width="4.5703125" style="172" customWidth="1"/>
    <col min="3069" max="3069" width="19.42578125" style="172" customWidth="1"/>
    <col min="3070" max="3070" width="18.85546875" style="172" customWidth="1"/>
    <col min="3071" max="3071" width="21.85546875" style="172" customWidth="1"/>
    <col min="3072" max="3072" width="10.85546875" style="172" customWidth="1"/>
    <col min="3073" max="3073" width="22" style="172" customWidth="1"/>
    <col min="3074" max="3074" width="12" style="172" customWidth="1"/>
    <col min="3075" max="3075" width="13.140625" style="172" customWidth="1"/>
    <col min="3076" max="3076" width="11.5703125" style="172" customWidth="1"/>
    <col min="3077" max="3077" width="8.7109375" style="172" customWidth="1"/>
    <col min="3078" max="3078" width="13.28515625" style="172" customWidth="1"/>
    <col min="3079" max="3079" width="14.42578125" style="172" customWidth="1"/>
    <col min="3080" max="3080" width="8.85546875" style="172" customWidth="1"/>
    <col min="3081" max="3081" width="12" style="172" bestFit="1" customWidth="1"/>
    <col min="3082" max="3082" width="21" style="172" customWidth="1"/>
    <col min="3083" max="3083" width="0" style="172" hidden="1" customWidth="1"/>
    <col min="3084" max="3084" width="19.42578125" style="172" customWidth="1"/>
    <col min="3085" max="3090" width="13.85546875" style="172" customWidth="1"/>
    <col min="3091" max="3091" width="12.5703125" style="172" customWidth="1"/>
    <col min="3092" max="3092" width="15.42578125" style="172" customWidth="1"/>
    <col min="3093" max="3094" width="13.28515625" style="172" customWidth="1"/>
    <col min="3095" max="3096" width="12.5703125" style="172" customWidth="1"/>
    <col min="3097" max="3097" width="13.42578125" style="172" customWidth="1"/>
    <col min="3098" max="3098" width="12.5703125" style="172" customWidth="1"/>
    <col min="3099" max="3323" width="9.140625" style="172"/>
    <col min="3324" max="3324" width="4.5703125" style="172" customWidth="1"/>
    <col min="3325" max="3325" width="19.42578125" style="172" customWidth="1"/>
    <col min="3326" max="3326" width="18.85546875" style="172" customWidth="1"/>
    <col min="3327" max="3327" width="21.85546875" style="172" customWidth="1"/>
    <col min="3328" max="3328" width="10.85546875" style="172" customWidth="1"/>
    <col min="3329" max="3329" width="22" style="172" customWidth="1"/>
    <col min="3330" max="3330" width="12" style="172" customWidth="1"/>
    <col min="3331" max="3331" width="13.140625" style="172" customWidth="1"/>
    <col min="3332" max="3332" width="11.5703125" style="172" customWidth="1"/>
    <col min="3333" max="3333" width="8.7109375" style="172" customWidth="1"/>
    <col min="3334" max="3334" width="13.28515625" style="172" customWidth="1"/>
    <col min="3335" max="3335" width="14.42578125" style="172" customWidth="1"/>
    <col min="3336" max="3336" width="8.85546875" style="172" customWidth="1"/>
    <col min="3337" max="3337" width="12" style="172" bestFit="1" customWidth="1"/>
    <col min="3338" max="3338" width="21" style="172" customWidth="1"/>
    <col min="3339" max="3339" width="0" style="172" hidden="1" customWidth="1"/>
    <col min="3340" max="3340" width="19.42578125" style="172" customWidth="1"/>
    <col min="3341" max="3346" width="13.85546875" style="172" customWidth="1"/>
    <col min="3347" max="3347" width="12.5703125" style="172" customWidth="1"/>
    <col min="3348" max="3348" width="15.42578125" style="172" customWidth="1"/>
    <col min="3349" max="3350" width="13.28515625" style="172" customWidth="1"/>
    <col min="3351" max="3352" width="12.5703125" style="172" customWidth="1"/>
    <col min="3353" max="3353" width="13.42578125" style="172" customWidth="1"/>
    <col min="3354" max="3354" width="12.5703125" style="172" customWidth="1"/>
    <col min="3355" max="3579" width="9.140625" style="172"/>
    <col min="3580" max="3580" width="4.5703125" style="172" customWidth="1"/>
    <col min="3581" max="3581" width="19.42578125" style="172" customWidth="1"/>
    <col min="3582" max="3582" width="18.85546875" style="172" customWidth="1"/>
    <col min="3583" max="3583" width="21.85546875" style="172" customWidth="1"/>
    <col min="3584" max="3584" width="10.85546875" style="172" customWidth="1"/>
    <col min="3585" max="3585" width="22" style="172" customWidth="1"/>
    <col min="3586" max="3586" width="12" style="172" customWidth="1"/>
    <col min="3587" max="3587" width="13.140625" style="172" customWidth="1"/>
    <col min="3588" max="3588" width="11.5703125" style="172" customWidth="1"/>
    <col min="3589" max="3589" width="8.7109375" style="172" customWidth="1"/>
    <col min="3590" max="3590" width="13.28515625" style="172" customWidth="1"/>
    <col min="3591" max="3591" width="14.42578125" style="172" customWidth="1"/>
    <col min="3592" max="3592" width="8.85546875" style="172" customWidth="1"/>
    <col min="3593" max="3593" width="12" style="172" bestFit="1" customWidth="1"/>
    <col min="3594" max="3594" width="21" style="172" customWidth="1"/>
    <col min="3595" max="3595" width="0" style="172" hidden="1" customWidth="1"/>
    <col min="3596" max="3596" width="19.42578125" style="172" customWidth="1"/>
    <col min="3597" max="3602" width="13.85546875" style="172" customWidth="1"/>
    <col min="3603" max="3603" width="12.5703125" style="172" customWidth="1"/>
    <col min="3604" max="3604" width="15.42578125" style="172" customWidth="1"/>
    <col min="3605" max="3606" width="13.28515625" style="172" customWidth="1"/>
    <col min="3607" max="3608" width="12.5703125" style="172" customWidth="1"/>
    <col min="3609" max="3609" width="13.42578125" style="172" customWidth="1"/>
    <col min="3610" max="3610" width="12.5703125" style="172" customWidth="1"/>
    <col min="3611" max="3835" width="9.140625" style="172"/>
    <col min="3836" max="3836" width="4.5703125" style="172" customWidth="1"/>
    <col min="3837" max="3837" width="19.42578125" style="172" customWidth="1"/>
    <col min="3838" max="3838" width="18.85546875" style="172" customWidth="1"/>
    <col min="3839" max="3839" width="21.85546875" style="172" customWidth="1"/>
    <col min="3840" max="3840" width="10.85546875" style="172" customWidth="1"/>
    <col min="3841" max="3841" width="22" style="172" customWidth="1"/>
    <col min="3842" max="3842" width="12" style="172" customWidth="1"/>
    <col min="3843" max="3843" width="13.140625" style="172" customWidth="1"/>
    <col min="3844" max="3844" width="11.5703125" style="172" customWidth="1"/>
    <col min="3845" max="3845" width="8.7109375" style="172" customWidth="1"/>
    <col min="3846" max="3846" width="13.28515625" style="172" customWidth="1"/>
    <col min="3847" max="3847" width="14.42578125" style="172" customWidth="1"/>
    <col min="3848" max="3848" width="8.85546875" style="172" customWidth="1"/>
    <col min="3849" max="3849" width="12" style="172" bestFit="1" customWidth="1"/>
    <col min="3850" max="3850" width="21" style="172" customWidth="1"/>
    <col min="3851" max="3851" width="0" style="172" hidden="1" customWidth="1"/>
    <col min="3852" max="3852" width="19.42578125" style="172" customWidth="1"/>
    <col min="3853" max="3858" width="13.85546875" style="172" customWidth="1"/>
    <col min="3859" max="3859" width="12.5703125" style="172" customWidth="1"/>
    <col min="3860" max="3860" width="15.42578125" style="172" customWidth="1"/>
    <col min="3861" max="3862" width="13.28515625" style="172" customWidth="1"/>
    <col min="3863" max="3864" width="12.5703125" style="172" customWidth="1"/>
    <col min="3865" max="3865" width="13.42578125" style="172" customWidth="1"/>
    <col min="3866" max="3866" width="12.5703125" style="172" customWidth="1"/>
    <col min="3867" max="4091" width="9.140625" style="172"/>
    <col min="4092" max="4092" width="4.5703125" style="172" customWidth="1"/>
    <col min="4093" max="4093" width="19.42578125" style="172" customWidth="1"/>
    <col min="4094" max="4094" width="18.85546875" style="172" customWidth="1"/>
    <col min="4095" max="4095" width="21.85546875" style="172" customWidth="1"/>
    <col min="4096" max="4096" width="10.85546875" style="172" customWidth="1"/>
    <col min="4097" max="4097" width="22" style="172" customWidth="1"/>
    <col min="4098" max="4098" width="12" style="172" customWidth="1"/>
    <col min="4099" max="4099" width="13.140625" style="172" customWidth="1"/>
    <col min="4100" max="4100" width="11.5703125" style="172" customWidth="1"/>
    <col min="4101" max="4101" width="8.7109375" style="172" customWidth="1"/>
    <col min="4102" max="4102" width="13.28515625" style="172" customWidth="1"/>
    <col min="4103" max="4103" width="14.42578125" style="172" customWidth="1"/>
    <col min="4104" max="4104" width="8.85546875" style="172" customWidth="1"/>
    <col min="4105" max="4105" width="12" style="172" bestFit="1" customWidth="1"/>
    <col min="4106" max="4106" width="21" style="172" customWidth="1"/>
    <col min="4107" max="4107" width="0" style="172" hidden="1" customWidth="1"/>
    <col min="4108" max="4108" width="19.42578125" style="172" customWidth="1"/>
    <col min="4109" max="4114" width="13.85546875" style="172" customWidth="1"/>
    <col min="4115" max="4115" width="12.5703125" style="172" customWidth="1"/>
    <col min="4116" max="4116" width="15.42578125" style="172" customWidth="1"/>
    <col min="4117" max="4118" width="13.28515625" style="172" customWidth="1"/>
    <col min="4119" max="4120" width="12.5703125" style="172" customWidth="1"/>
    <col min="4121" max="4121" width="13.42578125" style="172" customWidth="1"/>
    <col min="4122" max="4122" width="12.5703125" style="172" customWidth="1"/>
    <col min="4123" max="4347" width="9.140625" style="172"/>
    <col min="4348" max="4348" width="4.5703125" style="172" customWidth="1"/>
    <col min="4349" max="4349" width="19.42578125" style="172" customWidth="1"/>
    <col min="4350" max="4350" width="18.85546875" style="172" customWidth="1"/>
    <col min="4351" max="4351" width="21.85546875" style="172" customWidth="1"/>
    <col min="4352" max="4352" width="10.85546875" style="172" customWidth="1"/>
    <col min="4353" max="4353" width="22" style="172" customWidth="1"/>
    <col min="4354" max="4354" width="12" style="172" customWidth="1"/>
    <col min="4355" max="4355" width="13.140625" style="172" customWidth="1"/>
    <col min="4356" max="4356" width="11.5703125" style="172" customWidth="1"/>
    <col min="4357" max="4357" width="8.7109375" style="172" customWidth="1"/>
    <col min="4358" max="4358" width="13.28515625" style="172" customWidth="1"/>
    <col min="4359" max="4359" width="14.42578125" style="172" customWidth="1"/>
    <col min="4360" max="4360" width="8.85546875" style="172" customWidth="1"/>
    <col min="4361" max="4361" width="12" style="172" bestFit="1" customWidth="1"/>
    <col min="4362" max="4362" width="21" style="172" customWidth="1"/>
    <col min="4363" max="4363" width="0" style="172" hidden="1" customWidth="1"/>
    <col min="4364" max="4364" width="19.42578125" style="172" customWidth="1"/>
    <col min="4365" max="4370" width="13.85546875" style="172" customWidth="1"/>
    <col min="4371" max="4371" width="12.5703125" style="172" customWidth="1"/>
    <col min="4372" max="4372" width="15.42578125" style="172" customWidth="1"/>
    <col min="4373" max="4374" width="13.28515625" style="172" customWidth="1"/>
    <col min="4375" max="4376" width="12.5703125" style="172" customWidth="1"/>
    <col min="4377" max="4377" width="13.42578125" style="172" customWidth="1"/>
    <col min="4378" max="4378" width="12.5703125" style="172" customWidth="1"/>
    <col min="4379" max="4603" width="9.140625" style="172"/>
    <col min="4604" max="4604" width="4.5703125" style="172" customWidth="1"/>
    <col min="4605" max="4605" width="19.42578125" style="172" customWidth="1"/>
    <col min="4606" max="4606" width="18.85546875" style="172" customWidth="1"/>
    <col min="4607" max="4607" width="21.85546875" style="172" customWidth="1"/>
    <col min="4608" max="4608" width="10.85546875" style="172" customWidth="1"/>
    <col min="4609" max="4609" width="22" style="172" customWidth="1"/>
    <col min="4610" max="4610" width="12" style="172" customWidth="1"/>
    <col min="4611" max="4611" width="13.140625" style="172" customWidth="1"/>
    <col min="4612" max="4612" width="11.5703125" style="172" customWidth="1"/>
    <col min="4613" max="4613" width="8.7109375" style="172" customWidth="1"/>
    <col min="4614" max="4614" width="13.28515625" style="172" customWidth="1"/>
    <col min="4615" max="4615" width="14.42578125" style="172" customWidth="1"/>
    <col min="4616" max="4616" width="8.85546875" style="172" customWidth="1"/>
    <col min="4617" max="4617" width="12" style="172" bestFit="1" customWidth="1"/>
    <col min="4618" max="4618" width="21" style="172" customWidth="1"/>
    <col min="4619" max="4619" width="0" style="172" hidden="1" customWidth="1"/>
    <col min="4620" max="4620" width="19.42578125" style="172" customWidth="1"/>
    <col min="4621" max="4626" width="13.85546875" style="172" customWidth="1"/>
    <col min="4627" max="4627" width="12.5703125" style="172" customWidth="1"/>
    <col min="4628" max="4628" width="15.42578125" style="172" customWidth="1"/>
    <col min="4629" max="4630" width="13.28515625" style="172" customWidth="1"/>
    <col min="4631" max="4632" width="12.5703125" style="172" customWidth="1"/>
    <col min="4633" max="4633" width="13.42578125" style="172" customWidth="1"/>
    <col min="4634" max="4634" width="12.5703125" style="172" customWidth="1"/>
    <col min="4635" max="4859" width="9.140625" style="172"/>
    <col min="4860" max="4860" width="4.5703125" style="172" customWidth="1"/>
    <col min="4861" max="4861" width="19.42578125" style="172" customWidth="1"/>
    <col min="4862" max="4862" width="18.85546875" style="172" customWidth="1"/>
    <col min="4863" max="4863" width="21.85546875" style="172" customWidth="1"/>
    <col min="4864" max="4864" width="10.85546875" style="172" customWidth="1"/>
    <col min="4865" max="4865" width="22" style="172" customWidth="1"/>
    <col min="4866" max="4866" width="12" style="172" customWidth="1"/>
    <col min="4867" max="4867" width="13.140625" style="172" customWidth="1"/>
    <col min="4868" max="4868" width="11.5703125" style="172" customWidth="1"/>
    <col min="4869" max="4869" width="8.7109375" style="172" customWidth="1"/>
    <col min="4870" max="4870" width="13.28515625" style="172" customWidth="1"/>
    <col min="4871" max="4871" width="14.42578125" style="172" customWidth="1"/>
    <col min="4872" max="4872" width="8.85546875" style="172" customWidth="1"/>
    <col min="4873" max="4873" width="12" style="172" bestFit="1" customWidth="1"/>
    <col min="4874" max="4874" width="21" style="172" customWidth="1"/>
    <col min="4875" max="4875" width="0" style="172" hidden="1" customWidth="1"/>
    <col min="4876" max="4876" width="19.42578125" style="172" customWidth="1"/>
    <col min="4877" max="4882" width="13.85546875" style="172" customWidth="1"/>
    <col min="4883" max="4883" width="12.5703125" style="172" customWidth="1"/>
    <col min="4884" max="4884" width="15.42578125" style="172" customWidth="1"/>
    <col min="4885" max="4886" width="13.28515625" style="172" customWidth="1"/>
    <col min="4887" max="4888" width="12.5703125" style="172" customWidth="1"/>
    <col min="4889" max="4889" width="13.42578125" style="172" customWidth="1"/>
    <col min="4890" max="4890" width="12.5703125" style="172" customWidth="1"/>
    <col min="4891" max="5115" width="9.140625" style="172"/>
    <col min="5116" max="5116" width="4.5703125" style="172" customWidth="1"/>
    <col min="5117" max="5117" width="19.42578125" style="172" customWidth="1"/>
    <col min="5118" max="5118" width="18.85546875" style="172" customWidth="1"/>
    <col min="5119" max="5119" width="21.85546875" style="172" customWidth="1"/>
    <col min="5120" max="5120" width="10.85546875" style="172" customWidth="1"/>
    <col min="5121" max="5121" width="22" style="172" customWidth="1"/>
    <col min="5122" max="5122" width="12" style="172" customWidth="1"/>
    <col min="5123" max="5123" width="13.140625" style="172" customWidth="1"/>
    <col min="5124" max="5124" width="11.5703125" style="172" customWidth="1"/>
    <col min="5125" max="5125" width="8.7109375" style="172" customWidth="1"/>
    <col min="5126" max="5126" width="13.28515625" style="172" customWidth="1"/>
    <col min="5127" max="5127" width="14.42578125" style="172" customWidth="1"/>
    <col min="5128" max="5128" width="8.85546875" style="172" customWidth="1"/>
    <col min="5129" max="5129" width="12" style="172" bestFit="1" customWidth="1"/>
    <col min="5130" max="5130" width="21" style="172" customWidth="1"/>
    <col min="5131" max="5131" width="0" style="172" hidden="1" customWidth="1"/>
    <col min="5132" max="5132" width="19.42578125" style="172" customWidth="1"/>
    <col min="5133" max="5138" width="13.85546875" style="172" customWidth="1"/>
    <col min="5139" max="5139" width="12.5703125" style="172" customWidth="1"/>
    <col min="5140" max="5140" width="15.42578125" style="172" customWidth="1"/>
    <col min="5141" max="5142" width="13.28515625" style="172" customWidth="1"/>
    <col min="5143" max="5144" width="12.5703125" style="172" customWidth="1"/>
    <col min="5145" max="5145" width="13.42578125" style="172" customWidth="1"/>
    <col min="5146" max="5146" width="12.5703125" style="172" customWidth="1"/>
    <col min="5147" max="5371" width="9.140625" style="172"/>
    <col min="5372" max="5372" width="4.5703125" style="172" customWidth="1"/>
    <col min="5373" max="5373" width="19.42578125" style="172" customWidth="1"/>
    <col min="5374" max="5374" width="18.85546875" style="172" customWidth="1"/>
    <col min="5375" max="5375" width="21.85546875" style="172" customWidth="1"/>
    <col min="5376" max="5376" width="10.85546875" style="172" customWidth="1"/>
    <col min="5377" max="5377" width="22" style="172" customWidth="1"/>
    <col min="5378" max="5378" width="12" style="172" customWidth="1"/>
    <col min="5379" max="5379" width="13.140625" style="172" customWidth="1"/>
    <col min="5380" max="5380" width="11.5703125" style="172" customWidth="1"/>
    <col min="5381" max="5381" width="8.7109375" style="172" customWidth="1"/>
    <col min="5382" max="5382" width="13.28515625" style="172" customWidth="1"/>
    <col min="5383" max="5383" width="14.42578125" style="172" customWidth="1"/>
    <col min="5384" max="5384" width="8.85546875" style="172" customWidth="1"/>
    <col min="5385" max="5385" width="12" style="172" bestFit="1" customWidth="1"/>
    <col min="5386" max="5386" width="21" style="172" customWidth="1"/>
    <col min="5387" max="5387" width="0" style="172" hidden="1" customWidth="1"/>
    <col min="5388" max="5388" width="19.42578125" style="172" customWidth="1"/>
    <col min="5389" max="5394" width="13.85546875" style="172" customWidth="1"/>
    <col min="5395" max="5395" width="12.5703125" style="172" customWidth="1"/>
    <col min="5396" max="5396" width="15.42578125" style="172" customWidth="1"/>
    <col min="5397" max="5398" width="13.28515625" style="172" customWidth="1"/>
    <col min="5399" max="5400" width="12.5703125" style="172" customWidth="1"/>
    <col min="5401" max="5401" width="13.42578125" style="172" customWidth="1"/>
    <col min="5402" max="5402" width="12.5703125" style="172" customWidth="1"/>
    <col min="5403" max="5627" width="9.140625" style="172"/>
    <col min="5628" max="5628" width="4.5703125" style="172" customWidth="1"/>
    <col min="5629" max="5629" width="19.42578125" style="172" customWidth="1"/>
    <col min="5630" max="5630" width="18.85546875" style="172" customWidth="1"/>
    <col min="5631" max="5631" width="21.85546875" style="172" customWidth="1"/>
    <col min="5632" max="5632" width="10.85546875" style="172" customWidth="1"/>
    <col min="5633" max="5633" width="22" style="172" customWidth="1"/>
    <col min="5634" max="5634" width="12" style="172" customWidth="1"/>
    <col min="5635" max="5635" width="13.140625" style="172" customWidth="1"/>
    <col min="5636" max="5636" width="11.5703125" style="172" customWidth="1"/>
    <col min="5637" max="5637" width="8.7109375" style="172" customWidth="1"/>
    <col min="5638" max="5638" width="13.28515625" style="172" customWidth="1"/>
    <col min="5639" max="5639" width="14.42578125" style="172" customWidth="1"/>
    <col min="5640" max="5640" width="8.85546875" style="172" customWidth="1"/>
    <col min="5641" max="5641" width="12" style="172" bestFit="1" customWidth="1"/>
    <col min="5642" max="5642" width="21" style="172" customWidth="1"/>
    <col min="5643" max="5643" width="0" style="172" hidden="1" customWidth="1"/>
    <col min="5644" max="5644" width="19.42578125" style="172" customWidth="1"/>
    <col min="5645" max="5650" width="13.85546875" style="172" customWidth="1"/>
    <col min="5651" max="5651" width="12.5703125" style="172" customWidth="1"/>
    <col min="5652" max="5652" width="15.42578125" style="172" customWidth="1"/>
    <col min="5653" max="5654" width="13.28515625" style="172" customWidth="1"/>
    <col min="5655" max="5656" width="12.5703125" style="172" customWidth="1"/>
    <col min="5657" max="5657" width="13.42578125" style="172" customWidth="1"/>
    <col min="5658" max="5658" width="12.5703125" style="172" customWidth="1"/>
    <col min="5659" max="5883" width="9.140625" style="172"/>
    <col min="5884" max="5884" width="4.5703125" style="172" customWidth="1"/>
    <col min="5885" max="5885" width="19.42578125" style="172" customWidth="1"/>
    <col min="5886" max="5886" width="18.85546875" style="172" customWidth="1"/>
    <col min="5887" max="5887" width="21.85546875" style="172" customWidth="1"/>
    <col min="5888" max="5888" width="10.85546875" style="172" customWidth="1"/>
    <col min="5889" max="5889" width="22" style="172" customWidth="1"/>
    <col min="5890" max="5890" width="12" style="172" customWidth="1"/>
    <col min="5891" max="5891" width="13.140625" style="172" customWidth="1"/>
    <col min="5892" max="5892" width="11.5703125" style="172" customWidth="1"/>
    <col min="5893" max="5893" width="8.7109375" style="172" customWidth="1"/>
    <col min="5894" max="5894" width="13.28515625" style="172" customWidth="1"/>
    <col min="5895" max="5895" width="14.42578125" style="172" customWidth="1"/>
    <col min="5896" max="5896" width="8.85546875" style="172" customWidth="1"/>
    <col min="5897" max="5897" width="12" style="172" bestFit="1" customWidth="1"/>
    <col min="5898" max="5898" width="21" style="172" customWidth="1"/>
    <col min="5899" max="5899" width="0" style="172" hidden="1" customWidth="1"/>
    <col min="5900" max="5900" width="19.42578125" style="172" customWidth="1"/>
    <col min="5901" max="5906" width="13.85546875" style="172" customWidth="1"/>
    <col min="5907" max="5907" width="12.5703125" style="172" customWidth="1"/>
    <col min="5908" max="5908" width="15.42578125" style="172" customWidth="1"/>
    <col min="5909" max="5910" width="13.28515625" style="172" customWidth="1"/>
    <col min="5911" max="5912" width="12.5703125" style="172" customWidth="1"/>
    <col min="5913" max="5913" width="13.42578125" style="172" customWidth="1"/>
    <col min="5914" max="5914" width="12.5703125" style="172" customWidth="1"/>
    <col min="5915" max="6139" width="9.140625" style="172"/>
    <col min="6140" max="6140" width="4.5703125" style="172" customWidth="1"/>
    <col min="6141" max="6141" width="19.42578125" style="172" customWidth="1"/>
    <col min="6142" max="6142" width="18.85546875" style="172" customWidth="1"/>
    <col min="6143" max="6143" width="21.85546875" style="172" customWidth="1"/>
    <col min="6144" max="6144" width="10.85546875" style="172" customWidth="1"/>
    <col min="6145" max="6145" width="22" style="172" customWidth="1"/>
    <col min="6146" max="6146" width="12" style="172" customWidth="1"/>
    <col min="6147" max="6147" width="13.140625" style="172" customWidth="1"/>
    <col min="6148" max="6148" width="11.5703125" style="172" customWidth="1"/>
    <col min="6149" max="6149" width="8.7109375" style="172" customWidth="1"/>
    <col min="6150" max="6150" width="13.28515625" style="172" customWidth="1"/>
    <col min="6151" max="6151" width="14.42578125" style="172" customWidth="1"/>
    <col min="6152" max="6152" width="8.85546875" style="172" customWidth="1"/>
    <col min="6153" max="6153" width="12" style="172" bestFit="1" customWidth="1"/>
    <col min="6154" max="6154" width="21" style="172" customWidth="1"/>
    <col min="6155" max="6155" width="0" style="172" hidden="1" customWidth="1"/>
    <col min="6156" max="6156" width="19.42578125" style="172" customWidth="1"/>
    <col min="6157" max="6162" width="13.85546875" style="172" customWidth="1"/>
    <col min="6163" max="6163" width="12.5703125" style="172" customWidth="1"/>
    <col min="6164" max="6164" width="15.42578125" style="172" customWidth="1"/>
    <col min="6165" max="6166" width="13.28515625" style="172" customWidth="1"/>
    <col min="6167" max="6168" width="12.5703125" style="172" customWidth="1"/>
    <col min="6169" max="6169" width="13.42578125" style="172" customWidth="1"/>
    <col min="6170" max="6170" width="12.5703125" style="172" customWidth="1"/>
    <col min="6171" max="6395" width="9.140625" style="172"/>
    <col min="6396" max="6396" width="4.5703125" style="172" customWidth="1"/>
    <col min="6397" max="6397" width="19.42578125" style="172" customWidth="1"/>
    <col min="6398" max="6398" width="18.85546875" style="172" customWidth="1"/>
    <col min="6399" max="6399" width="21.85546875" style="172" customWidth="1"/>
    <col min="6400" max="6400" width="10.85546875" style="172" customWidth="1"/>
    <col min="6401" max="6401" width="22" style="172" customWidth="1"/>
    <col min="6402" max="6402" width="12" style="172" customWidth="1"/>
    <col min="6403" max="6403" width="13.140625" style="172" customWidth="1"/>
    <col min="6404" max="6404" width="11.5703125" style="172" customWidth="1"/>
    <col min="6405" max="6405" width="8.7109375" style="172" customWidth="1"/>
    <col min="6406" max="6406" width="13.28515625" style="172" customWidth="1"/>
    <col min="6407" max="6407" width="14.42578125" style="172" customWidth="1"/>
    <col min="6408" max="6408" width="8.85546875" style="172" customWidth="1"/>
    <col min="6409" max="6409" width="12" style="172" bestFit="1" customWidth="1"/>
    <col min="6410" max="6410" width="21" style="172" customWidth="1"/>
    <col min="6411" max="6411" width="0" style="172" hidden="1" customWidth="1"/>
    <col min="6412" max="6412" width="19.42578125" style="172" customWidth="1"/>
    <col min="6413" max="6418" width="13.85546875" style="172" customWidth="1"/>
    <col min="6419" max="6419" width="12.5703125" style="172" customWidth="1"/>
    <col min="6420" max="6420" width="15.42578125" style="172" customWidth="1"/>
    <col min="6421" max="6422" width="13.28515625" style="172" customWidth="1"/>
    <col min="6423" max="6424" width="12.5703125" style="172" customWidth="1"/>
    <col min="6425" max="6425" width="13.42578125" style="172" customWidth="1"/>
    <col min="6426" max="6426" width="12.5703125" style="172" customWidth="1"/>
    <col min="6427" max="6651" width="9.140625" style="172"/>
    <col min="6652" max="6652" width="4.5703125" style="172" customWidth="1"/>
    <col min="6653" max="6653" width="19.42578125" style="172" customWidth="1"/>
    <col min="6654" max="6654" width="18.85546875" style="172" customWidth="1"/>
    <col min="6655" max="6655" width="21.85546875" style="172" customWidth="1"/>
    <col min="6656" max="6656" width="10.85546875" style="172" customWidth="1"/>
    <col min="6657" max="6657" width="22" style="172" customWidth="1"/>
    <col min="6658" max="6658" width="12" style="172" customWidth="1"/>
    <col min="6659" max="6659" width="13.140625" style="172" customWidth="1"/>
    <col min="6660" max="6660" width="11.5703125" style="172" customWidth="1"/>
    <col min="6661" max="6661" width="8.7109375" style="172" customWidth="1"/>
    <col min="6662" max="6662" width="13.28515625" style="172" customWidth="1"/>
    <col min="6663" max="6663" width="14.42578125" style="172" customWidth="1"/>
    <col min="6664" max="6664" width="8.85546875" style="172" customWidth="1"/>
    <col min="6665" max="6665" width="12" style="172" bestFit="1" customWidth="1"/>
    <col min="6666" max="6666" width="21" style="172" customWidth="1"/>
    <col min="6667" max="6667" width="0" style="172" hidden="1" customWidth="1"/>
    <col min="6668" max="6668" width="19.42578125" style="172" customWidth="1"/>
    <col min="6669" max="6674" width="13.85546875" style="172" customWidth="1"/>
    <col min="6675" max="6675" width="12.5703125" style="172" customWidth="1"/>
    <col min="6676" max="6676" width="15.42578125" style="172" customWidth="1"/>
    <col min="6677" max="6678" width="13.28515625" style="172" customWidth="1"/>
    <col min="6679" max="6680" width="12.5703125" style="172" customWidth="1"/>
    <col min="6681" max="6681" width="13.42578125" style="172" customWidth="1"/>
    <col min="6682" max="6682" width="12.5703125" style="172" customWidth="1"/>
    <col min="6683" max="6907" width="9.140625" style="172"/>
    <col min="6908" max="6908" width="4.5703125" style="172" customWidth="1"/>
    <col min="6909" max="6909" width="19.42578125" style="172" customWidth="1"/>
    <col min="6910" max="6910" width="18.85546875" style="172" customWidth="1"/>
    <col min="6911" max="6911" width="21.85546875" style="172" customWidth="1"/>
    <col min="6912" max="6912" width="10.85546875" style="172" customWidth="1"/>
    <col min="6913" max="6913" width="22" style="172" customWidth="1"/>
    <col min="6914" max="6914" width="12" style="172" customWidth="1"/>
    <col min="6915" max="6915" width="13.140625" style="172" customWidth="1"/>
    <col min="6916" max="6916" width="11.5703125" style="172" customWidth="1"/>
    <col min="6917" max="6917" width="8.7109375" style="172" customWidth="1"/>
    <col min="6918" max="6918" width="13.28515625" style="172" customWidth="1"/>
    <col min="6919" max="6919" width="14.42578125" style="172" customWidth="1"/>
    <col min="6920" max="6920" width="8.85546875" style="172" customWidth="1"/>
    <col min="6921" max="6921" width="12" style="172" bestFit="1" customWidth="1"/>
    <col min="6922" max="6922" width="21" style="172" customWidth="1"/>
    <col min="6923" max="6923" width="0" style="172" hidden="1" customWidth="1"/>
    <col min="6924" max="6924" width="19.42578125" style="172" customWidth="1"/>
    <col min="6925" max="6930" width="13.85546875" style="172" customWidth="1"/>
    <col min="6931" max="6931" width="12.5703125" style="172" customWidth="1"/>
    <col min="6932" max="6932" width="15.42578125" style="172" customWidth="1"/>
    <col min="6933" max="6934" width="13.28515625" style="172" customWidth="1"/>
    <col min="6935" max="6936" width="12.5703125" style="172" customWidth="1"/>
    <col min="6937" max="6937" width="13.42578125" style="172" customWidth="1"/>
    <col min="6938" max="6938" width="12.5703125" style="172" customWidth="1"/>
    <col min="6939" max="7163" width="9.140625" style="172"/>
    <col min="7164" max="7164" width="4.5703125" style="172" customWidth="1"/>
    <col min="7165" max="7165" width="19.42578125" style="172" customWidth="1"/>
    <col min="7166" max="7166" width="18.85546875" style="172" customWidth="1"/>
    <col min="7167" max="7167" width="21.85546875" style="172" customWidth="1"/>
    <col min="7168" max="7168" width="10.85546875" style="172" customWidth="1"/>
    <col min="7169" max="7169" width="22" style="172" customWidth="1"/>
    <col min="7170" max="7170" width="12" style="172" customWidth="1"/>
    <col min="7171" max="7171" width="13.140625" style="172" customWidth="1"/>
    <col min="7172" max="7172" width="11.5703125" style="172" customWidth="1"/>
    <col min="7173" max="7173" width="8.7109375" style="172" customWidth="1"/>
    <col min="7174" max="7174" width="13.28515625" style="172" customWidth="1"/>
    <col min="7175" max="7175" width="14.42578125" style="172" customWidth="1"/>
    <col min="7176" max="7176" width="8.85546875" style="172" customWidth="1"/>
    <col min="7177" max="7177" width="12" style="172" bestFit="1" customWidth="1"/>
    <col min="7178" max="7178" width="21" style="172" customWidth="1"/>
    <col min="7179" max="7179" width="0" style="172" hidden="1" customWidth="1"/>
    <col min="7180" max="7180" width="19.42578125" style="172" customWidth="1"/>
    <col min="7181" max="7186" width="13.85546875" style="172" customWidth="1"/>
    <col min="7187" max="7187" width="12.5703125" style="172" customWidth="1"/>
    <col min="7188" max="7188" width="15.42578125" style="172" customWidth="1"/>
    <col min="7189" max="7190" width="13.28515625" style="172" customWidth="1"/>
    <col min="7191" max="7192" width="12.5703125" style="172" customWidth="1"/>
    <col min="7193" max="7193" width="13.42578125" style="172" customWidth="1"/>
    <col min="7194" max="7194" width="12.5703125" style="172" customWidth="1"/>
    <col min="7195" max="7419" width="9.140625" style="172"/>
    <col min="7420" max="7420" width="4.5703125" style="172" customWidth="1"/>
    <col min="7421" max="7421" width="19.42578125" style="172" customWidth="1"/>
    <col min="7422" max="7422" width="18.85546875" style="172" customWidth="1"/>
    <col min="7423" max="7423" width="21.85546875" style="172" customWidth="1"/>
    <col min="7424" max="7424" width="10.85546875" style="172" customWidth="1"/>
    <col min="7425" max="7425" width="22" style="172" customWidth="1"/>
    <col min="7426" max="7426" width="12" style="172" customWidth="1"/>
    <col min="7427" max="7427" width="13.140625" style="172" customWidth="1"/>
    <col min="7428" max="7428" width="11.5703125" style="172" customWidth="1"/>
    <col min="7429" max="7429" width="8.7109375" style="172" customWidth="1"/>
    <col min="7430" max="7430" width="13.28515625" style="172" customWidth="1"/>
    <col min="7431" max="7431" width="14.42578125" style="172" customWidth="1"/>
    <col min="7432" max="7432" width="8.85546875" style="172" customWidth="1"/>
    <col min="7433" max="7433" width="12" style="172" bestFit="1" customWidth="1"/>
    <col min="7434" max="7434" width="21" style="172" customWidth="1"/>
    <col min="7435" max="7435" width="0" style="172" hidden="1" customWidth="1"/>
    <col min="7436" max="7436" width="19.42578125" style="172" customWidth="1"/>
    <col min="7437" max="7442" width="13.85546875" style="172" customWidth="1"/>
    <col min="7443" max="7443" width="12.5703125" style="172" customWidth="1"/>
    <col min="7444" max="7444" width="15.42578125" style="172" customWidth="1"/>
    <col min="7445" max="7446" width="13.28515625" style="172" customWidth="1"/>
    <col min="7447" max="7448" width="12.5703125" style="172" customWidth="1"/>
    <col min="7449" max="7449" width="13.42578125" style="172" customWidth="1"/>
    <col min="7450" max="7450" width="12.5703125" style="172" customWidth="1"/>
    <col min="7451" max="7675" width="9.140625" style="172"/>
    <col min="7676" max="7676" width="4.5703125" style="172" customWidth="1"/>
    <col min="7677" max="7677" width="19.42578125" style="172" customWidth="1"/>
    <col min="7678" max="7678" width="18.85546875" style="172" customWidth="1"/>
    <col min="7679" max="7679" width="21.85546875" style="172" customWidth="1"/>
    <col min="7680" max="7680" width="10.85546875" style="172" customWidth="1"/>
    <col min="7681" max="7681" width="22" style="172" customWidth="1"/>
    <col min="7682" max="7682" width="12" style="172" customWidth="1"/>
    <col min="7683" max="7683" width="13.140625" style="172" customWidth="1"/>
    <col min="7684" max="7684" width="11.5703125" style="172" customWidth="1"/>
    <col min="7685" max="7685" width="8.7109375" style="172" customWidth="1"/>
    <col min="7686" max="7686" width="13.28515625" style="172" customWidth="1"/>
    <col min="7687" max="7687" width="14.42578125" style="172" customWidth="1"/>
    <col min="7688" max="7688" width="8.85546875" style="172" customWidth="1"/>
    <col min="7689" max="7689" width="12" style="172" bestFit="1" customWidth="1"/>
    <col min="7690" max="7690" width="21" style="172" customWidth="1"/>
    <col min="7691" max="7691" width="0" style="172" hidden="1" customWidth="1"/>
    <col min="7692" max="7692" width="19.42578125" style="172" customWidth="1"/>
    <col min="7693" max="7698" width="13.85546875" style="172" customWidth="1"/>
    <col min="7699" max="7699" width="12.5703125" style="172" customWidth="1"/>
    <col min="7700" max="7700" width="15.42578125" style="172" customWidth="1"/>
    <col min="7701" max="7702" width="13.28515625" style="172" customWidth="1"/>
    <col min="7703" max="7704" width="12.5703125" style="172" customWidth="1"/>
    <col min="7705" max="7705" width="13.42578125" style="172" customWidth="1"/>
    <col min="7706" max="7706" width="12.5703125" style="172" customWidth="1"/>
    <col min="7707" max="7931" width="9.140625" style="172"/>
    <col min="7932" max="7932" width="4.5703125" style="172" customWidth="1"/>
    <col min="7933" max="7933" width="19.42578125" style="172" customWidth="1"/>
    <col min="7934" max="7934" width="18.85546875" style="172" customWidth="1"/>
    <col min="7935" max="7935" width="21.85546875" style="172" customWidth="1"/>
    <col min="7936" max="7936" width="10.85546875" style="172" customWidth="1"/>
    <col min="7937" max="7937" width="22" style="172" customWidth="1"/>
    <col min="7938" max="7938" width="12" style="172" customWidth="1"/>
    <col min="7939" max="7939" width="13.140625" style="172" customWidth="1"/>
    <col min="7940" max="7940" width="11.5703125" style="172" customWidth="1"/>
    <col min="7941" max="7941" width="8.7109375" style="172" customWidth="1"/>
    <col min="7942" max="7942" width="13.28515625" style="172" customWidth="1"/>
    <col min="7943" max="7943" width="14.42578125" style="172" customWidth="1"/>
    <col min="7944" max="7944" width="8.85546875" style="172" customWidth="1"/>
    <col min="7945" max="7945" width="12" style="172" bestFit="1" customWidth="1"/>
    <col min="7946" max="7946" width="21" style="172" customWidth="1"/>
    <col min="7947" max="7947" width="0" style="172" hidden="1" customWidth="1"/>
    <col min="7948" max="7948" width="19.42578125" style="172" customWidth="1"/>
    <col min="7949" max="7954" width="13.85546875" style="172" customWidth="1"/>
    <col min="7955" max="7955" width="12.5703125" style="172" customWidth="1"/>
    <col min="7956" max="7956" width="15.42578125" style="172" customWidth="1"/>
    <col min="7957" max="7958" width="13.28515625" style="172" customWidth="1"/>
    <col min="7959" max="7960" width="12.5703125" style="172" customWidth="1"/>
    <col min="7961" max="7961" width="13.42578125" style="172" customWidth="1"/>
    <col min="7962" max="7962" width="12.5703125" style="172" customWidth="1"/>
    <col min="7963" max="8187" width="9.140625" style="172"/>
    <col min="8188" max="8188" width="4.5703125" style="172" customWidth="1"/>
    <col min="8189" max="8189" width="19.42578125" style="172" customWidth="1"/>
    <col min="8190" max="8190" width="18.85546875" style="172" customWidth="1"/>
    <col min="8191" max="8191" width="21.85546875" style="172" customWidth="1"/>
    <col min="8192" max="8192" width="10.85546875" style="172" customWidth="1"/>
    <col min="8193" max="8193" width="22" style="172" customWidth="1"/>
    <col min="8194" max="8194" width="12" style="172" customWidth="1"/>
    <col min="8195" max="8195" width="13.140625" style="172" customWidth="1"/>
    <col min="8196" max="8196" width="11.5703125" style="172" customWidth="1"/>
    <col min="8197" max="8197" width="8.7109375" style="172" customWidth="1"/>
    <col min="8198" max="8198" width="13.28515625" style="172" customWidth="1"/>
    <col min="8199" max="8199" width="14.42578125" style="172" customWidth="1"/>
    <col min="8200" max="8200" width="8.85546875" style="172" customWidth="1"/>
    <col min="8201" max="8201" width="12" style="172" bestFit="1" customWidth="1"/>
    <col min="8202" max="8202" width="21" style="172" customWidth="1"/>
    <col min="8203" max="8203" width="0" style="172" hidden="1" customWidth="1"/>
    <col min="8204" max="8204" width="19.42578125" style="172" customWidth="1"/>
    <col min="8205" max="8210" width="13.85546875" style="172" customWidth="1"/>
    <col min="8211" max="8211" width="12.5703125" style="172" customWidth="1"/>
    <col min="8212" max="8212" width="15.42578125" style="172" customWidth="1"/>
    <col min="8213" max="8214" width="13.28515625" style="172" customWidth="1"/>
    <col min="8215" max="8216" width="12.5703125" style="172" customWidth="1"/>
    <col min="8217" max="8217" width="13.42578125" style="172" customWidth="1"/>
    <col min="8218" max="8218" width="12.5703125" style="172" customWidth="1"/>
    <col min="8219" max="8443" width="9.140625" style="172"/>
    <col min="8444" max="8444" width="4.5703125" style="172" customWidth="1"/>
    <col min="8445" max="8445" width="19.42578125" style="172" customWidth="1"/>
    <col min="8446" max="8446" width="18.85546875" style="172" customWidth="1"/>
    <col min="8447" max="8447" width="21.85546875" style="172" customWidth="1"/>
    <col min="8448" max="8448" width="10.85546875" style="172" customWidth="1"/>
    <col min="8449" max="8449" width="22" style="172" customWidth="1"/>
    <col min="8450" max="8450" width="12" style="172" customWidth="1"/>
    <col min="8451" max="8451" width="13.140625" style="172" customWidth="1"/>
    <col min="8452" max="8452" width="11.5703125" style="172" customWidth="1"/>
    <col min="8453" max="8453" width="8.7109375" style="172" customWidth="1"/>
    <col min="8454" max="8454" width="13.28515625" style="172" customWidth="1"/>
    <col min="8455" max="8455" width="14.42578125" style="172" customWidth="1"/>
    <col min="8456" max="8456" width="8.85546875" style="172" customWidth="1"/>
    <col min="8457" max="8457" width="12" style="172" bestFit="1" customWidth="1"/>
    <col min="8458" max="8458" width="21" style="172" customWidth="1"/>
    <col min="8459" max="8459" width="0" style="172" hidden="1" customWidth="1"/>
    <col min="8460" max="8460" width="19.42578125" style="172" customWidth="1"/>
    <col min="8461" max="8466" width="13.85546875" style="172" customWidth="1"/>
    <col min="8467" max="8467" width="12.5703125" style="172" customWidth="1"/>
    <col min="8468" max="8468" width="15.42578125" style="172" customWidth="1"/>
    <col min="8469" max="8470" width="13.28515625" style="172" customWidth="1"/>
    <col min="8471" max="8472" width="12.5703125" style="172" customWidth="1"/>
    <col min="8473" max="8473" width="13.42578125" style="172" customWidth="1"/>
    <col min="8474" max="8474" width="12.5703125" style="172" customWidth="1"/>
    <col min="8475" max="8699" width="9.140625" style="172"/>
    <col min="8700" max="8700" width="4.5703125" style="172" customWidth="1"/>
    <col min="8701" max="8701" width="19.42578125" style="172" customWidth="1"/>
    <col min="8702" max="8702" width="18.85546875" style="172" customWidth="1"/>
    <col min="8703" max="8703" width="21.85546875" style="172" customWidth="1"/>
    <col min="8704" max="8704" width="10.85546875" style="172" customWidth="1"/>
    <col min="8705" max="8705" width="22" style="172" customWidth="1"/>
    <col min="8706" max="8706" width="12" style="172" customWidth="1"/>
    <col min="8707" max="8707" width="13.140625" style="172" customWidth="1"/>
    <col min="8708" max="8708" width="11.5703125" style="172" customWidth="1"/>
    <col min="8709" max="8709" width="8.7109375" style="172" customWidth="1"/>
    <col min="8710" max="8710" width="13.28515625" style="172" customWidth="1"/>
    <col min="8711" max="8711" width="14.42578125" style="172" customWidth="1"/>
    <col min="8712" max="8712" width="8.85546875" style="172" customWidth="1"/>
    <col min="8713" max="8713" width="12" style="172" bestFit="1" customWidth="1"/>
    <col min="8714" max="8714" width="21" style="172" customWidth="1"/>
    <col min="8715" max="8715" width="0" style="172" hidden="1" customWidth="1"/>
    <col min="8716" max="8716" width="19.42578125" style="172" customWidth="1"/>
    <col min="8717" max="8722" width="13.85546875" style="172" customWidth="1"/>
    <col min="8723" max="8723" width="12.5703125" style="172" customWidth="1"/>
    <col min="8724" max="8724" width="15.42578125" style="172" customWidth="1"/>
    <col min="8725" max="8726" width="13.28515625" style="172" customWidth="1"/>
    <col min="8727" max="8728" width="12.5703125" style="172" customWidth="1"/>
    <col min="8729" max="8729" width="13.42578125" style="172" customWidth="1"/>
    <col min="8730" max="8730" width="12.5703125" style="172" customWidth="1"/>
    <col min="8731" max="8955" width="9.140625" style="172"/>
    <col min="8956" max="8956" width="4.5703125" style="172" customWidth="1"/>
    <col min="8957" max="8957" width="19.42578125" style="172" customWidth="1"/>
    <col min="8958" max="8958" width="18.85546875" style="172" customWidth="1"/>
    <col min="8959" max="8959" width="21.85546875" style="172" customWidth="1"/>
    <col min="8960" max="8960" width="10.85546875" style="172" customWidth="1"/>
    <col min="8961" max="8961" width="22" style="172" customWidth="1"/>
    <col min="8962" max="8962" width="12" style="172" customWidth="1"/>
    <col min="8963" max="8963" width="13.140625" style="172" customWidth="1"/>
    <col min="8964" max="8964" width="11.5703125" style="172" customWidth="1"/>
    <col min="8965" max="8965" width="8.7109375" style="172" customWidth="1"/>
    <col min="8966" max="8966" width="13.28515625" style="172" customWidth="1"/>
    <col min="8967" max="8967" width="14.42578125" style="172" customWidth="1"/>
    <col min="8968" max="8968" width="8.85546875" style="172" customWidth="1"/>
    <col min="8969" max="8969" width="12" style="172" bestFit="1" customWidth="1"/>
    <col min="8970" max="8970" width="21" style="172" customWidth="1"/>
    <col min="8971" max="8971" width="0" style="172" hidden="1" customWidth="1"/>
    <col min="8972" max="8972" width="19.42578125" style="172" customWidth="1"/>
    <col min="8973" max="8978" width="13.85546875" style="172" customWidth="1"/>
    <col min="8979" max="8979" width="12.5703125" style="172" customWidth="1"/>
    <col min="8980" max="8980" width="15.42578125" style="172" customWidth="1"/>
    <col min="8981" max="8982" width="13.28515625" style="172" customWidth="1"/>
    <col min="8983" max="8984" width="12.5703125" style="172" customWidth="1"/>
    <col min="8985" max="8985" width="13.42578125" style="172" customWidth="1"/>
    <col min="8986" max="8986" width="12.5703125" style="172" customWidth="1"/>
    <col min="8987" max="9211" width="9.140625" style="172"/>
    <col min="9212" max="9212" width="4.5703125" style="172" customWidth="1"/>
    <col min="9213" max="9213" width="19.42578125" style="172" customWidth="1"/>
    <col min="9214" max="9214" width="18.85546875" style="172" customWidth="1"/>
    <col min="9215" max="9215" width="21.85546875" style="172" customWidth="1"/>
    <col min="9216" max="9216" width="10.85546875" style="172" customWidth="1"/>
    <col min="9217" max="9217" width="22" style="172" customWidth="1"/>
    <col min="9218" max="9218" width="12" style="172" customWidth="1"/>
    <col min="9219" max="9219" width="13.140625" style="172" customWidth="1"/>
    <col min="9220" max="9220" width="11.5703125" style="172" customWidth="1"/>
    <col min="9221" max="9221" width="8.7109375" style="172" customWidth="1"/>
    <col min="9222" max="9222" width="13.28515625" style="172" customWidth="1"/>
    <col min="9223" max="9223" width="14.42578125" style="172" customWidth="1"/>
    <col min="9224" max="9224" width="8.85546875" style="172" customWidth="1"/>
    <col min="9225" max="9225" width="12" style="172" bestFit="1" customWidth="1"/>
    <col min="9226" max="9226" width="21" style="172" customWidth="1"/>
    <col min="9227" max="9227" width="0" style="172" hidden="1" customWidth="1"/>
    <col min="9228" max="9228" width="19.42578125" style="172" customWidth="1"/>
    <col min="9229" max="9234" width="13.85546875" style="172" customWidth="1"/>
    <col min="9235" max="9235" width="12.5703125" style="172" customWidth="1"/>
    <col min="9236" max="9236" width="15.42578125" style="172" customWidth="1"/>
    <col min="9237" max="9238" width="13.28515625" style="172" customWidth="1"/>
    <col min="9239" max="9240" width="12.5703125" style="172" customWidth="1"/>
    <col min="9241" max="9241" width="13.42578125" style="172" customWidth="1"/>
    <col min="9242" max="9242" width="12.5703125" style="172" customWidth="1"/>
    <col min="9243" max="9467" width="9.140625" style="172"/>
    <col min="9468" max="9468" width="4.5703125" style="172" customWidth="1"/>
    <col min="9469" max="9469" width="19.42578125" style="172" customWidth="1"/>
    <col min="9470" max="9470" width="18.85546875" style="172" customWidth="1"/>
    <col min="9471" max="9471" width="21.85546875" style="172" customWidth="1"/>
    <col min="9472" max="9472" width="10.85546875" style="172" customWidth="1"/>
    <col min="9473" max="9473" width="22" style="172" customWidth="1"/>
    <col min="9474" max="9474" width="12" style="172" customWidth="1"/>
    <col min="9475" max="9475" width="13.140625" style="172" customWidth="1"/>
    <col min="9476" max="9476" width="11.5703125" style="172" customWidth="1"/>
    <col min="9477" max="9477" width="8.7109375" style="172" customWidth="1"/>
    <col min="9478" max="9478" width="13.28515625" style="172" customWidth="1"/>
    <col min="9479" max="9479" width="14.42578125" style="172" customWidth="1"/>
    <col min="9480" max="9480" width="8.85546875" style="172" customWidth="1"/>
    <col min="9481" max="9481" width="12" style="172" bestFit="1" customWidth="1"/>
    <col min="9482" max="9482" width="21" style="172" customWidth="1"/>
    <col min="9483" max="9483" width="0" style="172" hidden="1" customWidth="1"/>
    <col min="9484" max="9484" width="19.42578125" style="172" customWidth="1"/>
    <col min="9485" max="9490" width="13.85546875" style="172" customWidth="1"/>
    <col min="9491" max="9491" width="12.5703125" style="172" customWidth="1"/>
    <col min="9492" max="9492" width="15.42578125" style="172" customWidth="1"/>
    <col min="9493" max="9494" width="13.28515625" style="172" customWidth="1"/>
    <col min="9495" max="9496" width="12.5703125" style="172" customWidth="1"/>
    <col min="9497" max="9497" width="13.42578125" style="172" customWidth="1"/>
    <col min="9498" max="9498" width="12.5703125" style="172" customWidth="1"/>
    <col min="9499" max="9723" width="9.140625" style="172"/>
    <col min="9724" max="9724" width="4.5703125" style="172" customWidth="1"/>
    <col min="9725" max="9725" width="19.42578125" style="172" customWidth="1"/>
    <col min="9726" max="9726" width="18.85546875" style="172" customWidth="1"/>
    <col min="9727" max="9727" width="21.85546875" style="172" customWidth="1"/>
    <col min="9728" max="9728" width="10.85546875" style="172" customWidth="1"/>
    <col min="9729" max="9729" width="22" style="172" customWidth="1"/>
    <col min="9730" max="9730" width="12" style="172" customWidth="1"/>
    <col min="9731" max="9731" width="13.140625" style="172" customWidth="1"/>
    <col min="9732" max="9732" width="11.5703125" style="172" customWidth="1"/>
    <col min="9733" max="9733" width="8.7109375" style="172" customWidth="1"/>
    <col min="9734" max="9734" width="13.28515625" style="172" customWidth="1"/>
    <col min="9735" max="9735" width="14.42578125" style="172" customWidth="1"/>
    <col min="9736" max="9736" width="8.85546875" style="172" customWidth="1"/>
    <col min="9737" max="9737" width="12" style="172" bestFit="1" customWidth="1"/>
    <col min="9738" max="9738" width="21" style="172" customWidth="1"/>
    <col min="9739" max="9739" width="0" style="172" hidden="1" customWidth="1"/>
    <col min="9740" max="9740" width="19.42578125" style="172" customWidth="1"/>
    <col min="9741" max="9746" width="13.85546875" style="172" customWidth="1"/>
    <col min="9747" max="9747" width="12.5703125" style="172" customWidth="1"/>
    <col min="9748" max="9748" width="15.42578125" style="172" customWidth="1"/>
    <col min="9749" max="9750" width="13.28515625" style="172" customWidth="1"/>
    <col min="9751" max="9752" width="12.5703125" style="172" customWidth="1"/>
    <col min="9753" max="9753" width="13.42578125" style="172" customWidth="1"/>
    <col min="9754" max="9754" width="12.5703125" style="172" customWidth="1"/>
    <col min="9755" max="9979" width="9.140625" style="172"/>
    <col min="9980" max="9980" width="4.5703125" style="172" customWidth="1"/>
    <col min="9981" max="9981" width="19.42578125" style="172" customWidth="1"/>
    <col min="9982" max="9982" width="18.85546875" style="172" customWidth="1"/>
    <col min="9983" max="9983" width="21.85546875" style="172" customWidth="1"/>
    <col min="9984" max="9984" width="10.85546875" style="172" customWidth="1"/>
    <col min="9985" max="9985" width="22" style="172" customWidth="1"/>
    <col min="9986" max="9986" width="12" style="172" customWidth="1"/>
    <col min="9987" max="9987" width="13.140625" style="172" customWidth="1"/>
    <col min="9988" max="9988" width="11.5703125" style="172" customWidth="1"/>
    <col min="9989" max="9989" width="8.7109375" style="172" customWidth="1"/>
    <col min="9990" max="9990" width="13.28515625" style="172" customWidth="1"/>
    <col min="9991" max="9991" width="14.42578125" style="172" customWidth="1"/>
    <col min="9992" max="9992" width="8.85546875" style="172" customWidth="1"/>
    <col min="9993" max="9993" width="12" style="172" bestFit="1" customWidth="1"/>
    <col min="9994" max="9994" width="21" style="172" customWidth="1"/>
    <col min="9995" max="9995" width="0" style="172" hidden="1" customWidth="1"/>
    <col min="9996" max="9996" width="19.42578125" style="172" customWidth="1"/>
    <col min="9997" max="10002" width="13.85546875" style="172" customWidth="1"/>
    <col min="10003" max="10003" width="12.5703125" style="172" customWidth="1"/>
    <col min="10004" max="10004" width="15.42578125" style="172" customWidth="1"/>
    <col min="10005" max="10006" width="13.28515625" style="172" customWidth="1"/>
    <col min="10007" max="10008" width="12.5703125" style="172" customWidth="1"/>
    <col min="10009" max="10009" width="13.42578125" style="172" customWidth="1"/>
    <col min="10010" max="10010" width="12.5703125" style="172" customWidth="1"/>
    <col min="10011" max="10235" width="9.140625" style="172"/>
    <col min="10236" max="10236" width="4.5703125" style="172" customWidth="1"/>
    <col min="10237" max="10237" width="19.42578125" style="172" customWidth="1"/>
    <col min="10238" max="10238" width="18.85546875" style="172" customWidth="1"/>
    <col min="10239" max="10239" width="21.85546875" style="172" customWidth="1"/>
    <col min="10240" max="10240" width="10.85546875" style="172" customWidth="1"/>
    <col min="10241" max="10241" width="22" style="172" customWidth="1"/>
    <col min="10242" max="10242" width="12" style="172" customWidth="1"/>
    <col min="10243" max="10243" width="13.140625" style="172" customWidth="1"/>
    <col min="10244" max="10244" width="11.5703125" style="172" customWidth="1"/>
    <col min="10245" max="10245" width="8.7109375" style="172" customWidth="1"/>
    <col min="10246" max="10246" width="13.28515625" style="172" customWidth="1"/>
    <col min="10247" max="10247" width="14.42578125" style="172" customWidth="1"/>
    <col min="10248" max="10248" width="8.85546875" style="172" customWidth="1"/>
    <col min="10249" max="10249" width="12" style="172" bestFit="1" customWidth="1"/>
    <col min="10250" max="10250" width="21" style="172" customWidth="1"/>
    <col min="10251" max="10251" width="0" style="172" hidden="1" customWidth="1"/>
    <col min="10252" max="10252" width="19.42578125" style="172" customWidth="1"/>
    <col min="10253" max="10258" width="13.85546875" style="172" customWidth="1"/>
    <col min="10259" max="10259" width="12.5703125" style="172" customWidth="1"/>
    <col min="10260" max="10260" width="15.42578125" style="172" customWidth="1"/>
    <col min="10261" max="10262" width="13.28515625" style="172" customWidth="1"/>
    <col min="10263" max="10264" width="12.5703125" style="172" customWidth="1"/>
    <col min="10265" max="10265" width="13.42578125" style="172" customWidth="1"/>
    <col min="10266" max="10266" width="12.5703125" style="172" customWidth="1"/>
    <col min="10267" max="10491" width="9.140625" style="172"/>
    <col min="10492" max="10492" width="4.5703125" style="172" customWidth="1"/>
    <col min="10493" max="10493" width="19.42578125" style="172" customWidth="1"/>
    <col min="10494" max="10494" width="18.85546875" style="172" customWidth="1"/>
    <col min="10495" max="10495" width="21.85546875" style="172" customWidth="1"/>
    <col min="10496" max="10496" width="10.85546875" style="172" customWidth="1"/>
    <col min="10497" max="10497" width="22" style="172" customWidth="1"/>
    <col min="10498" max="10498" width="12" style="172" customWidth="1"/>
    <col min="10499" max="10499" width="13.140625" style="172" customWidth="1"/>
    <col min="10500" max="10500" width="11.5703125" style="172" customWidth="1"/>
    <col min="10501" max="10501" width="8.7109375" style="172" customWidth="1"/>
    <col min="10502" max="10502" width="13.28515625" style="172" customWidth="1"/>
    <col min="10503" max="10503" width="14.42578125" style="172" customWidth="1"/>
    <col min="10504" max="10504" width="8.85546875" style="172" customWidth="1"/>
    <col min="10505" max="10505" width="12" style="172" bestFit="1" customWidth="1"/>
    <col min="10506" max="10506" width="21" style="172" customWidth="1"/>
    <col min="10507" max="10507" width="0" style="172" hidden="1" customWidth="1"/>
    <col min="10508" max="10508" width="19.42578125" style="172" customWidth="1"/>
    <col min="10509" max="10514" width="13.85546875" style="172" customWidth="1"/>
    <col min="10515" max="10515" width="12.5703125" style="172" customWidth="1"/>
    <col min="10516" max="10516" width="15.42578125" style="172" customWidth="1"/>
    <col min="10517" max="10518" width="13.28515625" style="172" customWidth="1"/>
    <col min="10519" max="10520" width="12.5703125" style="172" customWidth="1"/>
    <col min="10521" max="10521" width="13.42578125" style="172" customWidth="1"/>
    <col min="10522" max="10522" width="12.5703125" style="172" customWidth="1"/>
    <col min="10523" max="10747" width="9.140625" style="172"/>
    <col min="10748" max="10748" width="4.5703125" style="172" customWidth="1"/>
    <col min="10749" max="10749" width="19.42578125" style="172" customWidth="1"/>
    <col min="10750" max="10750" width="18.85546875" style="172" customWidth="1"/>
    <col min="10751" max="10751" width="21.85546875" style="172" customWidth="1"/>
    <col min="10752" max="10752" width="10.85546875" style="172" customWidth="1"/>
    <col min="10753" max="10753" width="22" style="172" customWidth="1"/>
    <col min="10754" max="10754" width="12" style="172" customWidth="1"/>
    <col min="10755" max="10755" width="13.140625" style="172" customWidth="1"/>
    <col min="10756" max="10756" width="11.5703125" style="172" customWidth="1"/>
    <col min="10757" max="10757" width="8.7109375" style="172" customWidth="1"/>
    <col min="10758" max="10758" width="13.28515625" style="172" customWidth="1"/>
    <col min="10759" max="10759" width="14.42578125" style="172" customWidth="1"/>
    <col min="10760" max="10760" width="8.85546875" style="172" customWidth="1"/>
    <col min="10761" max="10761" width="12" style="172" bestFit="1" customWidth="1"/>
    <col min="10762" max="10762" width="21" style="172" customWidth="1"/>
    <col min="10763" max="10763" width="0" style="172" hidden="1" customWidth="1"/>
    <col min="10764" max="10764" width="19.42578125" style="172" customWidth="1"/>
    <col min="10765" max="10770" width="13.85546875" style="172" customWidth="1"/>
    <col min="10771" max="10771" width="12.5703125" style="172" customWidth="1"/>
    <col min="10772" max="10772" width="15.42578125" style="172" customWidth="1"/>
    <col min="10773" max="10774" width="13.28515625" style="172" customWidth="1"/>
    <col min="10775" max="10776" width="12.5703125" style="172" customWidth="1"/>
    <col min="10777" max="10777" width="13.42578125" style="172" customWidth="1"/>
    <col min="10778" max="10778" width="12.5703125" style="172" customWidth="1"/>
    <col min="10779" max="11003" width="9.140625" style="172"/>
    <col min="11004" max="11004" width="4.5703125" style="172" customWidth="1"/>
    <col min="11005" max="11005" width="19.42578125" style="172" customWidth="1"/>
    <col min="11006" max="11006" width="18.85546875" style="172" customWidth="1"/>
    <col min="11007" max="11007" width="21.85546875" style="172" customWidth="1"/>
    <col min="11008" max="11008" width="10.85546875" style="172" customWidth="1"/>
    <col min="11009" max="11009" width="22" style="172" customWidth="1"/>
    <col min="11010" max="11010" width="12" style="172" customWidth="1"/>
    <col min="11011" max="11011" width="13.140625" style="172" customWidth="1"/>
    <col min="11012" max="11012" width="11.5703125" style="172" customWidth="1"/>
    <col min="11013" max="11013" width="8.7109375" style="172" customWidth="1"/>
    <col min="11014" max="11014" width="13.28515625" style="172" customWidth="1"/>
    <col min="11015" max="11015" width="14.42578125" style="172" customWidth="1"/>
    <col min="11016" max="11016" width="8.85546875" style="172" customWidth="1"/>
    <col min="11017" max="11017" width="12" style="172" bestFit="1" customWidth="1"/>
    <col min="11018" max="11018" width="21" style="172" customWidth="1"/>
    <col min="11019" max="11019" width="0" style="172" hidden="1" customWidth="1"/>
    <col min="11020" max="11020" width="19.42578125" style="172" customWidth="1"/>
    <col min="11021" max="11026" width="13.85546875" style="172" customWidth="1"/>
    <col min="11027" max="11027" width="12.5703125" style="172" customWidth="1"/>
    <col min="11028" max="11028" width="15.42578125" style="172" customWidth="1"/>
    <col min="11029" max="11030" width="13.28515625" style="172" customWidth="1"/>
    <col min="11031" max="11032" width="12.5703125" style="172" customWidth="1"/>
    <col min="11033" max="11033" width="13.42578125" style="172" customWidth="1"/>
    <col min="11034" max="11034" width="12.5703125" style="172" customWidth="1"/>
    <col min="11035" max="11259" width="9.140625" style="172"/>
    <col min="11260" max="11260" width="4.5703125" style="172" customWidth="1"/>
    <col min="11261" max="11261" width="19.42578125" style="172" customWidth="1"/>
    <col min="11262" max="11262" width="18.85546875" style="172" customWidth="1"/>
    <col min="11263" max="11263" width="21.85546875" style="172" customWidth="1"/>
    <col min="11264" max="11264" width="10.85546875" style="172" customWidth="1"/>
    <col min="11265" max="11265" width="22" style="172" customWidth="1"/>
    <col min="11266" max="11266" width="12" style="172" customWidth="1"/>
    <col min="11267" max="11267" width="13.140625" style="172" customWidth="1"/>
    <col min="11268" max="11268" width="11.5703125" style="172" customWidth="1"/>
    <col min="11269" max="11269" width="8.7109375" style="172" customWidth="1"/>
    <col min="11270" max="11270" width="13.28515625" style="172" customWidth="1"/>
    <col min="11271" max="11271" width="14.42578125" style="172" customWidth="1"/>
    <col min="11272" max="11272" width="8.85546875" style="172" customWidth="1"/>
    <col min="11273" max="11273" width="12" style="172" bestFit="1" customWidth="1"/>
    <col min="11274" max="11274" width="21" style="172" customWidth="1"/>
    <col min="11275" max="11275" width="0" style="172" hidden="1" customWidth="1"/>
    <col min="11276" max="11276" width="19.42578125" style="172" customWidth="1"/>
    <col min="11277" max="11282" width="13.85546875" style="172" customWidth="1"/>
    <col min="11283" max="11283" width="12.5703125" style="172" customWidth="1"/>
    <col min="11284" max="11284" width="15.42578125" style="172" customWidth="1"/>
    <col min="11285" max="11286" width="13.28515625" style="172" customWidth="1"/>
    <col min="11287" max="11288" width="12.5703125" style="172" customWidth="1"/>
    <col min="11289" max="11289" width="13.42578125" style="172" customWidth="1"/>
    <col min="11290" max="11290" width="12.5703125" style="172" customWidth="1"/>
    <col min="11291" max="11515" width="9.140625" style="172"/>
    <col min="11516" max="11516" width="4.5703125" style="172" customWidth="1"/>
    <col min="11517" max="11517" width="19.42578125" style="172" customWidth="1"/>
    <col min="11518" max="11518" width="18.85546875" style="172" customWidth="1"/>
    <col min="11519" max="11519" width="21.85546875" style="172" customWidth="1"/>
    <col min="11520" max="11520" width="10.85546875" style="172" customWidth="1"/>
    <col min="11521" max="11521" width="22" style="172" customWidth="1"/>
    <col min="11522" max="11522" width="12" style="172" customWidth="1"/>
    <col min="11523" max="11523" width="13.140625" style="172" customWidth="1"/>
    <col min="11524" max="11524" width="11.5703125" style="172" customWidth="1"/>
    <col min="11525" max="11525" width="8.7109375" style="172" customWidth="1"/>
    <col min="11526" max="11526" width="13.28515625" style="172" customWidth="1"/>
    <col min="11527" max="11527" width="14.42578125" style="172" customWidth="1"/>
    <col min="11528" max="11528" width="8.85546875" style="172" customWidth="1"/>
    <col min="11529" max="11529" width="12" style="172" bestFit="1" customWidth="1"/>
    <col min="11530" max="11530" width="21" style="172" customWidth="1"/>
    <col min="11531" max="11531" width="0" style="172" hidden="1" customWidth="1"/>
    <col min="11532" max="11532" width="19.42578125" style="172" customWidth="1"/>
    <col min="11533" max="11538" width="13.85546875" style="172" customWidth="1"/>
    <col min="11539" max="11539" width="12.5703125" style="172" customWidth="1"/>
    <col min="11540" max="11540" width="15.42578125" style="172" customWidth="1"/>
    <col min="11541" max="11542" width="13.28515625" style="172" customWidth="1"/>
    <col min="11543" max="11544" width="12.5703125" style="172" customWidth="1"/>
    <col min="11545" max="11545" width="13.42578125" style="172" customWidth="1"/>
    <col min="11546" max="11546" width="12.5703125" style="172" customWidth="1"/>
    <col min="11547" max="11771" width="9.140625" style="172"/>
    <col min="11772" max="11772" width="4.5703125" style="172" customWidth="1"/>
    <col min="11773" max="11773" width="19.42578125" style="172" customWidth="1"/>
    <col min="11774" max="11774" width="18.85546875" style="172" customWidth="1"/>
    <col min="11775" max="11775" width="21.85546875" style="172" customWidth="1"/>
    <col min="11776" max="11776" width="10.85546875" style="172" customWidth="1"/>
    <col min="11777" max="11777" width="22" style="172" customWidth="1"/>
    <col min="11778" max="11778" width="12" style="172" customWidth="1"/>
    <col min="11779" max="11779" width="13.140625" style="172" customWidth="1"/>
    <col min="11780" max="11780" width="11.5703125" style="172" customWidth="1"/>
    <col min="11781" max="11781" width="8.7109375" style="172" customWidth="1"/>
    <col min="11782" max="11782" width="13.28515625" style="172" customWidth="1"/>
    <col min="11783" max="11783" width="14.42578125" style="172" customWidth="1"/>
    <col min="11784" max="11784" width="8.85546875" style="172" customWidth="1"/>
    <col min="11785" max="11785" width="12" style="172" bestFit="1" customWidth="1"/>
    <col min="11786" max="11786" width="21" style="172" customWidth="1"/>
    <col min="11787" max="11787" width="0" style="172" hidden="1" customWidth="1"/>
    <col min="11788" max="11788" width="19.42578125" style="172" customWidth="1"/>
    <col min="11789" max="11794" width="13.85546875" style="172" customWidth="1"/>
    <col min="11795" max="11795" width="12.5703125" style="172" customWidth="1"/>
    <col min="11796" max="11796" width="15.42578125" style="172" customWidth="1"/>
    <col min="11797" max="11798" width="13.28515625" style="172" customWidth="1"/>
    <col min="11799" max="11800" width="12.5703125" style="172" customWidth="1"/>
    <col min="11801" max="11801" width="13.42578125" style="172" customWidth="1"/>
    <col min="11802" max="11802" width="12.5703125" style="172" customWidth="1"/>
    <col min="11803" max="12027" width="9.140625" style="172"/>
    <col min="12028" max="12028" width="4.5703125" style="172" customWidth="1"/>
    <col min="12029" max="12029" width="19.42578125" style="172" customWidth="1"/>
    <col min="12030" max="12030" width="18.85546875" style="172" customWidth="1"/>
    <col min="12031" max="12031" width="21.85546875" style="172" customWidth="1"/>
    <col min="12032" max="12032" width="10.85546875" style="172" customWidth="1"/>
    <col min="12033" max="12033" width="22" style="172" customWidth="1"/>
    <col min="12034" max="12034" width="12" style="172" customWidth="1"/>
    <col min="12035" max="12035" width="13.140625" style="172" customWidth="1"/>
    <col min="12036" max="12036" width="11.5703125" style="172" customWidth="1"/>
    <col min="12037" max="12037" width="8.7109375" style="172" customWidth="1"/>
    <col min="12038" max="12038" width="13.28515625" style="172" customWidth="1"/>
    <col min="12039" max="12039" width="14.42578125" style="172" customWidth="1"/>
    <col min="12040" max="12040" width="8.85546875" style="172" customWidth="1"/>
    <col min="12041" max="12041" width="12" style="172" bestFit="1" customWidth="1"/>
    <col min="12042" max="12042" width="21" style="172" customWidth="1"/>
    <col min="12043" max="12043" width="0" style="172" hidden="1" customWidth="1"/>
    <col min="12044" max="12044" width="19.42578125" style="172" customWidth="1"/>
    <col min="12045" max="12050" width="13.85546875" style="172" customWidth="1"/>
    <col min="12051" max="12051" width="12.5703125" style="172" customWidth="1"/>
    <col min="12052" max="12052" width="15.42578125" style="172" customWidth="1"/>
    <col min="12053" max="12054" width="13.28515625" style="172" customWidth="1"/>
    <col min="12055" max="12056" width="12.5703125" style="172" customWidth="1"/>
    <col min="12057" max="12057" width="13.42578125" style="172" customWidth="1"/>
    <col min="12058" max="12058" width="12.5703125" style="172" customWidth="1"/>
    <col min="12059" max="12283" width="9.140625" style="172"/>
    <col min="12284" max="12284" width="4.5703125" style="172" customWidth="1"/>
    <col min="12285" max="12285" width="19.42578125" style="172" customWidth="1"/>
    <col min="12286" max="12286" width="18.85546875" style="172" customWidth="1"/>
    <col min="12287" max="12287" width="21.85546875" style="172" customWidth="1"/>
    <col min="12288" max="12288" width="10.85546875" style="172" customWidth="1"/>
    <col min="12289" max="12289" width="22" style="172" customWidth="1"/>
    <col min="12290" max="12290" width="12" style="172" customWidth="1"/>
    <col min="12291" max="12291" width="13.140625" style="172" customWidth="1"/>
    <col min="12292" max="12292" width="11.5703125" style="172" customWidth="1"/>
    <col min="12293" max="12293" width="8.7109375" style="172" customWidth="1"/>
    <col min="12294" max="12294" width="13.28515625" style="172" customWidth="1"/>
    <col min="12295" max="12295" width="14.42578125" style="172" customWidth="1"/>
    <col min="12296" max="12296" width="8.85546875" style="172" customWidth="1"/>
    <col min="12297" max="12297" width="12" style="172" bestFit="1" customWidth="1"/>
    <col min="12298" max="12298" width="21" style="172" customWidth="1"/>
    <col min="12299" max="12299" width="0" style="172" hidden="1" customWidth="1"/>
    <col min="12300" max="12300" width="19.42578125" style="172" customWidth="1"/>
    <col min="12301" max="12306" width="13.85546875" style="172" customWidth="1"/>
    <col min="12307" max="12307" width="12.5703125" style="172" customWidth="1"/>
    <col min="12308" max="12308" width="15.42578125" style="172" customWidth="1"/>
    <col min="12309" max="12310" width="13.28515625" style="172" customWidth="1"/>
    <col min="12311" max="12312" width="12.5703125" style="172" customWidth="1"/>
    <col min="12313" max="12313" width="13.42578125" style="172" customWidth="1"/>
    <col min="12314" max="12314" width="12.5703125" style="172" customWidth="1"/>
    <col min="12315" max="12539" width="9.140625" style="172"/>
    <col min="12540" max="12540" width="4.5703125" style="172" customWidth="1"/>
    <col min="12541" max="12541" width="19.42578125" style="172" customWidth="1"/>
    <col min="12542" max="12542" width="18.85546875" style="172" customWidth="1"/>
    <col min="12543" max="12543" width="21.85546875" style="172" customWidth="1"/>
    <col min="12544" max="12544" width="10.85546875" style="172" customWidth="1"/>
    <col min="12545" max="12545" width="22" style="172" customWidth="1"/>
    <col min="12546" max="12546" width="12" style="172" customWidth="1"/>
    <col min="12547" max="12547" width="13.140625" style="172" customWidth="1"/>
    <col min="12548" max="12548" width="11.5703125" style="172" customWidth="1"/>
    <col min="12549" max="12549" width="8.7109375" style="172" customWidth="1"/>
    <col min="12550" max="12550" width="13.28515625" style="172" customWidth="1"/>
    <col min="12551" max="12551" width="14.42578125" style="172" customWidth="1"/>
    <col min="12552" max="12552" width="8.85546875" style="172" customWidth="1"/>
    <col min="12553" max="12553" width="12" style="172" bestFit="1" customWidth="1"/>
    <col min="12554" max="12554" width="21" style="172" customWidth="1"/>
    <col min="12555" max="12555" width="0" style="172" hidden="1" customWidth="1"/>
    <col min="12556" max="12556" width="19.42578125" style="172" customWidth="1"/>
    <col min="12557" max="12562" width="13.85546875" style="172" customWidth="1"/>
    <col min="12563" max="12563" width="12.5703125" style="172" customWidth="1"/>
    <col min="12564" max="12564" width="15.42578125" style="172" customWidth="1"/>
    <col min="12565" max="12566" width="13.28515625" style="172" customWidth="1"/>
    <col min="12567" max="12568" width="12.5703125" style="172" customWidth="1"/>
    <col min="12569" max="12569" width="13.42578125" style="172" customWidth="1"/>
    <col min="12570" max="12570" width="12.5703125" style="172" customWidth="1"/>
    <col min="12571" max="12795" width="9.140625" style="172"/>
    <col min="12796" max="12796" width="4.5703125" style="172" customWidth="1"/>
    <col min="12797" max="12797" width="19.42578125" style="172" customWidth="1"/>
    <col min="12798" max="12798" width="18.85546875" style="172" customWidth="1"/>
    <col min="12799" max="12799" width="21.85546875" style="172" customWidth="1"/>
    <col min="12800" max="12800" width="10.85546875" style="172" customWidth="1"/>
    <col min="12801" max="12801" width="22" style="172" customWidth="1"/>
    <col min="12802" max="12802" width="12" style="172" customWidth="1"/>
    <col min="12803" max="12803" width="13.140625" style="172" customWidth="1"/>
    <col min="12804" max="12804" width="11.5703125" style="172" customWidth="1"/>
    <col min="12805" max="12805" width="8.7109375" style="172" customWidth="1"/>
    <col min="12806" max="12806" width="13.28515625" style="172" customWidth="1"/>
    <col min="12807" max="12807" width="14.42578125" style="172" customWidth="1"/>
    <col min="12808" max="12808" width="8.85546875" style="172" customWidth="1"/>
    <col min="12809" max="12809" width="12" style="172" bestFit="1" customWidth="1"/>
    <col min="12810" max="12810" width="21" style="172" customWidth="1"/>
    <col min="12811" max="12811" width="0" style="172" hidden="1" customWidth="1"/>
    <col min="12812" max="12812" width="19.42578125" style="172" customWidth="1"/>
    <col min="12813" max="12818" width="13.85546875" style="172" customWidth="1"/>
    <col min="12819" max="12819" width="12.5703125" style="172" customWidth="1"/>
    <col min="12820" max="12820" width="15.42578125" style="172" customWidth="1"/>
    <col min="12821" max="12822" width="13.28515625" style="172" customWidth="1"/>
    <col min="12823" max="12824" width="12.5703125" style="172" customWidth="1"/>
    <col min="12825" max="12825" width="13.42578125" style="172" customWidth="1"/>
    <col min="12826" max="12826" width="12.5703125" style="172" customWidth="1"/>
    <col min="12827" max="13051" width="9.140625" style="172"/>
    <col min="13052" max="13052" width="4.5703125" style="172" customWidth="1"/>
    <col min="13053" max="13053" width="19.42578125" style="172" customWidth="1"/>
    <col min="13054" max="13054" width="18.85546875" style="172" customWidth="1"/>
    <col min="13055" max="13055" width="21.85546875" style="172" customWidth="1"/>
    <col min="13056" max="13056" width="10.85546875" style="172" customWidth="1"/>
    <col min="13057" max="13057" width="22" style="172" customWidth="1"/>
    <col min="13058" max="13058" width="12" style="172" customWidth="1"/>
    <col min="13059" max="13059" width="13.140625" style="172" customWidth="1"/>
    <col min="13060" max="13060" width="11.5703125" style="172" customWidth="1"/>
    <col min="13061" max="13061" width="8.7109375" style="172" customWidth="1"/>
    <col min="13062" max="13062" width="13.28515625" style="172" customWidth="1"/>
    <col min="13063" max="13063" width="14.42578125" style="172" customWidth="1"/>
    <col min="13064" max="13064" width="8.85546875" style="172" customWidth="1"/>
    <col min="13065" max="13065" width="12" style="172" bestFit="1" customWidth="1"/>
    <col min="13066" max="13066" width="21" style="172" customWidth="1"/>
    <col min="13067" max="13067" width="0" style="172" hidden="1" customWidth="1"/>
    <col min="13068" max="13068" width="19.42578125" style="172" customWidth="1"/>
    <col min="13069" max="13074" width="13.85546875" style="172" customWidth="1"/>
    <col min="13075" max="13075" width="12.5703125" style="172" customWidth="1"/>
    <col min="13076" max="13076" width="15.42578125" style="172" customWidth="1"/>
    <col min="13077" max="13078" width="13.28515625" style="172" customWidth="1"/>
    <col min="13079" max="13080" width="12.5703125" style="172" customWidth="1"/>
    <col min="13081" max="13081" width="13.42578125" style="172" customWidth="1"/>
    <col min="13082" max="13082" width="12.5703125" style="172" customWidth="1"/>
    <col min="13083" max="13307" width="9.140625" style="172"/>
    <col min="13308" max="13308" width="4.5703125" style="172" customWidth="1"/>
    <col min="13309" max="13309" width="19.42578125" style="172" customWidth="1"/>
    <col min="13310" max="13310" width="18.85546875" style="172" customWidth="1"/>
    <col min="13311" max="13311" width="21.85546875" style="172" customWidth="1"/>
    <col min="13312" max="13312" width="10.85546875" style="172" customWidth="1"/>
    <col min="13313" max="13313" width="22" style="172" customWidth="1"/>
    <col min="13314" max="13314" width="12" style="172" customWidth="1"/>
    <col min="13315" max="13315" width="13.140625" style="172" customWidth="1"/>
    <col min="13316" max="13316" width="11.5703125" style="172" customWidth="1"/>
    <col min="13317" max="13317" width="8.7109375" style="172" customWidth="1"/>
    <col min="13318" max="13318" width="13.28515625" style="172" customWidth="1"/>
    <col min="13319" max="13319" width="14.42578125" style="172" customWidth="1"/>
    <col min="13320" max="13320" width="8.85546875" style="172" customWidth="1"/>
    <col min="13321" max="13321" width="12" style="172" bestFit="1" customWidth="1"/>
    <col min="13322" max="13322" width="21" style="172" customWidth="1"/>
    <col min="13323" max="13323" width="0" style="172" hidden="1" customWidth="1"/>
    <col min="13324" max="13324" width="19.42578125" style="172" customWidth="1"/>
    <col min="13325" max="13330" width="13.85546875" style="172" customWidth="1"/>
    <col min="13331" max="13331" width="12.5703125" style="172" customWidth="1"/>
    <col min="13332" max="13332" width="15.42578125" style="172" customWidth="1"/>
    <col min="13333" max="13334" width="13.28515625" style="172" customWidth="1"/>
    <col min="13335" max="13336" width="12.5703125" style="172" customWidth="1"/>
    <col min="13337" max="13337" width="13.42578125" style="172" customWidth="1"/>
    <col min="13338" max="13338" width="12.5703125" style="172" customWidth="1"/>
    <col min="13339" max="13563" width="9.140625" style="172"/>
    <col min="13564" max="13564" width="4.5703125" style="172" customWidth="1"/>
    <col min="13565" max="13565" width="19.42578125" style="172" customWidth="1"/>
    <col min="13566" max="13566" width="18.85546875" style="172" customWidth="1"/>
    <col min="13567" max="13567" width="21.85546875" style="172" customWidth="1"/>
    <col min="13568" max="13568" width="10.85546875" style="172" customWidth="1"/>
    <col min="13569" max="13569" width="22" style="172" customWidth="1"/>
    <col min="13570" max="13570" width="12" style="172" customWidth="1"/>
    <col min="13571" max="13571" width="13.140625" style="172" customWidth="1"/>
    <col min="13572" max="13572" width="11.5703125" style="172" customWidth="1"/>
    <col min="13573" max="13573" width="8.7109375" style="172" customWidth="1"/>
    <col min="13574" max="13574" width="13.28515625" style="172" customWidth="1"/>
    <col min="13575" max="13575" width="14.42578125" style="172" customWidth="1"/>
    <col min="13576" max="13576" width="8.85546875" style="172" customWidth="1"/>
    <col min="13577" max="13577" width="12" style="172" bestFit="1" customWidth="1"/>
    <col min="13578" max="13578" width="21" style="172" customWidth="1"/>
    <col min="13579" max="13579" width="0" style="172" hidden="1" customWidth="1"/>
    <col min="13580" max="13580" width="19.42578125" style="172" customWidth="1"/>
    <col min="13581" max="13586" width="13.85546875" style="172" customWidth="1"/>
    <col min="13587" max="13587" width="12.5703125" style="172" customWidth="1"/>
    <col min="13588" max="13588" width="15.42578125" style="172" customWidth="1"/>
    <col min="13589" max="13590" width="13.28515625" style="172" customWidth="1"/>
    <col min="13591" max="13592" width="12.5703125" style="172" customWidth="1"/>
    <col min="13593" max="13593" width="13.42578125" style="172" customWidth="1"/>
    <col min="13594" max="13594" width="12.5703125" style="172" customWidth="1"/>
    <col min="13595" max="13819" width="9.140625" style="172"/>
    <col min="13820" max="13820" width="4.5703125" style="172" customWidth="1"/>
    <col min="13821" max="13821" width="19.42578125" style="172" customWidth="1"/>
    <col min="13822" max="13822" width="18.85546875" style="172" customWidth="1"/>
    <col min="13823" max="13823" width="21.85546875" style="172" customWidth="1"/>
    <col min="13824" max="13824" width="10.85546875" style="172" customWidth="1"/>
    <col min="13825" max="13825" width="22" style="172" customWidth="1"/>
    <col min="13826" max="13826" width="12" style="172" customWidth="1"/>
    <col min="13827" max="13827" width="13.140625" style="172" customWidth="1"/>
    <col min="13828" max="13828" width="11.5703125" style="172" customWidth="1"/>
    <col min="13829" max="13829" width="8.7109375" style="172" customWidth="1"/>
    <col min="13830" max="13830" width="13.28515625" style="172" customWidth="1"/>
    <col min="13831" max="13831" width="14.42578125" style="172" customWidth="1"/>
    <col min="13832" max="13832" width="8.85546875" style="172" customWidth="1"/>
    <col min="13833" max="13833" width="12" style="172" bestFit="1" customWidth="1"/>
    <col min="13834" max="13834" width="21" style="172" customWidth="1"/>
    <col min="13835" max="13835" width="0" style="172" hidden="1" customWidth="1"/>
    <col min="13836" max="13836" width="19.42578125" style="172" customWidth="1"/>
    <col min="13837" max="13842" width="13.85546875" style="172" customWidth="1"/>
    <col min="13843" max="13843" width="12.5703125" style="172" customWidth="1"/>
    <col min="13844" max="13844" width="15.42578125" style="172" customWidth="1"/>
    <col min="13845" max="13846" width="13.28515625" style="172" customWidth="1"/>
    <col min="13847" max="13848" width="12.5703125" style="172" customWidth="1"/>
    <col min="13849" max="13849" width="13.42578125" style="172" customWidth="1"/>
    <col min="13850" max="13850" width="12.5703125" style="172" customWidth="1"/>
    <col min="13851" max="14075" width="9.140625" style="172"/>
    <col min="14076" max="14076" width="4.5703125" style="172" customWidth="1"/>
    <col min="14077" max="14077" width="19.42578125" style="172" customWidth="1"/>
    <col min="14078" max="14078" width="18.85546875" style="172" customWidth="1"/>
    <col min="14079" max="14079" width="21.85546875" style="172" customWidth="1"/>
    <col min="14080" max="14080" width="10.85546875" style="172" customWidth="1"/>
    <col min="14081" max="14081" width="22" style="172" customWidth="1"/>
    <col min="14082" max="14082" width="12" style="172" customWidth="1"/>
    <col min="14083" max="14083" width="13.140625" style="172" customWidth="1"/>
    <col min="14084" max="14084" width="11.5703125" style="172" customWidth="1"/>
    <col min="14085" max="14085" width="8.7109375" style="172" customWidth="1"/>
    <col min="14086" max="14086" width="13.28515625" style="172" customWidth="1"/>
    <col min="14087" max="14087" width="14.42578125" style="172" customWidth="1"/>
    <col min="14088" max="14088" width="8.85546875" style="172" customWidth="1"/>
    <col min="14089" max="14089" width="12" style="172" bestFit="1" customWidth="1"/>
    <col min="14090" max="14090" width="21" style="172" customWidth="1"/>
    <col min="14091" max="14091" width="0" style="172" hidden="1" customWidth="1"/>
    <col min="14092" max="14092" width="19.42578125" style="172" customWidth="1"/>
    <col min="14093" max="14098" width="13.85546875" style="172" customWidth="1"/>
    <col min="14099" max="14099" width="12.5703125" style="172" customWidth="1"/>
    <col min="14100" max="14100" width="15.42578125" style="172" customWidth="1"/>
    <col min="14101" max="14102" width="13.28515625" style="172" customWidth="1"/>
    <col min="14103" max="14104" width="12.5703125" style="172" customWidth="1"/>
    <col min="14105" max="14105" width="13.42578125" style="172" customWidth="1"/>
    <col min="14106" max="14106" width="12.5703125" style="172" customWidth="1"/>
    <col min="14107" max="14331" width="9.140625" style="172"/>
    <col min="14332" max="14332" width="4.5703125" style="172" customWidth="1"/>
    <col min="14333" max="14333" width="19.42578125" style="172" customWidth="1"/>
    <col min="14334" max="14334" width="18.85546875" style="172" customWidth="1"/>
    <col min="14335" max="14335" width="21.85546875" style="172" customWidth="1"/>
    <col min="14336" max="14336" width="10.85546875" style="172" customWidth="1"/>
    <col min="14337" max="14337" width="22" style="172" customWidth="1"/>
    <col min="14338" max="14338" width="12" style="172" customWidth="1"/>
    <col min="14339" max="14339" width="13.140625" style="172" customWidth="1"/>
    <col min="14340" max="14340" width="11.5703125" style="172" customWidth="1"/>
    <col min="14341" max="14341" width="8.7109375" style="172" customWidth="1"/>
    <col min="14342" max="14342" width="13.28515625" style="172" customWidth="1"/>
    <col min="14343" max="14343" width="14.42578125" style="172" customWidth="1"/>
    <col min="14344" max="14344" width="8.85546875" style="172" customWidth="1"/>
    <col min="14345" max="14345" width="12" style="172" bestFit="1" customWidth="1"/>
    <col min="14346" max="14346" width="21" style="172" customWidth="1"/>
    <col min="14347" max="14347" width="0" style="172" hidden="1" customWidth="1"/>
    <col min="14348" max="14348" width="19.42578125" style="172" customWidth="1"/>
    <col min="14349" max="14354" width="13.85546875" style="172" customWidth="1"/>
    <col min="14355" max="14355" width="12.5703125" style="172" customWidth="1"/>
    <col min="14356" max="14356" width="15.42578125" style="172" customWidth="1"/>
    <col min="14357" max="14358" width="13.28515625" style="172" customWidth="1"/>
    <col min="14359" max="14360" width="12.5703125" style="172" customWidth="1"/>
    <col min="14361" max="14361" width="13.42578125" style="172" customWidth="1"/>
    <col min="14362" max="14362" width="12.5703125" style="172" customWidth="1"/>
    <col min="14363" max="14587" width="9.140625" style="172"/>
    <col min="14588" max="14588" width="4.5703125" style="172" customWidth="1"/>
    <col min="14589" max="14589" width="19.42578125" style="172" customWidth="1"/>
    <col min="14590" max="14590" width="18.85546875" style="172" customWidth="1"/>
    <col min="14591" max="14591" width="21.85546875" style="172" customWidth="1"/>
    <col min="14592" max="14592" width="10.85546875" style="172" customWidth="1"/>
    <col min="14593" max="14593" width="22" style="172" customWidth="1"/>
    <col min="14594" max="14594" width="12" style="172" customWidth="1"/>
    <col min="14595" max="14595" width="13.140625" style="172" customWidth="1"/>
    <col min="14596" max="14596" width="11.5703125" style="172" customWidth="1"/>
    <col min="14597" max="14597" width="8.7109375" style="172" customWidth="1"/>
    <col min="14598" max="14598" width="13.28515625" style="172" customWidth="1"/>
    <col min="14599" max="14599" width="14.42578125" style="172" customWidth="1"/>
    <col min="14600" max="14600" width="8.85546875" style="172" customWidth="1"/>
    <col min="14601" max="14601" width="12" style="172" bestFit="1" customWidth="1"/>
    <col min="14602" max="14602" width="21" style="172" customWidth="1"/>
    <col min="14603" max="14603" width="0" style="172" hidden="1" customWidth="1"/>
    <col min="14604" max="14604" width="19.42578125" style="172" customWidth="1"/>
    <col min="14605" max="14610" width="13.85546875" style="172" customWidth="1"/>
    <col min="14611" max="14611" width="12.5703125" style="172" customWidth="1"/>
    <col min="14612" max="14612" width="15.42578125" style="172" customWidth="1"/>
    <col min="14613" max="14614" width="13.28515625" style="172" customWidth="1"/>
    <col min="14615" max="14616" width="12.5703125" style="172" customWidth="1"/>
    <col min="14617" max="14617" width="13.42578125" style="172" customWidth="1"/>
    <col min="14618" max="14618" width="12.5703125" style="172" customWidth="1"/>
    <col min="14619" max="14843" width="9.140625" style="172"/>
    <col min="14844" max="14844" width="4.5703125" style="172" customWidth="1"/>
    <col min="14845" max="14845" width="19.42578125" style="172" customWidth="1"/>
    <col min="14846" max="14846" width="18.85546875" style="172" customWidth="1"/>
    <col min="14847" max="14847" width="21.85546875" style="172" customWidth="1"/>
    <col min="14848" max="14848" width="10.85546875" style="172" customWidth="1"/>
    <col min="14849" max="14849" width="22" style="172" customWidth="1"/>
    <col min="14850" max="14850" width="12" style="172" customWidth="1"/>
    <col min="14851" max="14851" width="13.140625" style="172" customWidth="1"/>
    <col min="14852" max="14852" width="11.5703125" style="172" customWidth="1"/>
    <col min="14853" max="14853" width="8.7109375" style="172" customWidth="1"/>
    <col min="14854" max="14854" width="13.28515625" style="172" customWidth="1"/>
    <col min="14855" max="14855" width="14.42578125" style="172" customWidth="1"/>
    <col min="14856" max="14856" width="8.85546875" style="172" customWidth="1"/>
    <col min="14857" max="14857" width="12" style="172" bestFit="1" customWidth="1"/>
    <col min="14858" max="14858" width="21" style="172" customWidth="1"/>
    <col min="14859" max="14859" width="0" style="172" hidden="1" customWidth="1"/>
    <col min="14860" max="14860" width="19.42578125" style="172" customWidth="1"/>
    <col min="14861" max="14866" width="13.85546875" style="172" customWidth="1"/>
    <col min="14867" max="14867" width="12.5703125" style="172" customWidth="1"/>
    <col min="14868" max="14868" width="15.42578125" style="172" customWidth="1"/>
    <col min="14869" max="14870" width="13.28515625" style="172" customWidth="1"/>
    <col min="14871" max="14872" width="12.5703125" style="172" customWidth="1"/>
    <col min="14873" max="14873" width="13.42578125" style="172" customWidth="1"/>
    <col min="14874" max="14874" width="12.5703125" style="172" customWidth="1"/>
    <col min="14875" max="15099" width="9.140625" style="172"/>
    <col min="15100" max="15100" width="4.5703125" style="172" customWidth="1"/>
    <col min="15101" max="15101" width="19.42578125" style="172" customWidth="1"/>
    <col min="15102" max="15102" width="18.85546875" style="172" customWidth="1"/>
    <col min="15103" max="15103" width="21.85546875" style="172" customWidth="1"/>
    <col min="15104" max="15104" width="10.85546875" style="172" customWidth="1"/>
    <col min="15105" max="15105" width="22" style="172" customWidth="1"/>
    <col min="15106" max="15106" width="12" style="172" customWidth="1"/>
    <col min="15107" max="15107" width="13.140625" style="172" customWidth="1"/>
    <col min="15108" max="15108" width="11.5703125" style="172" customWidth="1"/>
    <col min="15109" max="15109" width="8.7109375" style="172" customWidth="1"/>
    <col min="15110" max="15110" width="13.28515625" style="172" customWidth="1"/>
    <col min="15111" max="15111" width="14.42578125" style="172" customWidth="1"/>
    <col min="15112" max="15112" width="8.85546875" style="172" customWidth="1"/>
    <col min="15113" max="15113" width="12" style="172" bestFit="1" customWidth="1"/>
    <col min="15114" max="15114" width="21" style="172" customWidth="1"/>
    <col min="15115" max="15115" width="0" style="172" hidden="1" customWidth="1"/>
    <col min="15116" max="15116" width="19.42578125" style="172" customWidth="1"/>
    <col min="15117" max="15122" width="13.85546875" style="172" customWidth="1"/>
    <col min="15123" max="15123" width="12.5703125" style="172" customWidth="1"/>
    <col min="15124" max="15124" width="15.42578125" style="172" customWidth="1"/>
    <col min="15125" max="15126" width="13.28515625" style="172" customWidth="1"/>
    <col min="15127" max="15128" width="12.5703125" style="172" customWidth="1"/>
    <col min="15129" max="15129" width="13.42578125" style="172" customWidth="1"/>
    <col min="15130" max="15130" width="12.5703125" style="172" customWidth="1"/>
    <col min="15131" max="15355" width="9.140625" style="172"/>
    <col min="15356" max="15356" width="4.5703125" style="172" customWidth="1"/>
    <col min="15357" max="15357" width="19.42578125" style="172" customWidth="1"/>
    <col min="15358" max="15358" width="18.85546875" style="172" customWidth="1"/>
    <col min="15359" max="15359" width="21.85546875" style="172" customWidth="1"/>
    <col min="15360" max="15360" width="10.85546875" style="172" customWidth="1"/>
    <col min="15361" max="15361" width="22" style="172" customWidth="1"/>
    <col min="15362" max="15362" width="12" style="172" customWidth="1"/>
    <col min="15363" max="15363" width="13.140625" style="172" customWidth="1"/>
    <col min="15364" max="15364" width="11.5703125" style="172" customWidth="1"/>
    <col min="15365" max="15365" width="8.7109375" style="172" customWidth="1"/>
    <col min="15366" max="15366" width="13.28515625" style="172" customWidth="1"/>
    <col min="15367" max="15367" width="14.42578125" style="172" customWidth="1"/>
    <col min="15368" max="15368" width="8.85546875" style="172" customWidth="1"/>
    <col min="15369" max="15369" width="12" style="172" bestFit="1" customWidth="1"/>
    <col min="15370" max="15370" width="21" style="172" customWidth="1"/>
    <col min="15371" max="15371" width="0" style="172" hidden="1" customWidth="1"/>
    <col min="15372" max="15372" width="19.42578125" style="172" customWidth="1"/>
    <col min="15373" max="15378" width="13.85546875" style="172" customWidth="1"/>
    <col min="15379" max="15379" width="12.5703125" style="172" customWidth="1"/>
    <col min="15380" max="15380" width="15.42578125" style="172" customWidth="1"/>
    <col min="15381" max="15382" width="13.28515625" style="172" customWidth="1"/>
    <col min="15383" max="15384" width="12.5703125" style="172" customWidth="1"/>
    <col min="15385" max="15385" width="13.42578125" style="172" customWidth="1"/>
    <col min="15386" max="15386" width="12.5703125" style="172" customWidth="1"/>
    <col min="15387" max="15611" width="9.140625" style="172"/>
    <col min="15612" max="15612" width="4.5703125" style="172" customWidth="1"/>
    <col min="15613" max="15613" width="19.42578125" style="172" customWidth="1"/>
    <col min="15614" max="15614" width="18.85546875" style="172" customWidth="1"/>
    <col min="15615" max="15615" width="21.85546875" style="172" customWidth="1"/>
    <col min="15616" max="15616" width="10.85546875" style="172" customWidth="1"/>
    <col min="15617" max="15617" width="22" style="172" customWidth="1"/>
    <col min="15618" max="15618" width="12" style="172" customWidth="1"/>
    <col min="15619" max="15619" width="13.140625" style="172" customWidth="1"/>
    <col min="15620" max="15620" width="11.5703125" style="172" customWidth="1"/>
    <col min="15621" max="15621" width="8.7109375" style="172" customWidth="1"/>
    <col min="15622" max="15622" width="13.28515625" style="172" customWidth="1"/>
    <col min="15623" max="15623" width="14.42578125" style="172" customWidth="1"/>
    <col min="15624" max="15624" width="8.85546875" style="172" customWidth="1"/>
    <col min="15625" max="15625" width="12" style="172" bestFit="1" customWidth="1"/>
    <col min="15626" max="15626" width="21" style="172" customWidth="1"/>
    <col min="15627" max="15627" width="0" style="172" hidden="1" customWidth="1"/>
    <col min="15628" max="15628" width="19.42578125" style="172" customWidth="1"/>
    <col min="15629" max="15634" width="13.85546875" style="172" customWidth="1"/>
    <col min="15635" max="15635" width="12.5703125" style="172" customWidth="1"/>
    <col min="15636" max="15636" width="15.42578125" style="172" customWidth="1"/>
    <col min="15637" max="15638" width="13.28515625" style="172" customWidth="1"/>
    <col min="15639" max="15640" width="12.5703125" style="172" customWidth="1"/>
    <col min="15641" max="15641" width="13.42578125" style="172" customWidth="1"/>
    <col min="15642" max="15642" width="12.5703125" style="172" customWidth="1"/>
    <col min="15643" max="15867" width="9.140625" style="172"/>
    <col min="15868" max="15868" width="4.5703125" style="172" customWidth="1"/>
    <col min="15869" max="15869" width="19.42578125" style="172" customWidth="1"/>
    <col min="15870" max="15870" width="18.85546875" style="172" customWidth="1"/>
    <col min="15871" max="15871" width="21.85546875" style="172" customWidth="1"/>
    <col min="15872" max="15872" width="10.85546875" style="172" customWidth="1"/>
    <col min="15873" max="15873" width="22" style="172" customWidth="1"/>
    <col min="15874" max="15874" width="12" style="172" customWidth="1"/>
    <col min="15875" max="15875" width="13.140625" style="172" customWidth="1"/>
    <col min="15876" max="15876" width="11.5703125" style="172" customWidth="1"/>
    <col min="15877" max="15877" width="8.7109375" style="172" customWidth="1"/>
    <col min="15878" max="15878" width="13.28515625" style="172" customWidth="1"/>
    <col min="15879" max="15879" width="14.42578125" style="172" customWidth="1"/>
    <col min="15880" max="15880" width="8.85546875" style="172" customWidth="1"/>
    <col min="15881" max="15881" width="12" style="172" bestFit="1" customWidth="1"/>
    <col min="15882" max="15882" width="21" style="172" customWidth="1"/>
    <col min="15883" max="15883" width="0" style="172" hidden="1" customWidth="1"/>
    <col min="15884" max="15884" width="19.42578125" style="172" customWidth="1"/>
    <col min="15885" max="15890" width="13.85546875" style="172" customWidth="1"/>
    <col min="15891" max="15891" width="12.5703125" style="172" customWidth="1"/>
    <col min="15892" max="15892" width="15.42578125" style="172" customWidth="1"/>
    <col min="15893" max="15894" width="13.28515625" style="172" customWidth="1"/>
    <col min="15895" max="15896" width="12.5703125" style="172" customWidth="1"/>
    <col min="15897" max="15897" width="13.42578125" style="172" customWidth="1"/>
    <col min="15898" max="15898" width="12.5703125" style="172" customWidth="1"/>
    <col min="15899" max="16123" width="9.140625" style="172"/>
    <col min="16124" max="16124" width="4.5703125" style="172" customWidth="1"/>
    <col min="16125" max="16125" width="19.42578125" style="172" customWidth="1"/>
    <col min="16126" max="16126" width="18.85546875" style="172" customWidth="1"/>
    <col min="16127" max="16127" width="21.85546875" style="172" customWidth="1"/>
    <col min="16128" max="16128" width="10.85546875" style="172" customWidth="1"/>
    <col min="16129" max="16129" width="22" style="172" customWidth="1"/>
    <col min="16130" max="16130" width="12" style="172" customWidth="1"/>
    <col min="16131" max="16131" width="13.140625" style="172" customWidth="1"/>
    <col min="16132" max="16132" width="11.5703125" style="172" customWidth="1"/>
    <col min="16133" max="16133" width="8.7109375" style="172" customWidth="1"/>
    <col min="16134" max="16134" width="13.28515625" style="172" customWidth="1"/>
    <col min="16135" max="16135" width="14.42578125" style="172" customWidth="1"/>
    <col min="16136" max="16136" width="8.85546875" style="172" customWidth="1"/>
    <col min="16137" max="16137" width="12" style="172" bestFit="1" customWidth="1"/>
    <col min="16138" max="16138" width="21" style="172" customWidth="1"/>
    <col min="16139" max="16139" width="0" style="172" hidden="1" customWidth="1"/>
    <col min="16140" max="16140" width="19.42578125" style="172" customWidth="1"/>
    <col min="16141" max="16146" width="13.85546875" style="172" customWidth="1"/>
    <col min="16147" max="16147" width="12.5703125" style="172" customWidth="1"/>
    <col min="16148" max="16148" width="15.42578125" style="172" customWidth="1"/>
    <col min="16149" max="16150" width="13.28515625" style="172" customWidth="1"/>
    <col min="16151" max="16152" width="12.5703125" style="172" customWidth="1"/>
    <col min="16153" max="16153" width="13.42578125" style="172" customWidth="1"/>
    <col min="16154" max="16154" width="12.5703125" style="172" customWidth="1"/>
    <col min="16155" max="16384" width="9.140625" style="172"/>
  </cols>
  <sheetData>
    <row r="1" spans="1:26" s="138" customFormat="1" ht="33" customHeight="1">
      <c r="A1" s="246" t="s">
        <v>587</v>
      </c>
      <c r="B1" s="246"/>
      <c r="C1" s="246"/>
      <c r="D1" s="246"/>
      <c r="E1" s="246"/>
      <c r="F1" s="134"/>
      <c r="G1" s="134"/>
      <c r="H1" s="134"/>
      <c r="I1" s="135"/>
      <c r="J1" s="136"/>
      <c r="K1" s="134"/>
      <c r="L1" s="134"/>
      <c r="M1" s="134"/>
      <c r="N1" s="134"/>
      <c r="O1" s="134"/>
      <c r="P1" s="134"/>
      <c r="Q1" s="137"/>
      <c r="R1" s="137"/>
      <c r="S1" s="134"/>
      <c r="T1" s="134"/>
      <c r="U1" s="134"/>
      <c r="V1" s="134"/>
      <c r="W1" s="134"/>
      <c r="X1" s="134"/>
    </row>
    <row r="2" spans="1:26" s="147" customFormat="1">
      <c r="A2" s="139"/>
      <c r="B2" s="140"/>
      <c r="C2" s="140"/>
      <c r="D2" s="141"/>
      <c r="E2" s="142"/>
      <c r="F2" s="143"/>
      <c r="G2" s="143"/>
      <c r="H2" s="143"/>
      <c r="I2" s="144"/>
      <c r="J2" s="145"/>
      <c r="K2" s="143"/>
      <c r="L2" s="143"/>
      <c r="M2" s="143"/>
      <c r="N2" s="143"/>
      <c r="O2" s="143"/>
      <c r="P2" s="143"/>
      <c r="Q2" s="146"/>
      <c r="R2" s="146"/>
      <c r="S2" s="143"/>
      <c r="T2" s="143"/>
      <c r="U2" s="143"/>
      <c r="V2" s="143"/>
      <c r="W2" s="143"/>
      <c r="X2" s="143"/>
    </row>
    <row r="3" spans="1:26" s="147" customFormat="1" ht="21" customHeight="1">
      <c r="A3" s="255" t="s">
        <v>5</v>
      </c>
      <c r="B3" s="255"/>
      <c r="C3" s="255"/>
      <c r="D3" s="255"/>
      <c r="E3" s="255"/>
      <c r="F3" s="255"/>
      <c r="G3" s="255"/>
      <c r="H3" s="255"/>
      <c r="I3" s="255"/>
      <c r="J3" s="255"/>
      <c r="K3" s="255"/>
      <c r="L3" s="255"/>
      <c r="M3" s="255"/>
      <c r="N3" s="255"/>
      <c r="O3" s="255"/>
      <c r="P3" s="255"/>
      <c r="Q3" s="255"/>
      <c r="R3" s="255"/>
      <c r="S3" s="255"/>
      <c r="T3" s="255"/>
      <c r="U3" s="255"/>
      <c r="V3" s="255"/>
      <c r="W3" s="255"/>
      <c r="X3" s="255"/>
      <c r="Y3" s="255"/>
      <c r="Z3" s="255"/>
    </row>
    <row r="4" spans="1:26" s="147" customFormat="1" ht="12.75" customHeight="1">
      <c r="A4" s="256" t="s">
        <v>6</v>
      </c>
      <c r="B4" s="247" t="s">
        <v>7</v>
      </c>
      <c r="C4" s="247" t="s">
        <v>8</v>
      </c>
      <c r="D4" s="247" t="s">
        <v>9</v>
      </c>
      <c r="E4" s="247" t="s">
        <v>10</v>
      </c>
      <c r="F4" s="247" t="s">
        <v>177</v>
      </c>
      <c r="G4" s="247" t="s">
        <v>37</v>
      </c>
      <c r="H4" s="247" t="s">
        <v>11</v>
      </c>
      <c r="I4" s="247" t="s">
        <v>1</v>
      </c>
      <c r="J4" s="247" t="s">
        <v>2</v>
      </c>
      <c r="K4" s="247" t="s">
        <v>3</v>
      </c>
      <c r="L4" s="247" t="s">
        <v>38</v>
      </c>
      <c r="M4" s="248" t="s">
        <v>178</v>
      </c>
      <c r="N4" s="248" t="s">
        <v>406</v>
      </c>
      <c r="O4" s="247" t="s">
        <v>4</v>
      </c>
      <c r="P4" s="248" t="s">
        <v>514</v>
      </c>
      <c r="Q4" s="251" t="s">
        <v>400</v>
      </c>
      <c r="R4" s="252" t="s">
        <v>493</v>
      </c>
      <c r="S4" s="247" t="s">
        <v>494</v>
      </c>
      <c r="T4" s="247"/>
      <c r="U4" s="261" t="s">
        <v>495</v>
      </c>
      <c r="V4" s="262"/>
      <c r="W4" s="247" t="s">
        <v>39</v>
      </c>
      <c r="X4" s="247"/>
      <c r="Y4" s="257" t="s">
        <v>496</v>
      </c>
      <c r="Z4" s="258"/>
    </row>
    <row r="5" spans="1:26" s="147" customFormat="1">
      <c r="A5" s="256"/>
      <c r="B5" s="247"/>
      <c r="C5" s="247"/>
      <c r="D5" s="247"/>
      <c r="E5" s="247"/>
      <c r="F5" s="247"/>
      <c r="G5" s="247"/>
      <c r="H5" s="247"/>
      <c r="I5" s="247"/>
      <c r="J5" s="247"/>
      <c r="K5" s="247"/>
      <c r="L5" s="247"/>
      <c r="M5" s="249"/>
      <c r="N5" s="249"/>
      <c r="O5" s="247"/>
      <c r="P5" s="249"/>
      <c r="Q5" s="251"/>
      <c r="R5" s="253"/>
      <c r="S5" s="247"/>
      <c r="T5" s="247"/>
      <c r="U5" s="263"/>
      <c r="V5" s="264"/>
      <c r="W5" s="247"/>
      <c r="X5" s="247"/>
      <c r="Y5" s="259"/>
      <c r="Z5" s="260"/>
    </row>
    <row r="6" spans="1:26" s="147" customFormat="1" ht="50.25" customHeight="1">
      <c r="A6" s="256"/>
      <c r="B6" s="247"/>
      <c r="C6" s="247"/>
      <c r="D6" s="247"/>
      <c r="E6" s="247"/>
      <c r="F6" s="247"/>
      <c r="G6" s="247"/>
      <c r="H6" s="247"/>
      <c r="I6" s="247"/>
      <c r="J6" s="247"/>
      <c r="K6" s="247"/>
      <c r="L6" s="247"/>
      <c r="M6" s="250"/>
      <c r="N6" s="250"/>
      <c r="O6" s="247"/>
      <c r="P6" s="250"/>
      <c r="Q6" s="251"/>
      <c r="R6" s="254"/>
      <c r="S6" s="148" t="s">
        <v>12</v>
      </c>
      <c r="T6" s="148" t="s">
        <v>13</v>
      </c>
      <c r="U6" s="148" t="s">
        <v>497</v>
      </c>
      <c r="V6" s="148" t="s">
        <v>498</v>
      </c>
      <c r="W6" s="148" t="s">
        <v>12</v>
      </c>
      <c r="X6" s="148" t="s">
        <v>13</v>
      </c>
      <c r="Y6" s="152" t="s">
        <v>12</v>
      </c>
      <c r="Z6" s="152" t="s">
        <v>498</v>
      </c>
    </row>
    <row r="7" spans="1:26" s="147" customFormat="1" ht="12.75" customHeight="1">
      <c r="A7" s="153" t="s">
        <v>515</v>
      </c>
      <c r="B7" s="244" t="s">
        <v>42</v>
      </c>
      <c r="C7" s="239"/>
      <c r="D7" s="245"/>
      <c r="E7" s="154"/>
      <c r="F7" s="154"/>
      <c r="G7" s="154"/>
      <c r="H7" s="154"/>
      <c r="I7" s="154"/>
      <c r="J7" s="154"/>
      <c r="K7" s="154"/>
      <c r="L7" s="154"/>
      <c r="M7" s="154"/>
      <c r="N7" s="154"/>
      <c r="O7" s="154"/>
      <c r="P7" s="154"/>
      <c r="Q7" s="154"/>
      <c r="R7" s="154"/>
      <c r="S7" s="154"/>
      <c r="T7" s="154"/>
      <c r="U7" s="154"/>
      <c r="V7" s="154"/>
      <c r="W7" s="154"/>
      <c r="X7" s="154"/>
      <c r="Y7" s="155"/>
      <c r="Z7" s="155"/>
    </row>
    <row r="8" spans="1:26" s="147" customFormat="1" ht="24.95" customHeight="1">
      <c r="A8" s="156">
        <v>1</v>
      </c>
      <c r="B8" s="157" t="s">
        <v>239</v>
      </c>
      <c r="C8" s="157" t="s">
        <v>71</v>
      </c>
      <c r="D8" s="157" t="s">
        <v>72</v>
      </c>
      <c r="E8" s="148" t="s">
        <v>73</v>
      </c>
      <c r="F8" s="157" t="s">
        <v>74</v>
      </c>
      <c r="G8" s="157">
        <v>1328</v>
      </c>
      <c r="H8" s="157">
        <v>2007</v>
      </c>
      <c r="I8" s="157" t="s">
        <v>75</v>
      </c>
      <c r="J8" s="157">
        <v>5</v>
      </c>
      <c r="K8" s="157" t="s">
        <v>49</v>
      </c>
      <c r="L8" s="157" t="s">
        <v>253</v>
      </c>
      <c r="M8" s="157" t="s">
        <v>56</v>
      </c>
      <c r="O8" s="157" t="s">
        <v>76</v>
      </c>
      <c r="P8" s="158">
        <v>250588</v>
      </c>
      <c r="Q8" s="150">
        <v>11900</v>
      </c>
      <c r="R8" s="150" t="s">
        <v>499</v>
      </c>
      <c r="S8" s="160">
        <v>45153</v>
      </c>
      <c r="T8" s="160">
        <v>45518</v>
      </c>
      <c r="U8" s="160">
        <v>45153</v>
      </c>
      <c r="V8" s="160">
        <v>45518</v>
      </c>
      <c r="W8" s="160">
        <v>45153</v>
      </c>
      <c r="X8" s="160">
        <v>45518</v>
      </c>
      <c r="Y8" s="160">
        <v>45153</v>
      </c>
      <c r="Z8" s="160">
        <v>45518</v>
      </c>
    </row>
    <row r="9" spans="1:26" s="147" customFormat="1" ht="25.5" customHeight="1">
      <c r="A9" s="161">
        <v>2</v>
      </c>
      <c r="B9" s="162" t="s">
        <v>95</v>
      </c>
      <c r="C9" s="162" t="s">
        <v>500</v>
      </c>
      <c r="D9" s="162" t="s">
        <v>77</v>
      </c>
      <c r="E9" s="149" t="s">
        <v>78</v>
      </c>
      <c r="F9" s="162" t="s">
        <v>74</v>
      </c>
      <c r="G9" s="162">
        <v>1595</v>
      </c>
      <c r="H9" s="162">
        <v>2009</v>
      </c>
      <c r="I9" s="162" t="s">
        <v>79</v>
      </c>
      <c r="J9" s="162">
        <v>5</v>
      </c>
      <c r="K9" s="162" t="s">
        <v>49</v>
      </c>
      <c r="L9" s="162" t="s">
        <v>254</v>
      </c>
      <c r="M9" s="162" t="s">
        <v>56</v>
      </c>
      <c r="O9" s="162" t="s">
        <v>80</v>
      </c>
      <c r="P9" s="163">
        <v>330128</v>
      </c>
      <c r="Q9" s="164">
        <v>10100</v>
      </c>
      <c r="R9" s="164" t="s">
        <v>499</v>
      </c>
      <c r="S9" s="160">
        <v>45153</v>
      </c>
      <c r="T9" s="160">
        <v>45518</v>
      </c>
      <c r="U9" s="160">
        <v>45153</v>
      </c>
      <c r="V9" s="160">
        <v>45518</v>
      </c>
      <c r="W9" s="160">
        <v>45153</v>
      </c>
      <c r="X9" s="160">
        <v>45518</v>
      </c>
      <c r="Y9" s="160">
        <v>45153</v>
      </c>
      <c r="Z9" s="160">
        <v>45518</v>
      </c>
    </row>
    <row r="10" spans="1:26" s="147" customFormat="1" ht="25.5" customHeight="1">
      <c r="A10" s="156">
        <v>3</v>
      </c>
      <c r="B10" s="157" t="s">
        <v>516</v>
      </c>
      <c r="C10" s="157" t="s">
        <v>517</v>
      </c>
      <c r="D10" s="157" t="s">
        <v>518</v>
      </c>
      <c r="E10" s="148" t="s">
        <v>519</v>
      </c>
      <c r="F10" s="162" t="s">
        <v>74</v>
      </c>
      <c r="G10" s="157">
        <v>1598</v>
      </c>
      <c r="H10" s="157">
        <v>2019</v>
      </c>
      <c r="I10" s="165">
        <v>43858</v>
      </c>
      <c r="J10" s="162">
        <v>5</v>
      </c>
      <c r="K10" s="162" t="s">
        <v>49</v>
      </c>
      <c r="L10" s="157" t="s">
        <v>520</v>
      </c>
      <c r="M10" s="162" t="s">
        <v>56</v>
      </c>
      <c r="N10" s="166"/>
      <c r="O10" s="162" t="s">
        <v>80</v>
      </c>
      <c r="P10" s="158">
        <v>47950</v>
      </c>
      <c r="Q10" s="164">
        <v>85700</v>
      </c>
      <c r="R10" s="164" t="s">
        <v>499</v>
      </c>
      <c r="S10" s="160">
        <v>45153</v>
      </c>
      <c r="T10" s="160">
        <v>45518</v>
      </c>
      <c r="U10" s="160">
        <v>45153</v>
      </c>
      <c r="V10" s="160">
        <v>45518</v>
      </c>
      <c r="W10" s="160">
        <v>45153</v>
      </c>
      <c r="X10" s="160">
        <v>45518</v>
      </c>
      <c r="Y10" s="160">
        <v>45153</v>
      </c>
      <c r="Z10" s="160">
        <v>45518</v>
      </c>
    </row>
    <row r="11" spans="1:26" s="147" customFormat="1" ht="12.75" customHeight="1">
      <c r="A11" s="153" t="s">
        <v>521</v>
      </c>
      <c r="B11" s="244" t="s">
        <v>43</v>
      </c>
      <c r="C11" s="239"/>
      <c r="D11" s="245"/>
      <c r="E11" s="154"/>
      <c r="F11" s="154"/>
      <c r="G11" s="154"/>
      <c r="H11" s="154"/>
      <c r="I11" s="154"/>
      <c r="J11" s="154"/>
      <c r="K11" s="154"/>
      <c r="L11" s="154"/>
      <c r="M11" s="154"/>
      <c r="N11" s="154"/>
      <c r="O11" s="154"/>
      <c r="P11" s="154"/>
      <c r="Q11" s="154"/>
      <c r="R11" s="154"/>
      <c r="S11" s="154"/>
      <c r="T11" s="154"/>
      <c r="U11" s="154"/>
      <c r="V11" s="154"/>
      <c r="W11" s="154"/>
      <c r="X11" s="154"/>
      <c r="Y11" s="155"/>
      <c r="Z11" s="155"/>
    </row>
    <row r="12" spans="1:26" s="147" customFormat="1" ht="42" customHeight="1">
      <c r="A12" s="156">
        <v>1</v>
      </c>
      <c r="B12" s="157" t="s">
        <v>240</v>
      </c>
      <c r="C12" s="157" t="s">
        <v>241</v>
      </c>
      <c r="D12" s="157" t="s">
        <v>90</v>
      </c>
      <c r="E12" s="148" t="s">
        <v>501</v>
      </c>
      <c r="F12" s="157" t="s">
        <v>248</v>
      </c>
      <c r="G12" s="200">
        <v>11116</v>
      </c>
      <c r="H12" s="200">
        <v>1998</v>
      </c>
      <c r="I12" s="203" t="s">
        <v>548</v>
      </c>
      <c r="J12" s="201">
        <v>2</v>
      </c>
      <c r="K12" s="200" t="s">
        <v>91</v>
      </c>
      <c r="L12" s="200">
        <v>19000</v>
      </c>
      <c r="M12" s="157" t="s">
        <v>56</v>
      </c>
      <c r="N12" s="203" t="s">
        <v>560</v>
      </c>
      <c r="O12" s="157" t="s">
        <v>49</v>
      </c>
      <c r="P12" s="167" t="s">
        <v>568</v>
      </c>
      <c r="Q12" s="150" t="s">
        <v>49</v>
      </c>
      <c r="R12" s="150"/>
      <c r="S12" s="160">
        <v>45153</v>
      </c>
      <c r="T12" s="160">
        <v>45518</v>
      </c>
      <c r="U12" s="160">
        <v>45153</v>
      </c>
      <c r="V12" s="160">
        <v>45518</v>
      </c>
      <c r="W12" s="148" t="s">
        <v>49</v>
      </c>
      <c r="X12" s="148" t="s">
        <v>49</v>
      </c>
      <c r="Y12" s="168" t="s">
        <v>49</v>
      </c>
      <c r="Z12" s="168" t="s">
        <v>49</v>
      </c>
    </row>
    <row r="13" spans="1:26" s="147" customFormat="1" ht="24.95" customHeight="1">
      <c r="A13" s="156">
        <v>2</v>
      </c>
      <c r="B13" s="157" t="s">
        <v>242</v>
      </c>
      <c r="C13" s="157" t="s">
        <v>94</v>
      </c>
      <c r="D13" s="157">
        <v>102834</v>
      </c>
      <c r="E13" s="148" t="s">
        <v>184</v>
      </c>
      <c r="F13" s="157" t="s">
        <v>183</v>
      </c>
      <c r="G13" s="201" t="s">
        <v>49</v>
      </c>
      <c r="H13" s="200">
        <v>1982</v>
      </c>
      <c r="I13" s="203" t="s">
        <v>549</v>
      </c>
      <c r="J13" s="201" t="s">
        <v>49</v>
      </c>
      <c r="K13" s="200" t="s">
        <v>93</v>
      </c>
      <c r="L13" s="200">
        <v>6100</v>
      </c>
      <c r="M13" s="157" t="s">
        <v>56</v>
      </c>
      <c r="N13" s="207" t="s">
        <v>49</v>
      </c>
      <c r="O13" s="157" t="s">
        <v>49</v>
      </c>
      <c r="P13" s="167" t="s">
        <v>49</v>
      </c>
      <c r="Q13" s="150" t="s">
        <v>49</v>
      </c>
      <c r="R13" s="150"/>
      <c r="S13" s="160">
        <v>45153</v>
      </c>
      <c r="T13" s="160">
        <v>45518</v>
      </c>
      <c r="U13" s="148" t="s">
        <v>49</v>
      </c>
      <c r="V13" s="148" t="s">
        <v>49</v>
      </c>
      <c r="W13" s="148" t="s">
        <v>49</v>
      </c>
      <c r="X13" s="148" t="s">
        <v>49</v>
      </c>
      <c r="Y13" s="168" t="s">
        <v>49</v>
      </c>
      <c r="Z13" s="168" t="s">
        <v>49</v>
      </c>
    </row>
    <row r="14" spans="1:26" s="147" customFormat="1" ht="24.95" customHeight="1">
      <c r="A14" s="156">
        <v>3</v>
      </c>
      <c r="B14" s="157" t="s">
        <v>242</v>
      </c>
      <c r="C14" s="157" t="s">
        <v>94</v>
      </c>
      <c r="D14" s="157">
        <v>16258</v>
      </c>
      <c r="E14" s="148" t="s">
        <v>327</v>
      </c>
      <c r="F14" s="157" t="s">
        <v>183</v>
      </c>
      <c r="G14" s="201" t="s">
        <v>49</v>
      </c>
      <c r="H14" s="200">
        <v>1978</v>
      </c>
      <c r="I14" s="203" t="s">
        <v>550</v>
      </c>
      <c r="J14" s="201" t="s">
        <v>49</v>
      </c>
      <c r="K14" s="200" t="s">
        <v>93</v>
      </c>
      <c r="L14" s="200">
        <v>6100</v>
      </c>
      <c r="M14" s="157" t="s">
        <v>56</v>
      </c>
      <c r="N14" s="207" t="s">
        <v>49</v>
      </c>
      <c r="O14" s="157" t="s">
        <v>49</v>
      </c>
      <c r="P14" s="167" t="s">
        <v>49</v>
      </c>
      <c r="Q14" s="150" t="s">
        <v>49</v>
      </c>
      <c r="R14" s="150"/>
      <c r="S14" s="160">
        <v>45153</v>
      </c>
      <c r="T14" s="160">
        <v>45518</v>
      </c>
      <c r="U14" s="148" t="s">
        <v>49</v>
      </c>
      <c r="V14" s="148" t="s">
        <v>49</v>
      </c>
      <c r="W14" s="148" t="s">
        <v>49</v>
      </c>
      <c r="X14" s="148" t="s">
        <v>49</v>
      </c>
      <c r="Y14" s="168" t="s">
        <v>49</v>
      </c>
      <c r="Z14" s="168" t="s">
        <v>49</v>
      </c>
    </row>
    <row r="15" spans="1:26" s="147" customFormat="1" ht="24.95" customHeight="1">
      <c r="A15" s="156">
        <v>4</v>
      </c>
      <c r="B15" s="157" t="s">
        <v>95</v>
      </c>
      <c r="C15" s="157" t="s">
        <v>96</v>
      </c>
      <c r="D15" s="157" t="s">
        <v>97</v>
      </c>
      <c r="E15" s="148" t="s">
        <v>98</v>
      </c>
      <c r="F15" s="157" t="s">
        <v>74</v>
      </c>
      <c r="G15" s="200">
        <v>1.6</v>
      </c>
      <c r="H15" s="200">
        <v>2003</v>
      </c>
      <c r="I15" s="203" t="s">
        <v>551</v>
      </c>
      <c r="J15" s="200">
        <v>5</v>
      </c>
      <c r="K15" s="201" t="s">
        <v>49</v>
      </c>
      <c r="L15" s="200">
        <v>1790</v>
      </c>
      <c r="M15" s="157" t="s">
        <v>56</v>
      </c>
      <c r="N15" s="203" t="s">
        <v>561</v>
      </c>
      <c r="O15" s="157" t="s">
        <v>49</v>
      </c>
      <c r="P15" s="167" t="s">
        <v>569</v>
      </c>
      <c r="Q15" s="150" t="s">
        <v>49</v>
      </c>
      <c r="R15" s="150"/>
      <c r="S15" s="160">
        <v>45153</v>
      </c>
      <c r="T15" s="160">
        <v>45518</v>
      </c>
      <c r="U15" s="160">
        <v>45153</v>
      </c>
      <c r="V15" s="160">
        <v>45518</v>
      </c>
      <c r="W15" s="148" t="s">
        <v>49</v>
      </c>
      <c r="X15" s="148" t="s">
        <v>49</v>
      </c>
      <c r="Y15" s="168" t="s">
        <v>49</v>
      </c>
      <c r="Z15" s="168" t="s">
        <v>49</v>
      </c>
    </row>
    <row r="16" spans="1:26" s="147" customFormat="1" ht="24.95" customHeight="1">
      <c r="A16" s="156">
        <v>5</v>
      </c>
      <c r="B16" s="157" t="s">
        <v>181</v>
      </c>
      <c r="C16" s="157" t="s">
        <v>99</v>
      </c>
      <c r="D16" s="157" t="s">
        <v>100</v>
      </c>
      <c r="E16" s="148" t="s">
        <v>101</v>
      </c>
      <c r="F16" s="157" t="s">
        <v>92</v>
      </c>
      <c r="G16" s="200">
        <v>4000</v>
      </c>
      <c r="H16" s="200">
        <v>2006</v>
      </c>
      <c r="I16" s="203" t="s">
        <v>552</v>
      </c>
      <c r="J16" s="201">
        <v>2</v>
      </c>
      <c r="K16" s="201" t="s">
        <v>49</v>
      </c>
      <c r="L16" s="200">
        <v>7200</v>
      </c>
      <c r="M16" s="157" t="s">
        <v>56</v>
      </c>
      <c r="N16" s="203" t="s">
        <v>562</v>
      </c>
      <c r="O16" s="157" t="s">
        <v>49</v>
      </c>
      <c r="P16" s="167" t="s">
        <v>570</v>
      </c>
      <c r="Q16" s="150" t="s">
        <v>49</v>
      </c>
      <c r="R16" s="150"/>
      <c r="S16" s="160">
        <v>45153</v>
      </c>
      <c r="T16" s="160">
        <v>45518</v>
      </c>
      <c r="U16" s="160">
        <v>45153</v>
      </c>
      <c r="V16" s="160">
        <v>45518</v>
      </c>
      <c r="W16" s="148" t="s">
        <v>49</v>
      </c>
      <c r="X16" s="148" t="s">
        <v>49</v>
      </c>
      <c r="Y16" s="168" t="s">
        <v>49</v>
      </c>
      <c r="Z16" s="168" t="s">
        <v>49</v>
      </c>
    </row>
    <row r="17" spans="1:31" s="147" customFormat="1" ht="24.95" customHeight="1">
      <c r="A17" s="156">
        <v>6</v>
      </c>
      <c r="B17" s="157" t="s">
        <v>244</v>
      </c>
      <c r="C17" s="157" t="s">
        <v>49</v>
      </c>
      <c r="D17" s="157" t="s">
        <v>102</v>
      </c>
      <c r="E17" s="148" t="s">
        <v>103</v>
      </c>
      <c r="F17" s="157" t="s">
        <v>183</v>
      </c>
      <c r="G17" s="201" t="s">
        <v>49</v>
      </c>
      <c r="H17" s="200">
        <v>2006</v>
      </c>
      <c r="I17" s="203" t="s">
        <v>553</v>
      </c>
      <c r="J17" s="201" t="s">
        <v>49</v>
      </c>
      <c r="K17" s="200" t="s">
        <v>104</v>
      </c>
      <c r="L17" s="200">
        <v>8120</v>
      </c>
      <c r="M17" s="157" t="s">
        <v>56</v>
      </c>
      <c r="N17" s="207" t="s">
        <v>49</v>
      </c>
      <c r="P17" s="167" t="s">
        <v>49</v>
      </c>
      <c r="Q17" s="150" t="s">
        <v>49</v>
      </c>
      <c r="R17" s="150"/>
      <c r="S17" s="160">
        <v>45153</v>
      </c>
      <c r="T17" s="160">
        <v>45518</v>
      </c>
      <c r="U17" s="148" t="s">
        <v>49</v>
      </c>
      <c r="V17" s="148" t="s">
        <v>49</v>
      </c>
      <c r="W17" s="148" t="s">
        <v>49</v>
      </c>
      <c r="X17" s="148" t="s">
        <v>49</v>
      </c>
      <c r="Y17" s="168" t="s">
        <v>49</v>
      </c>
      <c r="Z17" s="168" t="s">
        <v>49</v>
      </c>
      <c r="AE17" s="147">
        <v>1</v>
      </c>
    </row>
    <row r="18" spans="1:31" s="147" customFormat="1" ht="24.95" customHeight="1">
      <c r="A18" s="156">
        <v>7</v>
      </c>
      <c r="B18" s="157" t="s">
        <v>245</v>
      </c>
      <c r="C18" s="157" t="s">
        <v>247</v>
      </c>
      <c r="D18" s="157" t="s">
        <v>105</v>
      </c>
      <c r="E18" s="148" t="s">
        <v>179</v>
      </c>
      <c r="F18" s="157" t="s">
        <v>92</v>
      </c>
      <c r="G18" s="202">
        <v>4397</v>
      </c>
      <c r="H18" s="202">
        <v>2012</v>
      </c>
      <c r="I18" s="204" t="s">
        <v>554</v>
      </c>
      <c r="J18" s="202">
        <v>2</v>
      </c>
      <c r="K18" s="206" t="s">
        <v>49</v>
      </c>
      <c r="L18" s="202">
        <v>6500</v>
      </c>
      <c r="M18" s="157" t="s">
        <v>56</v>
      </c>
      <c r="N18" s="204" t="s">
        <v>563</v>
      </c>
      <c r="O18" s="157" t="s">
        <v>49</v>
      </c>
      <c r="P18" s="167" t="s">
        <v>571</v>
      </c>
      <c r="Q18" s="150" t="s">
        <v>49</v>
      </c>
      <c r="R18" s="150"/>
      <c r="S18" s="160">
        <v>45153</v>
      </c>
      <c r="T18" s="160">
        <v>45518</v>
      </c>
      <c r="U18" s="160">
        <v>45153</v>
      </c>
      <c r="V18" s="160">
        <v>45518</v>
      </c>
      <c r="W18" s="148" t="s">
        <v>49</v>
      </c>
      <c r="X18" s="148" t="s">
        <v>49</v>
      </c>
      <c r="Y18" s="168" t="s">
        <v>49</v>
      </c>
      <c r="Z18" s="168" t="s">
        <v>49</v>
      </c>
    </row>
    <row r="19" spans="1:31" s="147" customFormat="1" ht="24.95" customHeight="1">
      <c r="A19" s="156">
        <v>8</v>
      </c>
      <c r="B19" s="157" t="s">
        <v>261</v>
      </c>
      <c r="C19" s="157" t="s">
        <v>246</v>
      </c>
      <c r="D19" s="157" t="s">
        <v>233</v>
      </c>
      <c r="E19" s="148" t="s">
        <v>234</v>
      </c>
      <c r="F19" s="157" t="s">
        <v>74</v>
      </c>
      <c r="G19" s="202">
        <v>1.6</v>
      </c>
      <c r="H19" s="202">
        <v>2001</v>
      </c>
      <c r="I19" s="204" t="s">
        <v>555</v>
      </c>
      <c r="J19" s="202">
        <v>5</v>
      </c>
      <c r="K19" s="206" t="s">
        <v>49</v>
      </c>
      <c r="L19" s="202">
        <v>1520</v>
      </c>
      <c r="M19" s="157" t="s">
        <v>56</v>
      </c>
      <c r="N19" s="204" t="s">
        <v>564</v>
      </c>
      <c r="O19" s="157" t="s">
        <v>522</v>
      </c>
      <c r="P19" s="167" t="s">
        <v>572</v>
      </c>
      <c r="Q19" s="150" t="s">
        <v>49</v>
      </c>
      <c r="R19" s="150"/>
      <c r="S19" s="160">
        <v>45153</v>
      </c>
      <c r="T19" s="160">
        <v>45518</v>
      </c>
      <c r="U19" s="160">
        <v>45153</v>
      </c>
      <c r="V19" s="160">
        <v>45518</v>
      </c>
      <c r="W19" s="148" t="s">
        <v>49</v>
      </c>
      <c r="X19" s="148" t="s">
        <v>49</v>
      </c>
      <c r="Y19" s="168" t="s">
        <v>49</v>
      </c>
      <c r="Z19" s="168" t="s">
        <v>49</v>
      </c>
    </row>
    <row r="20" spans="1:31" s="147" customFormat="1" ht="24.95" customHeight="1">
      <c r="A20" s="156">
        <v>9</v>
      </c>
      <c r="B20" s="157" t="s">
        <v>252</v>
      </c>
      <c r="C20" s="157" t="s">
        <v>265</v>
      </c>
      <c r="D20" s="157" t="s">
        <v>264</v>
      </c>
      <c r="E20" s="148" t="s">
        <v>263</v>
      </c>
      <c r="F20" s="157" t="s">
        <v>249</v>
      </c>
      <c r="G20" s="202">
        <v>2198</v>
      </c>
      <c r="H20" s="202">
        <v>2012</v>
      </c>
      <c r="I20" s="204" t="s">
        <v>556</v>
      </c>
      <c r="J20" s="202">
        <v>7</v>
      </c>
      <c r="K20" s="202" t="s">
        <v>262</v>
      </c>
      <c r="L20" s="202">
        <v>3490</v>
      </c>
      <c r="M20" s="157" t="s">
        <v>56</v>
      </c>
      <c r="N20" s="204" t="s">
        <v>565</v>
      </c>
      <c r="O20" s="157" t="s">
        <v>49</v>
      </c>
      <c r="P20" s="167" t="s">
        <v>573</v>
      </c>
      <c r="Q20" s="150">
        <v>30800</v>
      </c>
      <c r="R20" s="150" t="s">
        <v>499</v>
      </c>
      <c r="S20" s="160">
        <v>45153</v>
      </c>
      <c r="T20" s="160">
        <v>45518</v>
      </c>
      <c r="U20" s="160">
        <v>45153</v>
      </c>
      <c r="V20" s="160">
        <v>45518</v>
      </c>
      <c r="W20" s="160">
        <v>45153</v>
      </c>
      <c r="X20" s="160">
        <v>45518</v>
      </c>
      <c r="Y20" s="160"/>
      <c r="Z20" s="160"/>
    </row>
    <row r="21" spans="1:31" s="147" customFormat="1" ht="24.95" customHeight="1">
      <c r="A21" s="156">
        <v>10</v>
      </c>
      <c r="B21" s="157" t="s">
        <v>426</v>
      </c>
      <c r="C21" s="157" t="s">
        <v>423</v>
      </c>
      <c r="D21" s="157" t="s">
        <v>502</v>
      </c>
      <c r="E21" s="148" t="s">
        <v>424</v>
      </c>
      <c r="F21" s="157" t="s">
        <v>503</v>
      </c>
      <c r="G21" s="199" t="s">
        <v>547</v>
      </c>
      <c r="H21" s="199">
        <v>2007</v>
      </c>
      <c r="I21" s="199" t="s">
        <v>557</v>
      </c>
      <c r="J21" s="199">
        <v>2</v>
      </c>
      <c r="K21" s="199" t="s">
        <v>504</v>
      </c>
      <c r="L21" s="199">
        <v>7490</v>
      </c>
      <c r="M21" s="157" t="s">
        <v>56</v>
      </c>
      <c r="N21" s="199" t="s">
        <v>566</v>
      </c>
      <c r="O21" s="157" t="s">
        <v>49</v>
      </c>
      <c r="P21" s="167" t="s">
        <v>574</v>
      </c>
      <c r="Q21" s="150" t="s">
        <v>49</v>
      </c>
      <c r="R21" s="150"/>
      <c r="S21" s="160">
        <v>45153</v>
      </c>
      <c r="T21" s="160">
        <v>45518</v>
      </c>
      <c r="U21" s="160">
        <v>45153</v>
      </c>
      <c r="V21" s="160">
        <v>45518</v>
      </c>
      <c r="W21" s="148" t="s">
        <v>49</v>
      </c>
      <c r="X21" s="148" t="s">
        <v>49</v>
      </c>
      <c r="Y21" s="168" t="s">
        <v>49</v>
      </c>
      <c r="Z21" s="168" t="s">
        <v>49</v>
      </c>
    </row>
    <row r="22" spans="1:31" s="147" customFormat="1" ht="24.95" customHeight="1">
      <c r="A22" s="156">
        <v>11</v>
      </c>
      <c r="B22" s="157" t="s">
        <v>523</v>
      </c>
      <c r="C22" s="157" t="s">
        <v>524</v>
      </c>
      <c r="D22" s="169" t="s">
        <v>525</v>
      </c>
      <c r="E22" s="148" t="s">
        <v>526</v>
      </c>
      <c r="F22" s="157" t="s">
        <v>527</v>
      </c>
      <c r="G22" s="199">
        <v>3387</v>
      </c>
      <c r="H22" s="199">
        <v>2021</v>
      </c>
      <c r="I22" s="205">
        <v>44398</v>
      </c>
      <c r="J22" s="199">
        <v>2</v>
      </c>
      <c r="K22" s="199"/>
      <c r="L22" s="199">
        <v>6200</v>
      </c>
      <c r="M22" s="157" t="s">
        <v>56</v>
      </c>
      <c r="N22" s="199" t="s">
        <v>528</v>
      </c>
      <c r="O22" s="157" t="s">
        <v>49</v>
      </c>
      <c r="P22" s="167" t="s">
        <v>575</v>
      </c>
      <c r="Q22" s="150">
        <v>207871</v>
      </c>
      <c r="R22" s="150" t="s">
        <v>499</v>
      </c>
      <c r="S22" s="160">
        <v>45153</v>
      </c>
      <c r="T22" s="160">
        <v>45518</v>
      </c>
      <c r="U22" s="160">
        <v>45153</v>
      </c>
      <c r="V22" s="160">
        <v>45518</v>
      </c>
      <c r="W22" s="160">
        <v>45153</v>
      </c>
      <c r="X22" s="160">
        <v>45518</v>
      </c>
      <c r="Y22" s="168" t="s">
        <v>49</v>
      </c>
      <c r="Z22" s="168" t="s">
        <v>49</v>
      </c>
    </row>
    <row r="23" spans="1:31" s="147" customFormat="1" ht="24.95" customHeight="1">
      <c r="A23" s="156">
        <v>12</v>
      </c>
      <c r="B23" s="157" t="s">
        <v>243</v>
      </c>
      <c r="C23" s="157" t="s">
        <v>541</v>
      </c>
      <c r="D23" s="198" t="s">
        <v>543</v>
      </c>
      <c r="E23" s="148" t="s">
        <v>545</v>
      </c>
      <c r="F23" s="199" t="s">
        <v>249</v>
      </c>
      <c r="G23" s="199">
        <v>1968</v>
      </c>
      <c r="H23" s="199">
        <v>2016</v>
      </c>
      <c r="I23" s="205">
        <v>42482</v>
      </c>
      <c r="J23" s="199">
        <v>6</v>
      </c>
      <c r="K23" s="199" t="s">
        <v>558</v>
      </c>
      <c r="L23" s="199">
        <v>2800</v>
      </c>
      <c r="M23" s="157" t="s">
        <v>56</v>
      </c>
      <c r="N23" s="199" t="s">
        <v>561</v>
      </c>
      <c r="O23" s="157" t="s">
        <v>49</v>
      </c>
      <c r="P23" s="167" t="s">
        <v>576</v>
      </c>
      <c r="Q23" s="150" t="s">
        <v>49</v>
      </c>
      <c r="R23" s="150"/>
      <c r="S23" s="160">
        <v>45437</v>
      </c>
      <c r="T23" s="160">
        <v>45801</v>
      </c>
      <c r="U23" s="160">
        <v>45437</v>
      </c>
      <c r="V23" s="160">
        <v>45801</v>
      </c>
      <c r="W23" s="148" t="s">
        <v>49</v>
      </c>
      <c r="X23" s="148" t="s">
        <v>49</v>
      </c>
      <c r="Y23" s="168" t="s">
        <v>49</v>
      </c>
      <c r="Z23" s="168" t="s">
        <v>49</v>
      </c>
    </row>
    <row r="24" spans="1:31" s="147" customFormat="1" ht="24.95" customHeight="1">
      <c r="A24" s="156">
        <v>13</v>
      </c>
      <c r="B24" s="157" t="s">
        <v>95</v>
      </c>
      <c r="C24" s="157" t="s">
        <v>542</v>
      </c>
      <c r="D24" s="198" t="s">
        <v>544</v>
      </c>
      <c r="E24" s="148" t="s">
        <v>546</v>
      </c>
      <c r="F24" s="199" t="s">
        <v>74</v>
      </c>
      <c r="G24" s="199">
        <v>999</v>
      </c>
      <c r="H24" s="199">
        <v>2019</v>
      </c>
      <c r="I24" s="205">
        <v>43546</v>
      </c>
      <c r="J24" s="199">
        <v>5</v>
      </c>
      <c r="K24" s="199" t="s">
        <v>559</v>
      </c>
      <c r="L24" s="199">
        <v>1660</v>
      </c>
      <c r="M24" s="157" t="s">
        <v>56</v>
      </c>
      <c r="N24" s="199" t="s">
        <v>567</v>
      </c>
      <c r="O24" s="157" t="s">
        <v>49</v>
      </c>
      <c r="P24" s="167" t="s">
        <v>577</v>
      </c>
      <c r="Q24" s="150" t="s">
        <v>49</v>
      </c>
      <c r="R24" s="150"/>
      <c r="S24" s="160">
        <v>45370</v>
      </c>
      <c r="T24" s="160">
        <v>45734</v>
      </c>
      <c r="U24" s="160">
        <v>45370</v>
      </c>
      <c r="V24" s="160">
        <v>45734</v>
      </c>
      <c r="W24" s="148" t="s">
        <v>49</v>
      </c>
      <c r="X24" s="148" t="s">
        <v>49</v>
      </c>
      <c r="Y24" s="168" t="s">
        <v>49</v>
      </c>
      <c r="Z24" s="168" t="s">
        <v>49</v>
      </c>
    </row>
    <row r="25" spans="1:31" s="147" customFormat="1" ht="12.75" customHeight="1">
      <c r="A25" s="153" t="s">
        <v>529</v>
      </c>
      <c r="B25" s="244" t="s">
        <v>422</v>
      </c>
      <c r="C25" s="239"/>
      <c r="D25" s="245"/>
      <c r="E25" s="154"/>
      <c r="F25" s="154"/>
      <c r="G25" s="154"/>
      <c r="H25" s="154"/>
      <c r="I25" s="154"/>
      <c r="J25" s="154"/>
      <c r="K25" s="154"/>
      <c r="L25" s="154"/>
      <c r="M25" s="154"/>
      <c r="N25" s="154"/>
      <c r="O25" s="154"/>
      <c r="P25" s="154"/>
      <c r="Q25" s="154"/>
      <c r="R25" s="154"/>
      <c r="S25" s="154"/>
      <c r="T25" s="154"/>
      <c r="U25" s="154"/>
      <c r="V25" s="154"/>
      <c r="W25" s="154"/>
      <c r="X25" s="154"/>
      <c r="Y25" s="155"/>
      <c r="Z25" s="155"/>
    </row>
    <row r="26" spans="1:31" ht="23.25" customHeight="1">
      <c r="A26" s="156">
        <v>1</v>
      </c>
      <c r="B26" s="157" t="s">
        <v>261</v>
      </c>
      <c r="C26" s="157" t="s">
        <v>351</v>
      </c>
      <c r="D26" s="157" t="s">
        <v>206</v>
      </c>
      <c r="E26" s="148" t="s">
        <v>205</v>
      </c>
      <c r="F26" s="157" t="s">
        <v>74</v>
      </c>
      <c r="G26" s="157">
        <v>1229</v>
      </c>
      <c r="H26" s="157">
        <v>2013</v>
      </c>
      <c r="I26" s="170" t="s">
        <v>207</v>
      </c>
      <c r="J26" s="157">
        <v>5</v>
      </c>
      <c r="K26" s="157" t="s">
        <v>258</v>
      </c>
      <c r="L26" s="157" t="s">
        <v>256</v>
      </c>
      <c r="M26" s="157" t="s">
        <v>56</v>
      </c>
      <c r="N26" s="157"/>
      <c r="O26" s="157" t="s">
        <v>208</v>
      </c>
      <c r="P26" s="171">
        <v>66971</v>
      </c>
      <c r="Q26" s="150">
        <v>25300</v>
      </c>
      <c r="R26" s="150" t="s">
        <v>505</v>
      </c>
      <c r="S26" s="160">
        <v>45153</v>
      </c>
      <c r="T26" s="160">
        <v>45518</v>
      </c>
      <c r="U26" s="160">
        <v>45153</v>
      </c>
      <c r="V26" s="160">
        <v>45518</v>
      </c>
      <c r="W26" s="160">
        <v>45153</v>
      </c>
      <c r="X26" s="160">
        <v>45518</v>
      </c>
      <c r="Y26" s="160">
        <v>45153</v>
      </c>
      <c r="Z26" s="160">
        <v>45518</v>
      </c>
    </row>
    <row r="27" spans="1:31" s="147" customFormat="1" ht="12.75" customHeight="1">
      <c r="A27" s="153" t="s">
        <v>530</v>
      </c>
      <c r="B27" s="244" t="s">
        <v>44</v>
      </c>
      <c r="C27" s="239"/>
      <c r="D27" s="245"/>
      <c r="E27" s="154"/>
      <c r="F27" s="154"/>
      <c r="G27" s="154"/>
      <c r="H27" s="154"/>
      <c r="I27" s="154"/>
      <c r="J27" s="154"/>
      <c r="K27" s="154"/>
      <c r="L27" s="154"/>
      <c r="M27" s="154"/>
      <c r="N27" s="154"/>
      <c r="O27" s="154"/>
      <c r="P27" s="154"/>
      <c r="Q27" s="154"/>
      <c r="R27" s="154"/>
      <c r="S27" s="154"/>
      <c r="T27" s="154"/>
      <c r="U27" s="154"/>
      <c r="V27" s="154"/>
      <c r="W27" s="154"/>
      <c r="X27" s="154"/>
      <c r="Y27" s="155"/>
      <c r="Z27" s="155"/>
    </row>
    <row r="28" spans="1:31" ht="32.25" customHeight="1">
      <c r="A28" s="156">
        <v>1</v>
      </c>
      <c r="B28" s="157" t="s">
        <v>252</v>
      </c>
      <c r="C28" s="157" t="s">
        <v>369</v>
      </c>
      <c r="D28" s="157" t="s">
        <v>114</v>
      </c>
      <c r="E28" s="148" t="s">
        <v>115</v>
      </c>
      <c r="F28" s="157" t="s">
        <v>74</v>
      </c>
      <c r="G28" s="157">
        <v>1596</v>
      </c>
      <c r="H28" s="157">
        <v>2011</v>
      </c>
      <c r="I28" s="157" t="s">
        <v>116</v>
      </c>
      <c r="J28" s="157">
        <v>5</v>
      </c>
      <c r="K28" s="157" t="s">
        <v>49</v>
      </c>
      <c r="L28" s="157" t="s">
        <v>117</v>
      </c>
      <c r="M28" s="157" t="s">
        <v>56</v>
      </c>
      <c r="N28" s="200" t="s">
        <v>579</v>
      </c>
      <c r="O28" s="157" t="s">
        <v>118</v>
      </c>
      <c r="P28" s="167">
        <v>166600</v>
      </c>
      <c r="Q28" s="150">
        <v>18800</v>
      </c>
      <c r="R28" s="150" t="s">
        <v>505</v>
      </c>
      <c r="S28" s="160">
        <v>45153</v>
      </c>
      <c r="T28" s="160">
        <v>45518</v>
      </c>
      <c r="U28" s="160">
        <v>45153</v>
      </c>
      <c r="V28" s="160">
        <v>45518</v>
      </c>
      <c r="W28" s="160">
        <v>45153</v>
      </c>
      <c r="X28" s="160">
        <v>45518</v>
      </c>
      <c r="Y28" s="160">
        <v>45153</v>
      </c>
      <c r="Z28" s="160">
        <v>45518</v>
      </c>
    </row>
    <row r="29" spans="1:31" s="147" customFormat="1" ht="12.75" customHeight="1">
      <c r="A29" s="153" t="s">
        <v>531</v>
      </c>
      <c r="B29" s="244" t="s">
        <v>45</v>
      </c>
      <c r="C29" s="239"/>
      <c r="D29" s="245"/>
      <c r="E29" s="154"/>
      <c r="F29" s="154"/>
      <c r="G29" s="154"/>
      <c r="H29" s="154"/>
      <c r="I29" s="154"/>
      <c r="J29" s="154"/>
      <c r="K29" s="154"/>
      <c r="L29" s="154"/>
      <c r="M29" s="154"/>
      <c r="N29" s="154"/>
      <c r="O29" s="154"/>
      <c r="P29" s="154"/>
      <c r="Q29" s="154"/>
      <c r="R29" s="154"/>
      <c r="S29" s="154"/>
      <c r="T29" s="154"/>
      <c r="U29" s="154"/>
      <c r="V29" s="154"/>
      <c r="W29" s="154"/>
      <c r="X29" s="154"/>
      <c r="Y29" s="155"/>
      <c r="Z29" s="155"/>
    </row>
    <row r="30" spans="1:31" ht="24.95" customHeight="1">
      <c r="A30" s="156">
        <v>1</v>
      </c>
      <c r="B30" s="157" t="s">
        <v>243</v>
      </c>
      <c r="C30" s="157" t="s">
        <v>348</v>
      </c>
      <c r="D30" s="157" t="s">
        <v>127</v>
      </c>
      <c r="E30" s="148" t="s">
        <v>128</v>
      </c>
      <c r="F30" s="157" t="s">
        <v>74</v>
      </c>
      <c r="G30" s="157">
        <v>2.5</v>
      </c>
      <c r="H30" s="157">
        <v>2000</v>
      </c>
      <c r="I30" s="157" t="s">
        <v>129</v>
      </c>
      <c r="J30" s="157">
        <v>9</v>
      </c>
      <c r="K30" s="157" t="s">
        <v>49</v>
      </c>
      <c r="L30" s="157" t="s">
        <v>257</v>
      </c>
      <c r="M30" s="157" t="s">
        <v>56</v>
      </c>
      <c r="N30" s="157"/>
      <c r="O30" s="157"/>
      <c r="P30" s="173">
        <v>387802</v>
      </c>
      <c r="Q30" s="150">
        <v>8536</v>
      </c>
      <c r="R30" s="150" t="s">
        <v>499</v>
      </c>
      <c r="S30" s="160">
        <v>45153</v>
      </c>
      <c r="T30" s="160">
        <v>45518</v>
      </c>
      <c r="U30" s="160">
        <v>45153</v>
      </c>
      <c r="V30" s="160">
        <v>45518</v>
      </c>
      <c r="W30" s="160">
        <v>45153</v>
      </c>
      <c r="X30" s="160">
        <v>45518</v>
      </c>
      <c r="Y30" s="160">
        <v>45153</v>
      </c>
      <c r="Z30" s="160">
        <v>45518</v>
      </c>
    </row>
    <row r="31" spans="1:31" ht="12.75" customHeight="1">
      <c r="A31" s="174" t="s">
        <v>532</v>
      </c>
      <c r="B31" s="239" t="s">
        <v>420</v>
      </c>
      <c r="C31" s="239"/>
      <c r="D31" s="239"/>
      <c r="E31" s="175"/>
      <c r="F31" s="175"/>
      <c r="G31" s="175"/>
      <c r="H31" s="175"/>
      <c r="I31" s="175"/>
      <c r="J31" s="175"/>
      <c r="K31" s="175"/>
      <c r="L31" s="175"/>
      <c r="M31" s="175"/>
      <c r="N31" s="175"/>
      <c r="O31" s="175"/>
      <c r="P31" s="175"/>
      <c r="Q31" s="175"/>
      <c r="R31" s="175"/>
      <c r="S31" s="175"/>
      <c r="T31" s="175"/>
      <c r="U31" s="175"/>
      <c r="V31" s="175"/>
      <c r="W31" s="175"/>
      <c r="X31" s="176"/>
      <c r="Y31" s="177"/>
      <c r="Z31" s="177"/>
    </row>
    <row r="32" spans="1:31" ht="23.25" customHeight="1">
      <c r="A32" s="156">
        <v>1</v>
      </c>
      <c r="B32" s="178" t="s">
        <v>251</v>
      </c>
      <c r="C32" s="178" t="s">
        <v>374</v>
      </c>
      <c r="D32" s="178" t="s">
        <v>191</v>
      </c>
      <c r="E32" s="151" t="s">
        <v>192</v>
      </c>
      <c r="F32" s="178" t="s">
        <v>74</v>
      </c>
      <c r="G32" s="178">
        <v>1997</v>
      </c>
      <c r="H32" s="178">
        <v>2006</v>
      </c>
      <c r="I32" s="178" t="s">
        <v>193</v>
      </c>
      <c r="J32" s="178">
        <v>9</v>
      </c>
      <c r="K32" s="178" t="s">
        <v>259</v>
      </c>
      <c r="L32" s="157" t="s">
        <v>255</v>
      </c>
      <c r="M32" s="159" t="s">
        <v>56</v>
      </c>
      <c r="N32" s="178"/>
      <c r="O32" s="178" t="s">
        <v>194</v>
      </c>
      <c r="P32" s="171">
        <v>331439</v>
      </c>
      <c r="Q32" s="179">
        <v>12700</v>
      </c>
      <c r="R32" s="179" t="s">
        <v>505</v>
      </c>
      <c r="S32" s="160">
        <v>45153</v>
      </c>
      <c r="T32" s="160">
        <v>45518</v>
      </c>
      <c r="U32" s="160">
        <v>45153</v>
      </c>
      <c r="V32" s="160">
        <v>45518</v>
      </c>
      <c r="W32" s="160">
        <v>45153</v>
      </c>
      <c r="X32" s="160">
        <v>45518</v>
      </c>
      <c r="Y32" s="160">
        <v>45153</v>
      </c>
      <c r="Z32" s="160">
        <v>45518</v>
      </c>
    </row>
    <row r="33" spans="1:26" s="147" customFormat="1" ht="12.75" customHeight="1">
      <c r="A33" s="153" t="s">
        <v>533</v>
      </c>
      <c r="B33" s="240" t="s">
        <v>419</v>
      </c>
      <c r="C33" s="241"/>
      <c r="D33" s="242"/>
      <c r="E33" s="154"/>
      <c r="F33" s="154"/>
      <c r="G33" s="154"/>
      <c r="H33" s="154"/>
      <c r="I33" s="154"/>
      <c r="J33" s="154"/>
      <c r="K33" s="154"/>
      <c r="L33" s="154"/>
      <c r="M33" s="154"/>
      <c r="N33" s="154"/>
      <c r="O33" s="154"/>
      <c r="P33" s="154"/>
      <c r="Q33" s="154"/>
      <c r="R33" s="154"/>
      <c r="S33" s="154"/>
      <c r="T33" s="154"/>
      <c r="U33" s="154"/>
      <c r="V33" s="154"/>
      <c r="W33" s="154"/>
      <c r="X33" s="154"/>
      <c r="Y33" s="155"/>
      <c r="Z33" s="155"/>
    </row>
    <row r="34" spans="1:26" ht="24.95" customHeight="1">
      <c r="A34" s="180">
        <v>1</v>
      </c>
      <c r="B34" s="181" t="s">
        <v>243</v>
      </c>
      <c r="C34" s="181" t="s">
        <v>342</v>
      </c>
      <c r="D34" s="181" t="s">
        <v>159</v>
      </c>
      <c r="E34" s="182" t="s">
        <v>180</v>
      </c>
      <c r="F34" s="181" t="s">
        <v>74</v>
      </c>
      <c r="G34" s="181">
        <v>1968</v>
      </c>
      <c r="H34" s="181">
        <v>2012</v>
      </c>
      <c r="I34" s="181" t="s">
        <v>160</v>
      </c>
      <c r="J34" s="181">
        <v>9</v>
      </c>
      <c r="K34" s="183" t="s">
        <v>49</v>
      </c>
      <c r="L34" s="181" t="s">
        <v>416</v>
      </c>
      <c r="M34" s="181" t="s">
        <v>56</v>
      </c>
      <c r="N34" s="181" t="s">
        <v>341</v>
      </c>
      <c r="O34" s="181" t="s">
        <v>162</v>
      </c>
      <c r="P34" s="184">
        <v>197055</v>
      </c>
      <c r="Q34" s="185">
        <v>53400</v>
      </c>
      <c r="R34" s="185" t="s">
        <v>505</v>
      </c>
      <c r="S34" s="160">
        <v>45153</v>
      </c>
      <c r="T34" s="160">
        <v>45518</v>
      </c>
      <c r="U34" s="160">
        <v>45153</v>
      </c>
      <c r="V34" s="160">
        <v>45518</v>
      </c>
      <c r="W34" s="160">
        <v>45153</v>
      </c>
      <c r="X34" s="160">
        <v>45518</v>
      </c>
      <c r="Y34" s="160">
        <v>45153</v>
      </c>
      <c r="Z34" s="160">
        <v>45518</v>
      </c>
    </row>
    <row r="35" spans="1:26" ht="24.95" customHeight="1">
      <c r="A35" s="180">
        <v>2</v>
      </c>
      <c r="B35" s="181" t="s">
        <v>243</v>
      </c>
      <c r="C35" s="181" t="s">
        <v>344</v>
      </c>
      <c r="D35" s="181" t="s">
        <v>328</v>
      </c>
      <c r="E35" s="182" t="s">
        <v>329</v>
      </c>
      <c r="F35" s="181" t="s">
        <v>74</v>
      </c>
      <c r="G35" s="181">
        <v>1968</v>
      </c>
      <c r="H35" s="181">
        <v>2016</v>
      </c>
      <c r="I35" s="181" t="s">
        <v>330</v>
      </c>
      <c r="J35" s="181">
        <v>9</v>
      </c>
      <c r="K35" s="183" t="s">
        <v>49</v>
      </c>
      <c r="L35" s="181" t="s">
        <v>161</v>
      </c>
      <c r="M35" s="181" t="s">
        <v>56</v>
      </c>
      <c r="N35" s="181" t="s">
        <v>343</v>
      </c>
      <c r="O35" s="181" t="s">
        <v>162</v>
      </c>
      <c r="P35" s="184">
        <v>234412</v>
      </c>
      <c r="Q35" s="185">
        <v>85651</v>
      </c>
      <c r="R35" s="185" t="s">
        <v>505</v>
      </c>
      <c r="S35" s="160">
        <v>45153</v>
      </c>
      <c r="T35" s="160">
        <v>45518</v>
      </c>
      <c r="U35" s="160">
        <v>45153</v>
      </c>
      <c r="V35" s="160">
        <v>45518</v>
      </c>
      <c r="W35" s="160">
        <v>45153</v>
      </c>
      <c r="X35" s="160">
        <v>45518</v>
      </c>
      <c r="Y35" s="160">
        <v>45153</v>
      </c>
      <c r="Z35" s="160">
        <v>45518</v>
      </c>
    </row>
    <row r="36" spans="1:26" s="147" customFormat="1" ht="12.75" customHeight="1">
      <c r="A36" s="186" t="s">
        <v>534</v>
      </c>
      <c r="B36" s="243" t="s">
        <v>46</v>
      </c>
      <c r="C36" s="243"/>
      <c r="D36" s="243"/>
      <c r="E36" s="187"/>
      <c r="F36" s="187"/>
      <c r="G36" s="187"/>
      <c r="H36" s="187"/>
      <c r="I36" s="187"/>
      <c r="J36" s="187"/>
      <c r="K36" s="187"/>
      <c r="L36" s="187"/>
      <c r="M36" s="187"/>
      <c r="N36" s="187"/>
      <c r="O36" s="187"/>
      <c r="P36" s="187"/>
      <c r="Q36" s="187"/>
      <c r="R36" s="187"/>
      <c r="S36" s="187"/>
      <c r="T36" s="187"/>
      <c r="U36" s="187"/>
      <c r="V36" s="187"/>
      <c r="W36" s="187"/>
      <c r="X36" s="187"/>
      <c r="Y36" s="187"/>
      <c r="Z36" s="187"/>
    </row>
    <row r="37" spans="1:26" s="147" customFormat="1" ht="23.25" customHeight="1">
      <c r="A37" s="157">
        <v>1</v>
      </c>
      <c r="B37" s="157" t="s">
        <v>243</v>
      </c>
      <c r="C37" s="157" t="s">
        <v>506</v>
      </c>
      <c r="D37" s="157" t="s">
        <v>337</v>
      </c>
      <c r="E37" s="148" t="s">
        <v>336</v>
      </c>
      <c r="F37" s="157" t="s">
        <v>425</v>
      </c>
      <c r="G37" s="157">
        <v>1968</v>
      </c>
      <c r="H37" s="157">
        <v>2016</v>
      </c>
      <c r="I37" s="170" t="s">
        <v>338</v>
      </c>
      <c r="J37" s="157">
        <v>9</v>
      </c>
      <c r="K37" s="157" t="s">
        <v>339</v>
      </c>
      <c r="L37" s="157" t="s">
        <v>161</v>
      </c>
      <c r="M37" s="159" t="s">
        <v>56</v>
      </c>
      <c r="N37" s="157" t="s">
        <v>343</v>
      </c>
      <c r="O37" s="157" t="s">
        <v>106</v>
      </c>
      <c r="P37" s="171">
        <v>240260</v>
      </c>
      <c r="Q37" s="150">
        <v>88852</v>
      </c>
      <c r="R37" s="159" t="s">
        <v>499</v>
      </c>
      <c r="S37" s="160">
        <v>45153</v>
      </c>
      <c r="T37" s="160">
        <v>45518</v>
      </c>
      <c r="U37" s="160">
        <v>45153</v>
      </c>
      <c r="V37" s="160">
        <v>45518</v>
      </c>
      <c r="W37" s="160">
        <v>45153</v>
      </c>
      <c r="X37" s="160">
        <v>45518</v>
      </c>
      <c r="Y37" s="160">
        <v>45153</v>
      </c>
      <c r="Z37" s="160">
        <v>45518</v>
      </c>
    </row>
    <row r="38" spans="1:26" ht="13.5" customHeight="1">
      <c r="A38" s="153" t="s">
        <v>535</v>
      </c>
      <c r="B38" s="244" t="s">
        <v>412</v>
      </c>
      <c r="C38" s="239"/>
      <c r="D38" s="245"/>
      <c r="E38" s="154"/>
      <c r="F38" s="154"/>
      <c r="G38" s="154"/>
      <c r="H38" s="154"/>
      <c r="I38" s="154"/>
      <c r="J38" s="154"/>
      <c r="K38" s="154"/>
      <c r="L38" s="154"/>
      <c r="M38" s="154"/>
      <c r="N38" s="154"/>
      <c r="O38" s="154"/>
      <c r="P38" s="154"/>
      <c r="Q38" s="154"/>
      <c r="R38" s="154"/>
      <c r="S38" s="154"/>
      <c r="T38" s="154"/>
      <c r="U38" s="154"/>
      <c r="V38" s="154"/>
      <c r="W38" s="154"/>
      <c r="X38" s="154"/>
      <c r="Y38" s="177"/>
      <c r="Z38" s="177"/>
    </row>
    <row r="39" spans="1:26" ht="24.95" customHeight="1">
      <c r="A39" s="157">
        <v>1</v>
      </c>
      <c r="B39" s="157" t="s">
        <v>166</v>
      </c>
      <c r="C39" s="157" t="s">
        <v>167</v>
      </c>
      <c r="D39" s="157" t="s">
        <v>182</v>
      </c>
      <c r="E39" s="148" t="s">
        <v>168</v>
      </c>
      <c r="F39" s="157" t="s">
        <v>250</v>
      </c>
      <c r="G39" s="157"/>
      <c r="H39" s="157">
        <v>1995</v>
      </c>
      <c r="I39" s="157" t="s">
        <v>169</v>
      </c>
      <c r="J39" s="157" t="s">
        <v>49</v>
      </c>
      <c r="K39" s="157" t="s">
        <v>260</v>
      </c>
      <c r="L39" s="157" t="s">
        <v>49</v>
      </c>
      <c r="M39" s="157" t="s">
        <v>56</v>
      </c>
      <c r="N39" s="157"/>
      <c r="O39" s="157" t="s">
        <v>49</v>
      </c>
      <c r="P39" s="188" t="s">
        <v>49</v>
      </c>
      <c r="Q39" s="150" t="s">
        <v>49</v>
      </c>
      <c r="R39" s="150"/>
      <c r="S39" s="160">
        <v>45153</v>
      </c>
      <c r="T39" s="160">
        <v>45518</v>
      </c>
      <c r="U39" s="148" t="s">
        <v>49</v>
      </c>
      <c r="V39" s="148" t="s">
        <v>49</v>
      </c>
      <c r="W39" s="148" t="s">
        <v>49</v>
      </c>
      <c r="X39" s="148" t="s">
        <v>49</v>
      </c>
      <c r="Y39" s="168" t="s">
        <v>49</v>
      </c>
      <c r="Z39" s="168" t="s">
        <v>49</v>
      </c>
    </row>
    <row r="40" spans="1:26" ht="24.95" customHeight="1">
      <c r="A40" s="157">
        <v>2</v>
      </c>
      <c r="B40" s="157" t="s">
        <v>166</v>
      </c>
      <c r="C40" s="157" t="s">
        <v>167</v>
      </c>
      <c r="D40" s="157" t="s">
        <v>358</v>
      </c>
      <c r="E40" s="148" t="s">
        <v>357</v>
      </c>
      <c r="F40" s="157" t="s">
        <v>250</v>
      </c>
      <c r="G40" s="157"/>
      <c r="H40" s="157">
        <v>2006</v>
      </c>
      <c r="I40" s="157" t="s">
        <v>359</v>
      </c>
      <c r="J40" s="157" t="s">
        <v>49</v>
      </c>
      <c r="K40" s="157" t="s">
        <v>360</v>
      </c>
      <c r="L40" s="157" t="s">
        <v>49</v>
      </c>
      <c r="M40" s="157" t="s">
        <v>56</v>
      </c>
      <c r="N40" s="157"/>
      <c r="O40" s="157" t="s">
        <v>49</v>
      </c>
      <c r="P40" s="188" t="s">
        <v>49</v>
      </c>
      <c r="Q40" s="150" t="s">
        <v>49</v>
      </c>
      <c r="R40" s="150"/>
      <c r="S40" s="160">
        <v>45153</v>
      </c>
      <c r="T40" s="160">
        <v>45518</v>
      </c>
      <c r="U40" s="148" t="s">
        <v>49</v>
      </c>
      <c r="V40" s="148" t="s">
        <v>49</v>
      </c>
      <c r="W40" s="148" t="s">
        <v>49</v>
      </c>
      <c r="X40" s="148" t="s">
        <v>49</v>
      </c>
      <c r="Y40" s="168" t="s">
        <v>49</v>
      </c>
      <c r="Z40" s="168" t="s">
        <v>49</v>
      </c>
    </row>
  </sheetData>
  <autoFilter ref="A6:WWH41" xr:uid="{80CA1F92-A3E0-4055-8923-73F4E646CF3B}"/>
  <mergeCells count="33">
    <mergeCell ref="N4:N6"/>
    <mergeCell ref="A3:Z3"/>
    <mergeCell ref="A4:A6"/>
    <mergeCell ref="B4:B6"/>
    <mergeCell ref="C4:C6"/>
    <mergeCell ref="D4:D6"/>
    <mergeCell ref="E4:E6"/>
    <mergeCell ref="F4:F6"/>
    <mergeCell ref="G4:G6"/>
    <mergeCell ref="H4:H6"/>
    <mergeCell ref="Y4:Z5"/>
    <mergeCell ref="U4:V5"/>
    <mergeCell ref="W4:X5"/>
    <mergeCell ref="I4:I6"/>
    <mergeCell ref="J4:J6"/>
    <mergeCell ref="K4:K6"/>
    <mergeCell ref="L4:L6"/>
    <mergeCell ref="M4:M6"/>
    <mergeCell ref="S4:T5"/>
    <mergeCell ref="O4:O6"/>
    <mergeCell ref="P4:P6"/>
    <mergeCell ref="Q4:Q6"/>
    <mergeCell ref="R4:R6"/>
    <mergeCell ref="B31:D31"/>
    <mergeCell ref="B33:D33"/>
    <mergeCell ref="B36:D36"/>
    <mergeCell ref="B38:D38"/>
    <mergeCell ref="A1:E1"/>
    <mergeCell ref="B29:D29"/>
    <mergeCell ref="B7:D7"/>
    <mergeCell ref="B11:D11"/>
    <mergeCell ref="B25:D25"/>
    <mergeCell ref="B27:D27"/>
  </mergeCells>
  <dataValidations count="1">
    <dataValidation type="list" allowBlank="1" showInputMessage="1" showErrorMessage="1" sqref="M26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M65561 JD65561 SZ65561 ACV65561 AMR65561 AWN65561 BGJ65561 BQF65561 CAB65561 CJX65561 CTT65561 DDP65561 DNL65561 DXH65561 EHD65561 EQZ65561 FAV65561 FKR65561 FUN65561 GEJ65561 GOF65561 GYB65561 HHX65561 HRT65561 IBP65561 ILL65561 IVH65561 JFD65561 JOZ65561 JYV65561 KIR65561 KSN65561 LCJ65561 LMF65561 LWB65561 MFX65561 MPT65561 MZP65561 NJL65561 NTH65561 ODD65561 OMZ65561 OWV65561 PGR65561 PQN65561 QAJ65561 QKF65561 QUB65561 RDX65561 RNT65561 RXP65561 SHL65561 SRH65561 TBD65561 TKZ65561 TUV65561 UER65561 UON65561 UYJ65561 VIF65561 VSB65561 WBX65561 WLT65561 WVP65561 M131097 JD131097 SZ131097 ACV131097 AMR131097 AWN131097 BGJ131097 BQF131097 CAB131097 CJX131097 CTT131097 DDP131097 DNL131097 DXH131097 EHD131097 EQZ131097 FAV131097 FKR131097 FUN131097 GEJ131097 GOF131097 GYB131097 HHX131097 HRT131097 IBP131097 ILL131097 IVH131097 JFD131097 JOZ131097 JYV131097 KIR131097 KSN131097 LCJ131097 LMF131097 LWB131097 MFX131097 MPT131097 MZP131097 NJL131097 NTH131097 ODD131097 OMZ131097 OWV131097 PGR131097 PQN131097 QAJ131097 QKF131097 QUB131097 RDX131097 RNT131097 RXP131097 SHL131097 SRH131097 TBD131097 TKZ131097 TUV131097 UER131097 UON131097 UYJ131097 VIF131097 VSB131097 WBX131097 WLT131097 WVP131097 M196633 JD196633 SZ196633 ACV196633 AMR196633 AWN196633 BGJ196633 BQF196633 CAB196633 CJX196633 CTT196633 DDP196633 DNL196633 DXH196633 EHD196633 EQZ196633 FAV196633 FKR196633 FUN196633 GEJ196633 GOF196633 GYB196633 HHX196633 HRT196633 IBP196633 ILL196633 IVH196633 JFD196633 JOZ196633 JYV196633 KIR196633 KSN196633 LCJ196633 LMF196633 LWB196633 MFX196633 MPT196633 MZP196633 NJL196633 NTH196633 ODD196633 OMZ196633 OWV196633 PGR196633 PQN196633 QAJ196633 QKF196633 QUB196633 RDX196633 RNT196633 RXP196633 SHL196633 SRH196633 TBD196633 TKZ196633 TUV196633 UER196633 UON196633 UYJ196633 VIF196633 VSB196633 WBX196633 WLT196633 WVP196633 M262169 JD262169 SZ262169 ACV262169 AMR262169 AWN262169 BGJ262169 BQF262169 CAB262169 CJX262169 CTT262169 DDP262169 DNL262169 DXH262169 EHD262169 EQZ262169 FAV262169 FKR262169 FUN262169 GEJ262169 GOF262169 GYB262169 HHX262169 HRT262169 IBP262169 ILL262169 IVH262169 JFD262169 JOZ262169 JYV262169 KIR262169 KSN262169 LCJ262169 LMF262169 LWB262169 MFX262169 MPT262169 MZP262169 NJL262169 NTH262169 ODD262169 OMZ262169 OWV262169 PGR262169 PQN262169 QAJ262169 QKF262169 QUB262169 RDX262169 RNT262169 RXP262169 SHL262169 SRH262169 TBD262169 TKZ262169 TUV262169 UER262169 UON262169 UYJ262169 VIF262169 VSB262169 WBX262169 WLT262169 WVP262169 M327705 JD327705 SZ327705 ACV327705 AMR327705 AWN327705 BGJ327705 BQF327705 CAB327705 CJX327705 CTT327705 DDP327705 DNL327705 DXH327705 EHD327705 EQZ327705 FAV327705 FKR327705 FUN327705 GEJ327705 GOF327705 GYB327705 HHX327705 HRT327705 IBP327705 ILL327705 IVH327705 JFD327705 JOZ327705 JYV327705 KIR327705 KSN327705 LCJ327705 LMF327705 LWB327705 MFX327705 MPT327705 MZP327705 NJL327705 NTH327705 ODD327705 OMZ327705 OWV327705 PGR327705 PQN327705 QAJ327705 QKF327705 QUB327705 RDX327705 RNT327705 RXP327705 SHL327705 SRH327705 TBD327705 TKZ327705 TUV327705 UER327705 UON327705 UYJ327705 VIF327705 VSB327705 WBX327705 WLT327705 WVP327705 M393241 JD393241 SZ393241 ACV393241 AMR393241 AWN393241 BGJ393241 BQF393241 CAB393241 CJX393241 CTT393241 DDP393241 DNL393241 DXH393241 EHD393241 EQZ393241 FAV393241 FKR393241 FUN393241 GEJ393241 GOF393241 GYB393241 HHX393241 HRT393241 IBP393241 ILL393241 IVH393241 JFD393241 JOZ393241 JYV393241 KIR393241 KSN393241 LCJ393241 LMF393241 LWB393241 MFX393241 MPT393241 MZP393241 NJL393241 NTH393241 ODD393241 OMZ393241 OWV393241 PGR393241 PQN393241 QAJ393241 QKF393241 QUB393241 RDX393241 RNT393241 RXP393241 SHL393241 SRH393241 TBD393241 TKZ393241 TUV393241 UER393241 UON393241 UYJ393241 VIF393241 VSB393241 WBX393241 WLT393241 WVP393241 M458777 JD458777 SZ458777 ACV458777 AMR458777 AWN458777 BGJ458777 BQF458777 CAB458777 CJX458777 CTT458777 DDP458777 DNL458777 DXH458777 EHD458777 EQZ458777 FAV458777 FKR458777 FUN458777 GEJ458777 GOF458777 GYB458777 HHX458777 HRT458777 IBP458777 ILL458777 IVH458777 JFD458777 JOZ458777 JYV458777 KIR458777 KSN458777 LCJ458777 LMF458777 LWB458777 MFX458777 MPT458777 MZP458777 NJL458777 NTH458777 ODD458777 OMZ458777 OWV458777 PGR458777 PQN458777 QAJ458777 QKF458777 QUB458777 RDX458777 RNT458777 RXP458777 SHL458777 SRH458777 TBD458777 TKZ458777 TUV458777 UER458777 UON458777 UYJ458777 VIF458777 VSB458777 WBX458777 WLT458777 WVP458777 M524313 JD524313 SZ524313 ACV524313 AMR524313 AWN524313 BGJ524313 BQF524313 CAB524313 CJX524313 CTT524313 DDP524313 DNL524313 DXH524313 EHD524313 EQZ524313 FAV524313 FKR524313 FUN524313 GEJ524313 GOF524313 GYB524313 HHX524313 HRT524313 IBP524313 ILL524313 IVH524313 JFD524313 JOZ524313 JYV524313 KIR524313 KSN524313 LCJ524313 LMF524313 LWB524313 MFX524313 MPT524313 MZP524313 NJL524313 NTH524313 ODD524313 OMZ524313 OWV524313 PGR524313 PQN524313 QAJ524313 QKF524313 QUB524313 RDX524313 RNT524313 RXP524313 SHL524313 SRH524313 TBD524313 TKZ524313 TUV524313 UER524313 UON524313 UYJ524313 VIF524313 VSB524313 WBX524313 WLT524313 WVP524313 M589849 JD589849 SZ589849 ACV589849 AMR589849 AWN589849 BGJ589849 BQF589849 CAB589849 CJX589849 CTT589849 DDP589849 DNL589849 DXH589849 EHD589849 EQZ589849 FAV589849 FKR589849 FUN589849 GEJ589849 GOF589849 GYB589849 HHX589849 HRT589849 IBP589849 ILL589849 IVH589849 JFD589849 JOZ589849 JYV589849 KIR589849 KSN589849 LCJ589849 LMF589849 LWB589849 MFX589849 MPT589849 MZP589849 NJL589849 NTH589849 ODD589849 OMZ589849 OWV589849 PGR589849 PQN589849 QAJ589849 QKF589849 QUB589849 RDX589849 RNT589849 RXP589849 SHL589849 SRH589849 TBD589849 TKZ589849 TUV589849 UER589849 UON589849 UYJ589849 VIF589849 VSB589849 WBX589849 WLT589849 WVP589849 M655385 JD655385 SZ655385 ACV655385 AMR655385 AWN655385 BGJ655385 BQF655385 CAB655385 CJX655385 CTT655385 DDP655385 DNL655385 DXH655385 EHD655385 EQZ655385 FAV655385 FKR655385 FUN655385 GEJ655385 GOF655385 GYB655385 HHX655385 HRT655385 IBP655385 ILL655385 IVH655385 JFD655385 JOZ655385 JYV655385 KIR655385 KSN655385 LCJ655385 LMF655385 LWB655385 MFX655385 MPT655385 MZP655385 NJL655385 NTH655385 ODD655385 OMZ655385 OWV655385 PGR655385 PQN655385 QAJ655385 QKF655385 QUB655385 RDX655385 RNT655385 RXP655385 SHL655385 SRH655385 TBD655385 TKZ655385 TUV655385 UER655385 UON655385 UYJ655385 VIF655385 VSB655385 WBX655385 WLT655385 WVP655385 M720921 JD720921 SZ720921 ACV720921 AMR720921 AWN720921 BGJ720921 BQF720921 CAB720921 CJX720921 CTT720921 DDP720921 DNL720921 DXH720921 EHD720921 EQZ720921 FAV720921 FKR720921 FUN720921 GEJ720921 GOF720921 GYB720921 HHX720921 HRT720921 IBP720921 ILL720921 IVH720921 JFD720921 JOZ720921 JYV720921 KIR720921 KSN720921 LCJ720921 LMF720921 LWB720921 MFX720921 MPT720921 MZP720921 NJL720921 NTH720921 ODD720921 OMZ720921 OWV720921 PGR720921 PQN720921 QAJ720921 QKF720921 QUB720921 RDX720921 RNT720921 RXP720921 SHL720921 SRH720921 TBD720921 TKZ720921 TUV720921 UER720921 UON720921 UYJ720921 VIF720921 VSB720921 WBX720921 WLT720921 WVP720921 M786457 JD786457 SZ786457 ACV786457 AMR786457 AWN786457 BGJ786457 BQF786457 CAB786457 CJX786457 CTT786457 DDP786457 DNL786457 DXH786457 EHD786457 EQZ786457 FAV786457 FKR786457 FUN786457 GEJ786457 GOF786457 GYB786457 HHX786457 HRT786457 IBP786457 ILL786457 IVH786457 JFD786457 JOZ786457 JYV786457 KIR786457 KSN786457 LCJ786457 LMF786457 LWB786457 MFX786457 MPT786457 MZP786457 NJL786457 NTH786457 ODD786457 OMZ786457 OWV786457 PGR786457 PQN786457 QAJ786457 QKF786457 QUB786457 RDX786457 RNT786457 RXP786457 SHL786457 SRH786457 TBD786457 TKZ786457 TUV786457 UER786457 UON786457 UYJ786457 VIF786457 VSB786457 WBX786457 WLT786457 WVP786457 M851993 JD851993 SZ851993 ACV851993 AMR851993 AWN851993 BGJ851993 BQF851993 CAB851993 CJX851993 CTT851993 DDP851993 DNL851993 DXH851993 EHD851993 EQZ851993 FAV851993 FKR851993 FUN851993 GEJ851993 GOF851993 GYB851993 HHX851993 HRT851993 IBP851993 ILL851993 IVH851993 JFD851993 JOZ851993 JYV851993 KIR851993 KSN851993 LCJ851993 LMF851993 LWB851993 MFX851993 MPT851993 MZP851993 NJL851993 NTH851993 ODD851993 OMZ851993 OWV851993 PGR851993 PQN851993 QAJ851993 QKF851993 QUB851993 RDX851993 RNT851993 RXP851993 SHL851993 SRH851993 TBD851993 TKZ851993 TUV851993 UER851993 UON851993 UYJ851993 VIF851993 VSB851993 WBX851993 WLT851993 WVP851993 M917529 JD917529 SZ917529 ACV917529 AMR917529 AWN917529 BGJ917529 BQF917529 CAB917529 CJX917529 CTT917529 DDP917529 DNL917529 DXH917529 EHD917529 EQZ917529 FAV917529 FKR917529 FUN917529 GEJ917529 GOF917529 GYB917529 HHX917529 HRT917529 IBP917529 ILL917529 IVH917529 JFD917529 JOZ917529 JYV917529 KIR917529 KSN917529 LCJ917529 LMF917529 LWB917529 MFX917529 MPT917529 MZP917529 NJL917529 NTH917529 ODD917529 OMZ917529 OWV917529 PGR917529 PQN917529 QAJ917529 QKF917529 QUB917529 RDX917529 RNT917529 RXP917529 SHL917529 SRH917529 TBD917529 TKZ917529 TUV917529 UER917529 UON917529 UYJ917529 VIF917529 VSB917529 WBX917529 WLT917529 WVP917529 M983065 JD983065 SZ983065 ACV983065 AMR983065 AWN983065 BGJ983065 BQF983065 CAB983065 CJX983065 CTT983065 DDP983065 DNL983065 DXH983065 EHD983065 EQZ983065 FAV983065 FKR983065 FUN983065 GEJ983065 GOF983065 GYB983065 HHX983065 HRT983065 IBP983065 ILL983065 IVH983065 JFD983065 JOZ983065 JYV983065 KIR983065 KSN983065 LCJ983065 LMF983065 LWB983065 MFX983065 MPT983065 MZP983065 NJL983065 NTH983065 ODD983065 OMZ983065 OWV983065 PGR983065 PQN983065 QAJ983065 QKF983065 QUB983065 RDX983065 RNT983065 RXP983065 SHL983065 SRH983065 TBD983065 TKZ983065 TUV983065 UER983065 UON983065 UYJ983065 VIF983065 VSB983065 WBX983065 WLT983065 WVP983065" xr:uid="{D86FD2A2-E52F-461C-A832-D7892D06CF22}">
      <formula1>#REF!</formula1>
    </dataValidation>
  </dataValidations>
  <printOptions horizontalCentered="1"/>
  <pageMargins left="0" right="0" top="0.78740157480314965" bottom="0.39370078740157483" header="0.51181102362204722" footer="0.51181102362204722"/>
  <pageSetup paperSize="8" scale="4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66BE0-2E5F-4189-9C37-5798613BDFE6}">
  <dimension ref="A1:G27"/>
  <sheetViews>
    <sheetView workbookViewId="0">
      <selection activeCell="G7" sqref="G7"/>
    </sheetView>
  </sheetViews>
  <sheetFormatPr defaultRowHeight="12.75"/>
  <cols>
    <col min="1" max="1" width="19.42578125" customWidth="1"/>
    <col min="2" max="2" width="16" customWidth="1"/>
    <col min="3" max="3" width="16.28515625" customWidth="1"/>
    <col min="4" max="4" width="14.42578125" customWidth="1"/>
    <col min="5" max="5" width="16" customWidth="1"/>
    <col min="6" max="6" width="16.5703125" customWidth="1"/>
    <col min="7" max="7" width="13.42578125" bestFit="1" customWidth="1"/>
  </cols>
  <sheetData>
    <row r="1" spans="1:7" s="268" customFormat="1" ht="15">
      <c r="A1" s="277" t="s">
        <v>603</v>
      </c>
      <c r="B1" s="275"/>
      <c r="C1" s="275"/>
      <c r="D1" s="275"/>
      <c r="E1" s="275"/>
      <c r="F1" s="276"/>
    </row>
    <row r="2" spans="1:7" s="268" customFormat="1" ht="15">
      <c r="A2" s="278" t="s">
        <v>604</v>
      </c>
      <c r="B2" s="275"/>
      <c r="C2" s="275"/>
      <c r="D2" s="275"/>
      <c r="E2" s="275"/>
      <c r="F2" s="275"/>
    </row>
    <row r="3" spans="1:7" s="268" customFormat="1" ht="30">
      <c r="A3" s="269"/>
      <c r="B3" s="274" t="s">
        <v>599</v>
      </c>
      <c r="C3" s="274" t="s">
        <v>600</v>
      </c>
      <c r="D3" s="274" t="s">
        <v>601</v>
      </c>
      <c r="E3" s="274" t="s">
        <v>602</v>
      </c>
      <c r="F3" s="270" t="s">
        <v>593</v>
      </c>
    </row>
    <row r="4" spans="1:7" s="268" customFormat="1" ht="15">
      <c r="A4" s="269" t="s">
        <v>594</v>
      </c>
      <c r="B4" s="271">
        <v>0</v>
      </c>
      <c r="C4" s="271">
        <v>1</v>
      </c>
      <c r="D4" s="271">
        <v>0</v>
      </c>
      <c r="E4" s="271">
        <v>3</v>
      </c>
      <c r="F4" s="271">
        <f>SUM(B4:E4)</f>
        <v>4</v>
      </c>
    </row>
    <row r="5" spans="1:7" s="268" customFormat="1" ht="15">
      <c r="A5" s="269" t="s">
        <v>595</v>
      </c>
      <c r="B5" s="272"/>
      <c r="C5" s="272">
        <v>38372</v>
      </c>
      <c r="D5" s="272">
        <v>0</v>
      </c>
      <c r="E5" s="272">
        <v>11174.17</v>
      </c>
      <c r="F5" s="272">
        <f>SUM(B5:E5)</f>
        <v>49546.17</v>
      </c>
    </row>
    <row r="6" spans="1:7" s="268" customFormat="1" ht="15">
      <c r="A6" s="269" t="s">
        <v>596</v>
      </c>
      <c r="B6" s="272">
        <v>0</v>
      </c>
      <c r="C6" s="272">
        <v>0</v>
      </c>
      <c r="D6" s="272">
        <v>0</v>
      </c>
      <c r="E6" s="272">
        <v>0</v>
      </c>
      <c r="F6" s="272">
        <f>SUM(B6:E6)</f>
        <v>0</v>
      </c>
    </row>
    <row r="7" spans="1:7" s="268" customFormat="1" ht="15">
      <c r="A7" s="269" t="s">
        <v>597</v>
      </c>
      <c r="B7" s="272">
        <f>B5+B6</f>
        <v>0</v>
      </c>
      <c r="C7" s="272">
        <f>C5+C6</f>
        <v>38372</v>
      </c>
      <c r="D7" s="272">
        <f>D5+D6</f>
        <v>0</v>
      </c>
      <c r="E7" s="272">
        <f>E5+E6</f>
        <v>11174.17</v>
      </c>
      <c r="F7" s="272">
        <f>SUM(B7:E7)</f>
        <v>49546.17</v>
      </c>
      <c r="G7" s="273"/>
    </row>
    <row r="8" spans="1:7" s="268" customFormat="1" ht="15">
      <c r="A8" s="278" t="s">
        <v>606</v>
      </c>
      <c r="B8" s="275"/>
      <c r="C8" s="275"/>
      <c r="D8" s="275"/>
      <c r="E8" s="275"/>
      <c r="F8" s="275"/>
      <c r="G8" s="273"/>
    </row>
    <row r="9" spans="1:7" s="268" customFormat="1" ht="30">
      <c r="A9" s="269"/>
      <c r="B9" s="274" t="s">
        <v>599</v>
      </c>
      <c r="C9" s="274" t="s">
        <v>600</v>
      </c>
      <c r="D9" s="274" t="s">
        <v>601</v>
      </c>
      <c r="E9" s="274" t="s">
        <v>602</v>
      </c>
      <c r="F9" s="270" t="s">
        <v>593</v>
      </c>
    </row>
    <row r="10" spans="1:7" s="268" customFormat="1" ht="15">
      <c r="A10" s="269" t="s">
        <v>594</v>
      </c>
      <c r="B10" s="271">
        <v>35</v>
      </c>
      <c r="C10" s="271">
        <v>39</v>
      </c>
      <c r="D10" s="271">
        <v>42</v>
      </c>
      <c r="E10" s="271">
        <v>24</v>
      </c>
      <c r="F10" s="271">
        <f>SUM(B10:E10)</f>
        <v>140</v>
      </c>
    </row>
    <row r="11" spans="1:7" s="268" customFormat="1" ht="15.75" customHeight="1">
      <c r="A11" s="269" t="s">
        <v>598</v>
      </c>
      <c r="B11" s="271">
        <v>18</v>
      </c>
      <c r="C11" s="271">
        <v>16</v>
      </c>
      <c r="D11" s="271">
        <v>32</v>
      </c>
      <c r="E11" s="271">
        <v>8</v>
      </c>
      <c r="F11" s="271">
        <f>SUM(B11:E11)</f>
        <v>74</v>
      </c>
    </row>
    <row r="12" spans="1:7" s="268" customFormat="1" ht="15">
      <c r="A12" s="269" t="s">
        <v>595</v>
      </c>
      <c r="B12" s="272">
        <v>24270.79</v>
      </c>
      <c r="C12" s="272">
        <v>30670.06</v>
      </c>
      <c r="D12" s="272">
        <v>39453.65</v>
      </c>
      <c r="E12" s="272">
        <v>27612.82</v>
      </c>
      <c r="F12" s="272">
        <f>SUM(B12:E12)</f>
        <v>122007.32</v>
      </c>
    </row>
    <row r="13" spans="1:7" s="268" customFormat="1" ht="15">
      <c r="A13" s="269" t="s">
        <v>596</v>
      </c>
      <c r="B13" s="272">
        <v>3897.7</v>
      </c>
      <c r="C13" s="272">
        <v>0</v>
      </c>
      <c r="D13" s="272">
        <v>7913.86</v>
      </c>
      <c r="E13" s="272">
        <v>0</v>
      </c>
      <c r="F13" s="272">
        <f>SUM(B13:E13)</f>
        <v>11811.56</v>
      </c>
    </row>
    <row r="14" spans="1:7" s="268" customFormat="1" ht="15">
      <c r="A14" s="269" t="s">
        <v>597</v>
      </c>
      <c r="B14" s="272">
        <f>B12+B13</f>
        <v>28168.49</v>
      </c>
      <c r="C14" s="272">
        <f>C12+C13</f>
        <v>30670.06</v>
      </c>
      <c r="D14" s="272">
        <f>D12+D13</f>
        <v>47367.51</v>
      </c>
      <c r="E14" s="272">
        <f>E12+E13</f>
        <v>27612.82</v>
      </c>
      <c r="F14" s="272">
        <f>SUM(B14:E14)</f>
        <v>133818.88</v>
      </c>
    </row>
    <row r="15" spans="1:7" ht="15">
      <c r="A15" s="278" t="s">
        <v>605</v>
      </c>
      <c r="B15" s="275"/>
      <c r="C15" s="275"/>
      <c r="D15" s="275"/>
      <c r="E15" s="275"/>
      <c r="F15" s="275"/>
    </row>
    <row r="16" spans="1:7" ht="30">
      <c r="A16" s="269"/>
      <c r="B16" s="274" t="s">
        <v>599</v>
      </c>
      <c r="C16" s="274" t="s">
        <v>600</v>
      </c>
      <c r="D16" s="274" t="s">
        <v>601</v>
      </c>
      <c r="E16" s="274" t="s">
        <v>602</v>
      </c>
      <c r="F16" s="270" t="s">
        <v>593</v>
      </c>
    </row>
    <row r="17" spans="1:6" ht="15">
      <c r="A17" s="269" t="s">
        <v>594</v>
      </c>
      <c r="B17" s="271">
        <v>1</v>
      </c>
      <c r="C17" s="271">
        <v>2</v>
      </c>
      <c r="D17" s="271">
        <v>2</v>
      </c>
      <c r="E17" s="271">
        <v>1</v>
      </c>
      <c r="F17" s="271">
        <f>SUM(B17:E17)</f>
        <v>6</v>
      </c>
    </row>
    <row r="18" spans="1:6" ht="15">
      <c r="A18" s="269" t="s">
        <v>598</v>
      </c>
      <c r="B18" s="271">
        <v>1</v>
      </c>
      <c r="C18" s="271">
        <v>1</v>
      </c>
      <c r="D18" s="271">
        <v>1</v>
      </c>
      <c r="E18" s="271">
        <v>1</v>
      </c>
      <c r="F18" s="271">
        <f>SUM(B18:E18)</f>
        <v>4</v>
      </c>
    </row>
    <row r="19" spans="1:6" ht="15">
      <c r="A19" s="269" t="s">
        <v>595</v>
      </c>
      <c r="B19" s="272">
        <v>358.91</v>
      </c>
      <c r="C19" s="272">
        <v>2838.23</v>
      </c>
      <c r="D19" s="272">
        <v>591.48</v>
      </c>
      <c r="E19" s="272">
        <v>2680.8</v>
      </c>
      <c r="F19" s="272">
        <f>SUM(B19:E19)</f>
        <v>6469.42</v>
      </c>
    </row>
    <row r="20" spans="1:6" ht="15">
      <c r="A20" s="269" t="s">
        <v>596</v>
      </c>
      <c r="B20" s="272">
        <v>0</v>
      </c>
      <c r="C20" s="272">
        <v>0</v>
      </c>
      <c r="D20" s="272">
        <v>0</v>
      </c>
      <c r="E20" s="272">
        <v>0</v>
      </c>
      <c r="F20" s="272">
        <f>SUM(B20:E20)</f>
        <v>0</v>
      </c>
    </row>
    <row r="21" spans="1:6" ht="15">
      <c r="A21" s="269" t="s">
        <v>597</v>
      </c>
      <c r="B21" s="272">
        <f>B19+B20</f>
        <v>358.91</v>
      </c>
      <c r="C21" s="272">
        <f>C19+C20</f>
        <v>2838.23</v>
      </c>
      <c r="D21" s="272">
        <f>D19+D20</f>
        <v>591.48</v>
      </c>
      <c r="E21" s="272">
        <f>E19+E20</f>
        <v>2680.8</v>
      </c>
      <c r="F21" s="272">
        <f>SUM(B21:E21)</f>
        <v>6469.42</v>
      </c>
    </row>
    <row r="22" spans="1:6" ht="15">
      <c r="A22" s="278" t="s">
        <v>607</v>
      </c>
      <c r="B22" s="275"/>
      <c r="C22" s="275"/>
      <c r="D22" s="275"/>
      <c r="E22" s="275"/>
      <c r="F22" s="275"/>
    </row>
    <row r="23" spans="1:6" ht="30">
      <c r="A23" s="269"/>
      <c r="B23" s="274" t="s">
        <v>599</v>
      </c>
      <c r="C23" s="274" t="s">
        <v>600</v>
      </c>
      <c r="D23" s="274" t="s">
        <v>601</v>
      </c>
      <c r="E23" s="274" t="s">
        <v>602</v>
      </c>
      <c r="F23" s="270" t="s">
        <v>593</v>
      </c>
    </row>
    <row r="24" spans="1:6" ht="15">
      <c r="A24" s="269" t="s">
        <v>594</v>
      </c>
      <c r="B24" s="271">
        <v>0</v>
      </c>
      <c r="C24" s="271">
        <v>0</v>
      </c>
      <c r="D24" s="271">
        <v>0</v>
      </c>
      <c r="E24" s="271">
        <v>0</v>
      </c>
      <c r="F24" s="271">
        <f>SUM(B24:E24)</f>
        <v>0</v>
      </c>
    </row>
    <row r="25" spans="1:6" ht="15">
      <c r="A25" s="269" t="s">
        <v>595</v>
      </c>
      <c r="B25" s="272">
        <v>0</v>
      </c>
      <c r="C25" s="272">
        <v>0</v>
      </c>
      <c r="D25" s="272">
        <v>0</v>
      </c>
      <c r="E25" s="272">
        <v>0</v>
      </c>
      <c r="F25" s="272">
        <f>SUM(B25:E25)</f>
        <v>0</v>
      </c>
    </row>
    <row r="26" spans="1:6" ht="15">
      <c r="A26" s="269" t="s">
        <v>596</v>
      </c>
      <c r="B26" s="272">
        <v>0</v>
      </c>
      <c r="C26" s="272">
        <v>0</v>
      </c>
      <c r="D26" s="272">
        <v>0</v>
      </c>
      <c r="E26" s="272">
        <v>0</v>
      </c>
      <c r="F26" s="272">
        <f>SUM(B26:E26)</f>
        <v>0</v>
      </c>
    </row>
    <row r="27" spans="1:6" ht="15">
      <c r="A27" s="269" t="s">
        <v>597</v>
      </c>
      <c r="B27" s="272">
        <f>B25+B26</f>
        <v>0</v>
      </c>
      <c r="C27" s="272">
        <f>C25+C26</f>
        <v>0</v>
      </c>
      <c r="D27" s="272">
        <f>D25+D26</f>
        <v>0</v>
      </c>
      <c r="E27" s="272">
        <f>E25+E26</f>
        <v>0</v>
      </c>
      <c r="F27" s="272">
        <f>SUM(B27:E27)</f>
        <v>0</v>
      </c>
    </row>
  </sheetData>
  <mergeCells count="5">
    <mergeCell ref="A22:F22"/>
    <mergeCell ref="A1:F1"/>
    <mergeCell ref="A2:F2"/>
    <mergeCell ref="A15:F15"/>
    <mergeCell ref="A8:F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C612-742B-4DEC-ABCA-0D07468939B7}">
  <sheetPr>
    <pageSetUpPr fitToPage="1"/>
  </sheetPr>
  <dimension ref="A1:F171"/>
  <sheetViews>
    <sheetView tabSelected="1" topLeftCell="A147" workbookViewId="0">
      <selection activeCell="G163" sqref="G163"/>
    </sheetView>
  </sheetViews>
  <sheetFormatPr defaultColWidth="10" defaultRowHeight="14.25"/>
  <cols>
    <col min="1" max="1" width="5" style="283" bestFit="1" customWidth="1"/>
    <col min="2" max="2" width="43.7109375" style="283" customWidth="1"/>
    <col min="3" max="3" width="32.140625" style="283" bestFit="1" customWidth="1"/>
    <col min="4" max="4" width="18.42578125" style="283" bestFit="1" customWidth="1"/>
    <col min="5" max="5" width="28.140625" style="283" bestFit="1" customWidth="1"/>
    <col min="6" max="6" width="15.140625" style="283" customWidth="1"/>
    <col min="7" max="7" width="12.28515625" style="283" customWidth="1"/>
    <col min="8" max="9" width="14.7109375" style="283" customWidth="1"/>
    <col min="10" max="11" width="12.28515625" style="283" customWidth="1"/>
    <col min="12" max="12" width="10" style="283" customWidth="1"/>
    <col min="13" max="16384" width="10" style="283"/>
  </cols>
  <sheetData>
    <row r="1" spans="1:6" s="279" customFormat="1" ht="15"/>
    <row r="2" spans="1:6" s="279" customFormat="1" ht="15">
      <c r="C2" s="279" t="s">
        <v>608</v>
      </c>
    </row>
    <row r="3" spans="1:6" s="279" customFormat="1" ht="15"/>
    <row r="4" spans="1:6" s="279" customFormat="1" ht="25.5">
      <c r="A4" s="280" t="s">
        <v>609</v>
      </c>
      <c r="B4" s="281" t="s">
        <v>610</v>
      </c>
      <c r="C4" s="281" t="s">
        <v>611</v>
      </c>
      <c r="D4" s="281" t="s">
        <v>612</v>
      </c>
      <c r="E4" s="281" t="s">
        <v>613</v>
      </c>
    </row>
    <row r="5" spans="1:6" ht="15">
      <c r="A5" s="299" t="s">
        <v>614</v>
      </c>
      <c r="B5" s="299"/>
      <c r="C5" s="300"/>
      <c r="D5" s="300"/>
      <c r="E5" s="300"/>
      <c r="F5" s="282"/>
    </row>
    <row r="6" spans="1:6" ht="28.5">
      <c r="A6" s="284"/>
      <c r="B6" s="285">
        <v>44082.84375</v>
      </c>
      <c r="C6" s="284" t="s">
        <v>615</v>
      </c>
      <c r="D6" s="286">
        <v>276</v>
      </c>
      <c r="E6" s="286">
        <v>0</v>
      </c>
      <c r="F6" s="282"/>
    </row>
    <row r="7" spans="1:6" ht="28.5">
      <c r="A7" s="284"/>
      <c r="B7" s="285">
        <v>44102.875</v>
      </c>
      <c r="C7" s="284" t="s">
        <v>615</v>
      </c>
      <c r="D7" s="286">
        <v>0</v>
      </c>
      <c r="E7" s="286">
        <v>0</v>
      </c>
      <c r="F7" s="282"/>
    </row>
    <row r="8" spans="1:6" ht="28.5">
      <c r="A8" s="284"/>
      <c r="B8" s="285">
        <v>44109</v>
      </c>
      <c r="C8" s="284" t="s">
        <v>615</v>
      </c>
      <c r="D8" s="286">
        <v>0</v>
      </c>
      <c r="E8" s="286">
        <v>0</v>
      </c>
      <c r="F8" s="282"/>
    </row>
    <row r="9" spans="1:6" ht="28.5">
      <c r="A9" s="284"/>
      <c r="B9" s="285">
        <v>44109</v>
      </c>
      <c r="C9" s="284" t="s">
        <v>615</v>
      </c>
      <c r="D9" s="286">
        <v>0</v>
      </c>
      <c r="E9" s="286">
        <v>0</v>
      </c>
      <c r="F9" s="282"/>
    </row>
    <row r="10" spans="1:6" ht="28.5">
      <c r="A10" s="284"/>
      <c r="B10" s="285">
        <v>44114.395833333336</v>
      </c>
      <c r="C10" s="284" t="s">
        <v>615</v>
      </c>
      <c r="D10" s="286">
        <v>290.92</v>
      </c>
      <c r="E10" s="286">
        <v>0</v>
      </c>
    </row>
    <row r="11" spans="1:6" ht="28.5">
      <c r="A11" s="284"/>
      <c r="B11" s="285">
        <v>44123.6875</v>
      </c>
      <c r="C11" s="284" t="s">
        <v>615</v>
      </c>
      <c r="D11" s="286">
        <v>1300</v>
      </c>
      <c r="E11" s="286">
        <v>0</v>
      </c>
    </row>
    <row r="12" spans="1:6">
      <c r="A12" s="284"/>
      <c r="B12" s="285">
        <v>44136</v>
      </c>
      <c r="C12" s="284" t="s">
        <v>616</v>
      </c>
      <c r="D12" s="286">
        <v>5542</v>
      </c>
      <c r="E12" s="286">
        <v>0</v>
      </c>
    </row>
    <row r="13" spans="1:6" ht="28.5">
      <c r="A13" s="284"/>
      <c r="B13" s="285">
        <v>44139.479166666664</v>
      </c>
      <c r="C13" s="284" t="s">
        <v>615</v>
      </c>
      <c r="D13" s="286">
        <v>13505.1</v>
      </c>
      <c r="E13" s="286">
        <v>0</v>
      </c>
    </row>
    <row r="14" spans="1:6" ht="28.5">
      <c r="A14" s="284"/>
      <c r="B14" s="285">
        <v>44145</v>
      </c>
      <c r="C14" s="284" t="s">
        <v>615</v>
      </c>
      <c r="D14" s="286">
        <v>0</v>
      </c>
      <c r="E14" s="286">
        <v>0</v>
      </c>
    </row>
    <row r="15" spans="1:6" ht="28.5">
      <c r="A15" s="284"/>
      <c r="B15" s="285">
        <v>44145</v>
      </c>
      <c r="C15" s="284" t="s">
        <v>615</v>
      </c>
      <c r="D15" s="286">
        <v>0</v>
      </c>
      <c r="E15" s="286">
        <v>0</v>
      </c>
    </row>
    <row r="16" spans="1:6" ht="28.5">
      <c r="A16" s="284"/>
      <c r="B16" s="285">
        <v>44158.763888888891</v>
      </c>
      <c r="C16" s="284" t="s">
        <v>615</v>
      </c>
      <c r="D16" s="286">
        <v>0</v>
      </c>
      <c r="E16" s="286">
        <v>0</v>
      </c>
    </row>
    <row r="17" spans="1:5" ht="28.5">
      <c r="A17" s="284"/>
      <c r="B17" s="285">
        <v>44194.666666666664</v>
      </c>
      <c r="C17" s="284" t="s">
        <v>615</v>
      </c>
      <c r="D17" s="286">
        <v>1100</v>
      </c>
      <c r="E17" s="286">
        <v>0</v>
      </c>
    </row>
    <row r="18" spans="1:5" ht="28.5">
      <c r="A18" s="284"/>
      <c r="B18" s="285">
        <v>44211.520833333336</v>
      </c>
      <c r="C18" s="284" t="s">
        <v>615</v>
      </c>
      <c r="D18" s="286">
        <v>0</v>
      </c>
      <c r="E18" s="286">
        <v>0</v>
      </c>
    </row>
    <row r="19" spans="1:5" ht="28.5">
      <c r="A19" s="284"/>
      <c r="B19" s="285">
        <v>44221.274305555555</v>
      </c>
      <c r="C19" s="284" t="s">
        <v>615</v>
      </c>
      <c r="D19" s="286">
        <v>1350</v>
      </c>
      <c r="E19" s="286">
        <v>0</v>
      </c>
    </row>
    <row r="20" spans="1:5" ht="28.5">
      <c r="A20" s="284"/>
      <c r="B20" s="285">
        <v>44242.729166666664</v>
      </c>
      <c r="C20" s="284" t="s">
        <v>615</v>
      </c>
      <c r="D20" s="286">
        <v>0</v>
      </c>
      <c r="E20" s="286">
        <v>0</v>
      </c>
    </row>
    <row r="21" spans="1:5" ht="28.5">
      <c r="A21" s="284"/>
      <c r="B21" s="285">
        <v>44249.236111111109</v>
      </c>
      <c r="C21" s="284" t="s">
        <v>615</v>
      </c>
      <c r="D21" s="286">
        <v>0</v>
      </c>
      <c r="E21" s="286">
        <v>0</v>
      </c>
    </row>
    <row r="22" spans="1:5" ht="28.5">
      <c r="A22" s="284"/>
      <c r="B22" s="285">
        <v>44304.041666666664</v>
      </c>
      <c r="C22" s="284" t="s">
        <v>615</v>
      </c>
      <c r="D22" s="286">
        <v>0</v>
      </c>
      <c r="E22" s="286">
        <v>0</v>
      </c>
    </row>
    <row r="23" spans="1:5" ht="28.5">
      <c r="A23" s="284"/>
      <c r="B23" s="285">
        <v>44306.270833333336</v>
      </c>
      <c r="C23" s="284" t="s">
        <v>615</v>
      </c>
      <c r="D23" s="286">
        <v>0</v>
      </c>
      <c r="E23" s="286">
        <v>0</v>
      </c>
    </row>
    <row r="24" spans="1:5" ht="28.5">
      <c r="A24" s="284"/>
      <c r="B24" s="285">
        <v>44306.590277777781</v>
      </c>
      <c r="C24" s="284" t="s">
        <v>615</v>
      </c>
      <c r="D24" s="286">
        <v>0</v>
      </c>
      <c r="E24" s="286">
        <v>0</v>
      </c>
    </row>
    <row r="25" spans="1:5" ht="28.5">
      <c r="A25" s="284"/>
      <c r="B25" s="285">
        <v>44313.618055555555</v>
      </c>
      <c r="C25" s="284" t="s">
        <v>615</v>
      </c>
      <c r="D25" s="286">
        <v>1523.56</v>
      </c>
      <c r="E25" s="286">
        <v>0</v>
      </c>
    </row>
    <row r="26" spans="1:5" ht="28.5">
      <c r="A26" s="284"/>
      <c r="B26" s="285">
        <v>44314</v>
      </c>
      <c r="C26" s="284" t="s">
        <v>617</v>
      </c>
      <c r="D26" s="286">
        <v>1857.3</v>
      </c>
      <c r="E26" s="286">
        <v>0</v>
      </c>
    </row>
    <row r="27" spans="1:5" ht="28.5">
      <c r="A27" s="284"/>
      <c r="B27" s="285">
        <v>44329.895833333336</v>
      </c>
      <c r="C27" s="284" t="s">
        <v>615</v>
      </c>
      <c r="D27" s="286">
        <v>0</v>
      </c>
      <c r="E27" s="286">
        <v>0</v>
      </c>
    </row>
    <row r="28" spans="1:5" ht="28.5">
      <c r="A28" s="284"/>
      <c r="B28" s="285">
        <v>44333.673611111109</v>
      </c>
      <c r="C28" s="284" t="s">
        <v>615</v>
      </c>
      <c r="D28" s="286">
        <v>0</v>
      </c>
      <c r="E28" s="286">
        <v>0</v>
      </c>
    </row>
    <row r="29" spans="1:5" ht="28.5">
      <c r="A29" s="284"/>
      <c r="B29" s="285">
        <v>44342.708333333336</v>
      </c>
      <c r="C29" s="284" t="s">
        <v>615</v>
      </c>
      <c r="D29" s="286">
        <v>8267.24</v>
      </c>
      <c r="E29" s="286">
        <v>0</v>
      </c>
    </row>
    <row r="30" spans="1:5" ht="28.5">
      <c r="A30" s="284"/>
      <c r="B30" s="285">
        <v>44371.275694444441</v>
      </c>
      <c r="C30" s="284" t="s">
        <v>615</v>
      </c>
      <c r="D30" s="286">
        <v>0</v>
      </c>
      <c r="E30" s="286">
        <v>0</v>
      </c>
    </row>
    <row r="31" spans="1:5">
      <c r="A31" s="284"/>
      <c r="B31" s="285">
        <v>44393</v>
      </c>
      <c r="C31" s="284" t="s">
        <v>618</v>
      </c>
      <c r="D31" s="286">
        <v>3774.87</v>
      </c>
      <c r="E31" s="286">
        <v>0</v>
      </c>
    </row>
    <row r="32" spans="1:5" ht="28.5">
      <c r="A32" s="284"/>
      <c r="B32" s="285">
        <v>44414.347222222219</v>
      </c>
      <c r="C32" s="284" t="s">
        <v>615</v>
      </c>
      <c r="D32" s="286">
        <v>0</v>
      </c>
      <c r="E32" s="286">
        <v>0</v>
      </c>
    </row>
    <row r="33" spans="1:5" ht="15">
      <c r="A33" s="299" t="s">
        <v>619</v>
      </c>
      <c r="B33" s="299"/>
      <c r="C33" s="300"/>
      <c r="D33" s="301"/>
      <c r="E33" s="301"/>
    </row>
    <row r="34" spans="1:5" ht="28.5">
      <c r="A34" s="284"/>
      <c r="B34" s="285">
        <v>44426</v>
      </c>
      <c r="C34" s="284" t="s">
        <v>615</v>
      </c>
      <c r="D34" s="286">
        <v>0</v>
      </c>
      <c r="E34" s="286">
        <v>0</v>
      </c>
    </row>
    <row r="35" spans="1:5" ht="28.5">
      <c r="A35" s="284"/>
      <c r="B35" s="285">
        <v>44442.791666666664</v>
      </c>
      <c r="C35" s="284" t="s">
        <v>615</v>
      </c>
      <c r="D35" s="286">
        <v>0</v>
      </c>
      <c r="E35" s="286">
        <v>7913.86</v>
      </c>
    </row>
    <row r="36" spans="1:5" ht="28.5">
      <c r="A36" s="284"/>
      <c r="B36" s="285">
        <v>44445.395833333336</v>
      </c>
      <c r="C36" s="284" t="s">
        <v>615</v>
      </c>
      <c r="D36" s="286">
        <v>239</v>
      </c>
      <c r="E36" s="286">
        <v>0</v>
      </c>
    </row>
    <row r="37" spans="1:5" ht="28.5">
      <c r="A37" s="284"/>
      <c r="B37" s="285">
        <v>44482.270833333336</v>
      </c>
      <c r="C37" s="284" t="s">
        <v>615</v>
      </c>
      <c r="D37" s="286">
        <v>0</v>
      </c>
      <c r="E37" s="286">
        <v>0</v>
      </c>
    </row>
    <row r="38" spans="1:5" ht="28.5">
      <c r="A38" s="284"/>
      <c r="B38" s="285">
        <v>44497.833333333336</v>
      </c>
      <c r="C38" s="284" t="s">
        <v>620</v>
      </c>
      <c r="D38" s="286">
        <v>0</v>
      </c>
      <c r="E38" s="286">
        <v>0</v>
      </c>
    </row>
    <row r="39" spans="1:5" ht="28.5">
      <c r="A39" s="284"/>
      <c r="B39" s="285">
        <v>44505.416666666664</v>
      </c>
      <c r="C39" s="284" t="s">
        <v>615</v>
      </c>
      <c r="D39" s="286">
        <v>950</v>
      </c>
      <c r="E39" s="286">
        <v>0</v>
      </c>
    </row>
    <row r="40" spans="1:5" ht="28.5">
      <c r="A40" s="284"/>
      <c r="B40" s="285">
        <v>44525.472222222219</v>
      </c>
      <c r="C40" s="284" t="s">
        <v>615</v>
      </c>
      <c r="D40" s="286">
        <v>0</v>
      </c>
      <c r="E40" s="286">
        <v>0</v>
      </c>
    </row>
    <row r="41" spans="1:5" ht="28.5">
      <c r="A41" s="284"/>
      <c r="B41" s="285">
        <v>44563.666666666664</v>
      </c>
      <c r="C41" s="284" t="s">
        <v>615</v>
      </c>
      <c r="D41" s="286">
        <v>1820.07</v>
      </c>
      <c r="E41" s="286">
        <v>0</v>
      </c>
    </row>
    <row r="42" spans="1:5" ht="28.5">
      <c r="A42" s="284"/>
      <c r="B42" s="285">
        <v>44575.916666666664</v>
      </c>
      <c r="C42" s="284" t="s">
        <v>615</v>
      </c>
      <c r="D42" s="286">
        <v>2153.7600000000002</v>
      </c>
      <c r="E42" s="286">
        <v>0</v>
      </c>
    </row>
    <row r="43" spans="1:5" ht="28.5">
      <c r="A43" s="284"/>
      <c r="B43" s="285">
        <v>44576.805555555555</v>
      </c>
      <c r="C43" s="284" t="s">
        <v>615</v>
      </c>
      <c r="D43" s="286">
        <v>306.42</v>
      </c>
      <c r="E43" s="286">
        <v>0</v>
      </c>
    </row>
    <row r="44" spans="1:5" ht="28.5">
      <c r="A44" s="284"/>
      <c r="B44" s="285">
        <v>44602.34375</v>
      </c>
      <c r="C44" s="284" t="s">
        <v>620</v>
      </c>
      <c r="D44" s="286">
        <v>251.47</v>
      </c>
      <c r="E44" s="286">
        <v>0</v>
      </c>
    </row>
    <row r="45" spans="1:5" ht="28.5">
      <c r="A45" s="284"/>
      <c r="B45" s="285">
        <v>44603.5625</v>
      </c>
      <c r="C45" s="284" t="s">
        <v>615</v>
      </c>
      <c r="D45" s="286">
        <v>1107.5899999999999</v>
      </c>
      <c r="E45" s="286">
        <v>0</v>
      </c>
    </row>
    <row r="46" spans="1:5" ht="28.5">
      <c r="A46" s="284"/>
      <c r="B46" s="285">
        <v>44603.5625</v>
      </c>
      <c r="C46" s="284" t="s">
        <v>615</v>
      </c>
      <c r="D46" s="286">
        <v>1628.9</v>
      </c>
      <c r="E46" s="286">
        <v>0</v>
      </c>
    </row>
    <row r="47" spans="1:5" ht="28.5">
      <c r="A47" s="284"/>
      <c r="B47" s="285">
        <v>44611.826388888891</v>
      </c>
      <c r="C47" s="284" t="s">
        <v>615</v>
      </c>
      <c r="D47" s="286">
        <v>1182.1400000000001</v>
      </c>
      <c r="E47" s="286">
        <v>0</v>
      </c>
    </row>
    <row r="48" spans="1:5" ht="28.5">
      <c r="A48" s="284"/>
      <c r="B48" s="285">
        <v>44612.802083333336</v>
      </c>
      <c r="C48" s="284" t="s">
        <v>615</v>
      </c>
      <c r="D48" s="286">
        <v>3014.69</v>
      </c>
      <c r="E48" s="286">
        <v>0</v>
      </c>
    </row>
    <row r="49" spans="1:5" ht="28.5">
      <c r="A49" s="284"/>
      <c r="B49" s="285">
        <v>44631.645833333336</v>
      </c>
      <c r="C49" s="284" t="s">
        <v>615</v>
      </c>
      <c r="D49" s="286">
        <v>0</v>
      </c>
      <c r="E49" s="286">
        <v>0</v>
      </c>
    </row>
    <row r="50" spans="1:5" ht="28.5">
      <c r="A50" s="284"/>
      <c r="B50" s="285">
        <v>44635.416666666664</v>
      </c>
      <c r="C50" s="284" t="s">
        <v>615</v>
      </c>
      <c r="D50" s="286">
        <v>300</v>
      </c>
      <c r="E50" s="286">
        <v>0</v>
      </c>
    </row>
    <row r="51" spans="1:5" ht="28.5">
      <c r="A51" s="284"/>
      <c r="B51" s="285">
        <v>44638.857638888891</v>
      </c>
      <c r="C51" s="284" t="s">
        <v>615</v>
      </c>
      <c r="D51" s="286">
        <v>473</v>
      </c>
      <c r="E51" s="286">
        <v>0</v>
      </c>
    </row>
    <row r="52" spans="1:5" ht="28.5">
      <c r="A52" s="284"/>
      <c r="B52" s="285">
        <v>44641.354166666664</v>
      </c>
      <c r="C52" s="284" t="s">
        <v>615</v>
      </c>
      <c r="D52" s="286">
        <v>640.75</v>
      </c>
      <c r="E52" s="286">
        <v>0</v>
      </c>
    </row>
    <row r="53" spans="1:5" ht="28.5">
      <c r="A53" s="284"/>
      <c r="B53" s="285">
        <v>44649.395833333336</v>
      </c>
      <c r="C53" s="284" t="s">
        <v>615</v>
      </c>
      <c r="D53" s="286">
        <v>646.67999999999995</v>
      </c>
      <c r="E53" s="286">
        <v>0</v>
      </c>
    </row>
    <row r="54" spans="1:5" ht="28.5">
      <c r="A54" s="284"/>
      <c r="B54" s="285">
        <v>44660.847222222219</v>
      </c>
      <c r="C54" s="284" t="s">
        <v>615</v>
      </c>
      <c r="D54" s="286">
        <v>1748.73</v>
      </c>
      <c r="E54" s="286">
        <v>0</v>
      </c>
    </row>
    <row r="55" spans="1:5" ht="28.5">
      <c r="A55" s="284"/>
      <c r="B55" s="285">
        <v>44662.96875</v>
      </c>
      <c r="C55" s="284" t="s">
        <v>615</v>
      </c>
      <c r="D55" s="286">
        <v>911.04</v>
      </c>
      <c r="E55" s="286">
        <v>0</v>
      </c>
    </row>
    <row r="56" spans="1:5" ht="28.5">
      <c r="A56" s="284"/>
      <c r="B56" s="285">
        <v>44669.694444444445</v>
      </c>
      <c r="C56" s="284" t="s">
        <v>615</v>
      </c>
      <c r="D56" s="286">
        <v>1690.92</v>
      </c>
      <c r="E56" s="286">
        <v>0</v>
      </c>
    </row>
    <row r="57" spans="1:5" ht="28.5">
      <c r="A57" s="284"/>
      <c r="B57" s="285">
        <v>44669.895833333336</v>
      </c>
      <c r="C57" s="284" t="s">
        <v>615</v>
      </c>
      <c r="D57" s="286">
        <v>0</v>
      </c>
      <c r="E57" s="286">
        <v>0</v>
      </c>
    </row>
    <row r="58" spans="1:5" ht="28.5">
      <c r="A58" s="284"/>
      <c r="B58" s="285">
        <v>44671.722222222219</v>
      </c>
      <c r="C58" s="284" t="s">
        <v>615</v>
      </c>
      <c r="D58" s="286">
        <v>1900</v>
      </c>
      <c r="E58" s="286">
        <v>0</v>
      </c>
    </row>
    <row r="59" spans="1:5" ht="28.5">
      <c r="A59" s="284"/>
      <c r="B59" s="285">
        <v>44679.802083333336</v>
      </c>
      <c r="C59" s="284" t="s">
        <v>615</v>
      </c>
      <c r="D59" s="286">
        <v>758.24</v>
      </c>
      <c r="E59" s="286">
        <v>0</v>
      </c>
    </row>
    <row r="60" spans="1:5" ht="28.5">
      <c r="A60" s="284"/>
      <c r="B60" s="285">
        <v>44686.404861111114</v>
      </c>
      <c r="C60" s="284" t="s">
        <v>615</v>
      </c>
      <c r="D60" s="286">
        <v>1890.18</v>
      </c>
      <c r="E60" s="286">
        <v>0</v>
      </c>
    </row>
    <row r="61" spans="1:5" ht="28.5">
      <c r="A61" s="284"/>
      <c r="B61" s="285">
        <v>44706.416666666664</v>
      </c>
      <c r="C61" s="284" t="s">
        <v>615</v>
      </c>
      <c r="D61" s="286">
        <v>289</v>
      </c>
      <c r="E61" s="286">
        <v>0</v>
      </c>
    </row>
    <row r="62" spans="1:5" ht="28.5">
      <c r="A62" s="284"/>
      <c r="B62" s="285">
        <v>44706.416666666664</v>
      </c>
      <c r="C62" s="284" t="s">
        <v>615</v>
      </c>
      <c r="D62" s="286">
        <v>0</v>
      </c>
      <c r="E62" s="286">
        <v>0</v>
      </c>
    </row>
    <row r="63" spans="1:5" ht="28.5">
      <c r="A63" s="284"/>
      <c r="B63" s="285">
        <v>44706.534722222219</v>
      </c>
      <c r="C63" s="284" t="s">
        <v>615</v>
      </c>
      <c r="D63" s="286">
        <v>386</v>
      </c>
      <c r="E63" s="286">
        <v>0</v>
      </c>
    </row>
    <row r="64" spans="1:5" ht="28.5">
      <c r="A64" s="284"/>
      <c r="B64" s="285">
        <v>44719.875</v>
      </c>
      <c r="C64" s="284" t="s">
        <v>615</v>
      </c>
      <c r="D64" s="286">
        <v>0</v>
      </c>
      <c r="E64" s="286">
        <v>0</v>
      </c>
    </row>
    <row r="65" spans="1:5" ht="28.5">
      <c r="A65" s="284"/>
      <c r="B65" s="285">
        <v>44722</v>
      </c>
      <c r="C65" s="284" t="s">
        <v>615</v>
      </c>
      <c r="D65" s="286">
        <v>2162.09</v>
      </c>
      <c r="E65" s="286">
        <v>0</v>
      </c>
    </row>
    <row r="66" spans="1:5" ht="28.5">
      <c r="A66" s="284"/>
      <c r="B66" s="285">
        <v>44727</v>
      </c>
      <c r="C66" s="284" t="s">
        <v>615</v>
      </c>
      <c r="D66" s="286">
        <v>381.02</v>
      </c>
      <c r="E66" s="286">
        <v>0</v>
      </c>
    </row>
    <row r="67" spans="1:5" ht="28.5">
      <c r="A67" s="284"/>
      <c r="B67" s="285">
        <v>44731.104166666664</v>
      </c>
      <c r="C67" s="284" t="s">
        <v>615</v>
      </c>
      <c r="D67" s="286">
        <v>363.9</v>
      </c>
      <c r="E67" s="286">
        <v>0</v>
      </c>
    </row>
    <row r="68" spans="1:5" ht="28.5">
      <c r="A68" s="284"/>
      <c r="B68" s="285">
        <v>44735.447916666664</v>
      </c>
      <c r="C68" s="284" t="s">
        <v>615</v>
      </c>
      <c r="D68" s="286">
        <v>937.45</v>
      </c>
      <c r="E68" s="286">
        <v>0</v>
      </c>
    </row>
    <row r="69" spans="1:5" ht="28.5">
      <c r="A69" s="284"/>
      <c r="B69" s="285">
        <v>44736.951388888891</v>
      </c>
      <c r="C69" s="284" t="s">
        <v>615</v>
      </c>
      <c r="D69" s="286">
        <v>412.11</v>
      </c>
      <c r="E69" s="286">
        <v>0</v>
      </c>
    </row>
    <row r="70" spans="1:5" ht="28.5">
      <c r="A70" s="284"/>
      <c r="B70" s="285">
        <v>44741.708333333336</v>
      </c>
      <c r="C70" s="284" t="s">
        <v>615</v>
      </c>
      <c r="D70" s="286">
        <v>0</v>
      </c>
      <c r="E70" s="286">
        <v>0</v>
      </c>
    </row>
    <row r="71" spans="1:5" ht="28.5">
      <c r="A71" s="284"/>
      <c r="B71" s="285">
        <v>44744.820138888892</v>
      </c>
      <c r="C71" s="284" t="s">
        <v>615</v>
      </c>
      <c r="D71" s="286">
        <v>1646.14</v>
      </c>
      <c r="E71" s="286">
        <v>0</v>
      </c>
    </row>
    <row r="72" spans="1:5" ht="28.5">
      <c r="A72" s="284"/>
      <c r="B72" s="285">
        <v>44746.385416666664</v>
      </c>
      <c r="C72" s="284" t="s">
        <v>615</v>
      </c>
      <c r="D72" s="286">
        <v>1028</v>
      </c>
      <c r="E72" s="286">
        <v>0</v>
      </c>
    </row>
    <row r="73" spans="1:5" ht="28.5">
      <c r="A73" s="284"/>
      <c r="B73" s="285">
        <v>44753.6875</v>
      </c>
      <c r="C73" s="284" t="s">
        <v>615</v>
      </c>
      <c r="D73" s="286">
        <v>973.55</v>
      </c>
      <c r="E73" s="286">
        <v>0</v>
      </c>
    </row>
    <row r="74" spans="1:5" ht="28.5">
      <c r="A74" s="284"/>
      <c r="B74" s="285">
        <v>44774</v>
      </c>
      <c r="C74" s="284" t="s">
        <v>615</v>
      </c>
      <c r="D74" s="286">
        <v>5039.43</v>
      </c>
      <c r="E74" s="286">
        <v>0</v>
      </c>
    </row>
    <row r="75" spans="1:5" ht="28.5">
      <c r="A75" s="284"/>
      <c r="B75" s="285">
        <v>44781.708333333336</v>
      </c>
      <c r="C75" s="284" t="s">
        <v>615</v>
      </c>
      <c r="D75" s="286">
        <v>2221.38</v>
      </c>
      <c r="E75" s="286">
        <v>0</v>
      </c>
    </row>
    <row r="76" spans="1:5" ht="15">
      <c r="A76" s="299" t="s">
        <v>621</v>
      </c>
      <c r="B76" s="299"/>
      <c r="C76" s="300"/>
      <c r="D76" s="301"/>
      <c r="E76" s="301"/>
    </row>
    <row r="77" spans="1:5" ht="28.5">
      <c r="A77" s="284"/>
      <c r="B77" s="285">
        <v>44799.444444444445</v>
      </c>
      <c r="C77" s="284" t="s">
        <v>615</v>
      </c>
      <c r="D77" s="286">
        <v>0</v>
      </c>
      <c r="E77" s="286">
        <v>0</v>
      </c>
    </row>
    <row r="78" spans="1:5">
      <c r="A78" s="284"/>
      <c r="B78" s="285">
        <v>44801</v>
      </c>
      <c r="C78" s="284" t="s">
        <v>622</v>
      </c>
      <c r="D78" s="286">
        <v>38372</v>
      </c>
      <c r="E78" s="286">
        <v>0</v>
      </c>
    </row>
    <row r="79" spans="1:5" ht="28.5">
      <c r="A79" s="284"/>
      <c r="B79" s="285">
        <v>44802.486111111109</v>
      </c>
      <c r="C79" s="284" t="s">
        <v>615</v>
      </c>
      <c r="D79" s="286">
        <v>3105.53</v>
      </c>
      <c r="E79" s="286">
        <v>0</v>
      </c>
    </row>
    <row r="80" spans="1:5" ht="28.5">
      <c r="A80" s="284"/>
      <c r="B80" s="285">
        <v>44804.408333333333</v>
      </c>
      <c r="C80" s="284" t="s">
        <v>615</v>
      </c>
      <c r="D80" s="286">
        <v>0</v>
      </c>
      <c r="E80" s="286">
        <v>0</v>
      </c>
    </row>
    <row r="81" spans="1:5" ht="28.5">
      <c r="A81" s="284"/>
      <c r="B81" s="285">
        <v>44809.677083333336</v>
      </c>
      <c r="C81" s="284" t="s">
        <v>615</v>
      </c>
      <c r="D81" s="286">
        <v>1000</v>
      </c>
      <c r="E81" s="286">
        <v>0</v>
      </c>
    </row>
    <row r="82" spans="1:5" ht="28.5">
      <c r="A82" s="284"/>
      <c r="B82" s="285">
        <v>44832.368055555555</v>
      </c>
      <c r="C82" s="284" t="s">
        <v>615</v>
      </c>
      <c r="D82" s="286">
        <v>0</v>
      </c>
      <c r="E82" s="286">
        <v>0</v>
      </c>
    </row>
    <row r="83" spans="1:5" ht="28.5">
      <c r="A83" s="284"/>
      <c r="B83" s="285">
        <v>44844.427083333336</v>
      </c>
      <c r="C83" s="284" t="s">
        <v>615</v>
      </c>
      <c r="D83" s="286">
        <v>0</v>
      </c>
      <c r="E83" s="286">
        <v>0</v>
      </c>
    </row>
    <row r="84" spans="1:5" ht="28.5">
      <c r="A84" s="284"/>
      <c r="B84" s="285">
        <v>44844.427083333336</v>
      </c>
      <c r="C84" s="284" t="s">
        <v>615</v>
      </c>
      <c r="D84" s="286">
        <v>1403.21</v>
      </c>
      <c r="E84" s="286">
        <v>0</v>
      </c>
    </row>
    <row r="85" spans="1:5" ht="28.5">
      <c r="A85" s="284"/>
      <c r="B85" s="285">
        <v>44844.541666666664</v>
      </c>
      <c r="C85" s="284" t="s">
        <v>615</v>
      </c>
      <c r="D85" s="286">
        <v>385</v>
      </c>
      <c r="E85" s="286">
        <v>0</v>
      </c>
    </row>
    <row r="86" spans="1:5" ht="28.5">
      <c r="A86" s="284"/>
      <c r="B86" s="285">
        <v>44867.440972222219</v>
      </c>
      <c r="C86" s="284" t="s">
        <v>615</v>
      </c>
      <c r="D86" s="286">
        <v>0</v>
      </c>
      <c r="E86" s="286">
        <v>0</v>
      </c>
    </row>
    <row r="87" spans="1:5" ht="28.5">
      <c r="A87" s="284"/>
      <c r="B87" s="285">
        <v>44867.694444444445</v>
      </c>
      <c r="C87" s="284" t="s">
        <v>615</v>
      </c>
      <c r="D87" s="286">
        <v>0</v>
      </c>
      <c r="E87" s="286">
        <v>0</v>
      </c>
    </row>
    <row r="88" spans="1:5" ht="28.5">
      <c r="A88" s="284"/>
      <c r="B88" s="285">
        <v>44874.597222222219</v>
      </c>
      <c r="C88" s="284" t="s">
        <v>615</v>
      </c>
      <c r="D88" s="286">
        <v>0</v>
      </c>
      <c r="E88" s="286">
        <v>0</v>
      </c>
    </row>
    <row r="89" spans="1:5" ht="28.5">
      <c r="A89" s="284"/>
      <c r="B89" s="285">
        <v>44898.361111111109</v>
      </c>
      <c r="C89" s="284" t="s">
        <v>615</v>
      </c>
      <c r="D89" s="286">
        <v>0</v>
      </c>
      <c r="E89" s="286">
        <v>0</v>
      </c>
    </row>
    <row r="90" spans="1:5" ht="28.5">
      <c r="A90" s="284"/>
      <c r="B90" s="285">
        <v>44912.715277777781</v>
      </c>
      <c r="C90" s="284" t="s">
        <v>615</v>
      </c>
      <c r="D90" s="286">
        <v>0</v>
      </c>
      <c r="E90" s="286">
        <v>0</v>
      </c>
    </row>
    <row r="91" spans="1:5" ht="28.5">
      <c r="A91" s="284"/>
      <c r="B91" s="285">
        <v>44923.770833333336</v>
      </c>
      <c r="C91" s="284" t="s">
        <v>615</v>
      </c>
      <c r="D91" s="286">
        <v>772.36</v>
      </c>
      <c r="E91" s="286">
        <v>0</v>
      </c>
    </row>
    <row r="92" spans="1:5" ht="28.5">
      <c r="A92" s="284"/>
      <c r="B92" s="285">
        <v>44940.472222222219</v>
      </c>
      <c r="C92" s="284" t="s">
        <v>615</v>
      </c>
      <c r="D92" s="286">
        <v>692.5</v>
      </c>
      <c r="E92" s="286">
        <v>0</v>
      </c>
    </row>
    <row r="93" spans="1:5" ht="28.5">
      <c r="A93" s="284"/>
      <c r="B93" s="285">
        <v>44940.472222222219</v>
      </c>
      <c r="C93" s="284" t="s">
        <v>615</v>
      </c>
      <c r="D93" s="286">
        <v>494.96</v>
      </c>
      <c r="E93" s="286">
        <v>0</v>
      </c>
    </row>
    <row r="94" spans="1:5" ht="28.5">
      <c r="A94" s="284"/>
      <c r="B94" s="285">
        <v>44943.666666666664</v>
      </c>
      <c r="C94" s="284" t="s">
        <v>615</v>
      </c>
      <c r="D94" s="286">
        <v>0</v>
      </c>
      <c r="E94" s="286">
        <v>0</v>
      </c>
    </row>
    <row r="95" spans="1:5" ht="28.5">
      <c r="A95" s="284"/>
      <c r="B95" s="285">
        <v>44944.694444444445</v>
      </c>
      <c r="C95" s="284" t="s">
        <v>615</v>
      </c>
      <c r="D95" s="286">
        <v>235</v>
      </c>
      <c r="E95" s="286">
        <v>0</v>
      </c>
    </row>
    <row r="96" spans="1:5" ht="28.5">
      <c r="A96" s="284"/>
      <c r="B96" s="285">
        <v>44944.784722222219</v>
      </c>
      <c r="C96" s="284" t="s">
        <v>615</v>
      </c>
      <c r="D96" s="286">
        <v>0</v>
      </c>
      <c r="E96" s="286">
        <v>0</v>
      </c>
    </row>
    <row r="97" spans="1:5" ht="28.5">
      <c r="A97" s="284"/>
      <c r="B97" s="285">
        <v>44965.436805555553</v>
      </c>
      <c r="C97" s="284" t="s">
        <v>617</v>
      </c>
      <c r="D97" s="286">
        <v>0</v>
      </c>
      <c r="E97" s="286">
        <v>0</v>
      </c>
    </row>
    <row r="98" spans="1:5" ht="28.5">
      <c r="A98" s="284"/>
      <c r="B98" s="285">
        <v>44965.927083333336</v>
      </c>
      <c r="C98" s="284" t="s">
        <v>615</v>
      </c>
      <c r="D98" s="286">
        <v>0</v>
      </c>
      <c r="E98" s="286">
        <v>0</v>
      </c>
    </row>
    <row r="99" spans="1:5" ht="28.5">
      <c r="A99" s="284"/>
      <c r="B99" s="285">
        <v>44968.583333333336</v>
      </c>
      <c r="C99" s="284" t="s">
        <v>615</v>
      </c>
      <c r="D99" s="286">
        <v>0</v>
      </c>
      <c r="E99" s="286">
        <v>0</v>
      </c>
    </row>
    <row r="100" spans="1:5" ht="28.5">
      <c r="A100" s="284"/>
      <c r="B100" s="285">
        <v>44971.486111111109</v>
      </c>
      <c r="C100" s="284" t="s">
        <v>615</v>
      </c>
      <c r="D100" s="286">
        <v>5311.9</v>
      </c>
      <c r="E100" s="286">
        <v>0</v>
      </c>
    </row>
    <row r="101" spans="1:5" ht="28.5">
      <c r="A101" s="284"/>
      <c r="B101" s="285">
        <v>44975.746527777781</v>
      </c>
      <c r="C101" s="284" t="s">
        <v>615</v>
      </c>
      <c r="D101" s="286">
        <v>0</v>
      </c>
      <c r="E101" s="286">
        <v>0</v>
      </c>
    </row>
    <row r="102" spans="1:5" ht="28.5">
      <c r="A102" s="284"/>
      <c r="B102" s="285">
        <v>44975.916666666664</v>
      </c>
      <c r="C102" s="284" t="s">
        <v>615</v>
      </c>
      <c r="D102" s="286">
        <v>0</v>
      </c>
      <c r="E102" s="286">
        <v>0</v>
      </c>
    </row>
    <row r="103" spans="1:5" ht="28.5">
      <c r="A103" s="284"/>
      <c r="B103" s="285">
        <v>44977.729166666664</v>
      </c>
      <c r="C103" s="284" t="s">
        <v>615</v>
      </c>
      <c r="D103" s="286">
        <v>1586.25</v>
      </c>
      <c r="E103" s="286">
        <v>0</v>
      </c>
    </row>
    <row r="104" spans="1:5" ht="28.5">
      <c r="A104" s="284"/>
      <c r="B104" s="285">
        <v>44985.527777777781</v>
      </c>
      <c r="C104" s="284" t="s">
        <v>615</v>
      </c>
      <c r="D104" s="286">
        <v>323.75</v>
      </c>
      <c r="E104" s="286">
        <v>0</v>
      </c>
    </row>
    <row r="105" spans="1:5" ht="28.5">
      <c r="A105" s="284"/>
      <c r="B105" s="285">
        <v>44995.001388888886</v>
      </c>
      <c r="C105" s="284" t="s">
        <v>615</v>
      </c>
      <c r="D105" s="286">
        <v>0</v>
      </c>
      <c r="E105" s="286">
        <v>0</v>
      </c>
    </row>
    <row r="106" spans="1:5" ht="28.5">
      <c r="A106" s="284"/>
      <c r="B106" s="285">
        <v>44995.804861111108</v>
      </c>
      <c r="C106" s="284" t="s">
        <v>615</v>
      </c>
      <c r="D106" s="286">
        <v>0</v>
      </c>
      <c r="E106" s="286">
        <v>0</v>
      </c>
    </row>
    <row r="107" spans="1:5" ht="28.5">
      <c r="A107" s="284"/>
      <c r="B107" s="285">
        <v>45011.836805555555</v>
      </c>
      <c r="C107" s="284" t="s">
        <v>615</v>
      </c>
      <c r="D107" s="286">
        <v>0</v>
      </c>
      <c r="E107" s="286">
        <v>0</v>
      </c>
    </row>
    <row r="108" spans="1:5" ht="28.5">
      <c r="A108" s="284"/>
      <c r="B108" s="285">
        <v>45025.90625</v>
      </c>
      <c r="C108" s="284" t="s">
        <v>615</v>
      </c>
      <c r="D108" s="286">
        <v>11611.9</v>
      </c>
      <c r="E108" s="286">
        <v>0</v>
      </c>
    </row>
    <row r="109" spans="1:5" ht="28.5">
      <c r="A109" s="284"/>
      <c r="B109" s="285">
        <v>45025.90625</v>
      </c>
      <c r="C109" s="284" t="s">
        <v>615</v>
      </c>
      <c r="D109" s="286">
        <v>323.35000000000002</v>
      </c>
      <c r="E109" s="286">
        <v>0</v>
      </c>
    </row>
    <row r="110" spans="1:5" ht="28.5">
      <c r="A110" s="284"/>
      <c r="B110" s="285">
        <v>45031.472222222219</v>
      </c>
      <c r="C110" s="284" t="s">
        <v>615</v>
      </c>
      <c r="D110" s="286">
        <v>1450</v>
      </c>
      <c r="E110" s="286">
        <v>0</v>
      </c>
    </row>
    <row r="111" spans="1:5" ht="28.5">
      <c r="A111" s="284"/>
      <c r="B111" s="285">
        <v>45084.652777777781</v>
      </c>
      <c r="C111" s="284" t="s">
        <v>620</v>
      </c>
      <c r="D111" s="286">
        <v>0</v>
      </c>
      <c r="E111" s="286">
        <v>0</v>
      </c>
    </row>
    <row r="112" spans="1:5" ht="28.5">
      <c r="A112" s="284"/>
      <c r="B112" s="285">
        <v>45098.875</v>
      </c>
      <c r="C112" s="284" t="s">
        <v>620</v>
      </c>
      <c r="D112" s="286">
        <v>0</v>
      </c>
      <c r="E112" s="286">
        <v>0</v>
      </c>
    </row>
    <row r="113" spans="1:5" ht="28.5">
      <c r="A113" s="284"/>
      <c r="B113" s="285">
        <v>45100.291666666664</v>
      </c>
      <c r="C113" s="284" t="s">
        <v>620</v>
      </c>
      <c r="D113" s="286">
        <v>0</v>
      </c>
      <c r="E113" s="286">
        <v>0</v>
      </c>
    </row>
    <row r="114" spans="1:5" ht="28.5">
      <c r="A114" s="284"/>
      <c r="B114" s="285">
        <v>45122.430555555555</v>
      </c>
      <c r="C114" s="284" t="s">
        <v>615</v>
      </c>
      <c r="D114" s="286">
        <v>1357.85</v>
      </c>
      <c r="E114" s="286">
        <v>0</v>
      </c>
    </row>
    <row r="115" spans="1:5" ht="28.5">
      <c r="A115" s="284"/>
      <c r="B115" s="285">
        <v>45128.506944444445</v>
      </c>
      <c r="C115" s="284" t="s">
        <v>615</v>
      </c>
      <c r="D115" s="286">
        <v>616.5</v>
      </c>
      <c r="E115" s="286">
        <v>0</v>
      </c>
    </row>
    <row r="116" spans="1:5" ht="28.5">
      <c r="A116" s="284"/>
      <c r="B116" s="285">
        <v>45151</v>
      </c>
      <c r="C116" s="284" t="s">
        <v>615</v>
      </c>
      <c r="D116" s="286">
        <v>0</v>
      </c>
      <c r="E116" s="286">
        <v>0</v>
      </c>
    </row>
    <row r="117" spans="1:5" ht="15">
      <c r="A117" s="299" t="s">
        <v>623</v>
      </c>
      <c r="B117" s="299"/>
      <c r="C117" s="300"/>
      <c r="D117" s="302"/>
      <c r="E117" s="302"/>
    </row>
    <row r="118" spans="1:5" ht="28.5">
      <c r="A118" s="284"/>
      <c r="B118" s="285">
        <v>45153.430555555555</v>
      </c>
      <c r="C118" s="284" t="s">
        <v>615</v>
      </c>
      <c r="D118" s="287">
        <v>0</v>
      </c>
      <c r="E118" s="287">
        <v>0</v>
      </c>
    </row>
    <row r="119" spans="1:5" ht="28.5">
      <c r="A119" s="284"/>
      <c r="B119" s="285">
        <v>45157.440972222219</v>
      </c>
      <c r="C119" s="284" t="s">
        <v>615</v>
      </c>
      <c r="D119" s="287">
        <v>3483.73</v>
      </c>
      <c r="E119" s="287">
        <v>0</v>
      </c>
    </row>
    <row r="120" spans="1:5" ht="28.5">
      <c r="A120" s="284"/>
      <c r="B120" s="285">
        <v>45213</v>
      </c>
      <c r="C120" s="284" t="s">
        <v>615</v>
      </c>
      <c r="D120" s="287">
        <v>0</v>
      </c>
      <c r="E120" s="287">
        <v>0</v>
      </c>
    </row>
    <row r="121" spans="1:5" ht="28.5">
      <c r="A121" s="284"/>
      <c r="B121" s="285">
        <v>45251.836805555555</v>
      </c>
      <c r="C121" s="284" t="s">
        <v>615</v>
      </c>
      <c r="D121" s="287">
        <v>1322.47</v>
      </c>
      <c r="E121" s="287">
        <v>0</v>
      </c>
    </row>
    <row r="122" spans="1:5" ht="28.5">
      <c r="A122" s="284"/>
      <c r="B122" s="285">
        <v>45287.75</v>
      </c>
      <c r="C122" s="284" t="s">
        <v>615</v>
      </c>
      <c r="D122" s="287">
        <v>460.54</v>
      </c>
      <c r="E122" s="287">
        <v>0</v>
      </c>
    </row>
    <row r="123" spans="1:5" ht="28.5">
      <c r="A123" s="284"/>
      <c r="B123" s="285">
        <v>45288.006944444445</v>
      </c>
      <c r="C123" s="284" t="s">
        <v>615</v>
      </c>
      <c r="D123" s="287">
        <v>1012.7</v>
      </c>
      <c r="E123" s="287">
        <v>0</v>
      </c>
    </row>
    <row r="124" spans="1:5" ht="28.5">
      <c r="A124" s="284"/>
      <c r="B124" s="285">
        <v>45319.729166666664</v>
      </c>
      <c r="C124" s="284" t="s">
        <v>615</v>
      </c>
      <c r="D124" s="287">
        <v>900</v>
      </c>
      <c r="E124" s="287">
        <v>0</v>
      </c>
    </row>
    <row r="125" spans="1:5" ht="28.5">
      <c r="A125" s="284"/>
      <c r="B125" s="285">
        <v>45320.326388888891</v>
      </c>
      <c r="C125" s="284" t="s">
        <v>615</v>
      </c>
      <c r="D125" s="287">
        <v>203.2</v>
      </c>
      <c r="E125" s="287">
        <v>0</v>
      </c>
    </row>
    <row r="126" spans="1:5" ht="28.5">
      <c r="A126" s="284"/>
      <c r="B126" s="285">
        <v>45320.628472222219</v>
      </c>
      <c r="C126" s="284" t="s">
        <v>615</v>
      </c>
      <c r="D126" s="287">
        <v>3135.76</v>
      </c>
      <c r="E126" s="287">
        <v>0</v>
      </c>
    </row>
    <row r="127" spans="1:5" ht="28.5">
      <c r="A127" s="284"/>
      <c r="B127" s="285">
        <v>45320.666666666664</v>
      </c>
      <c r="C127" s="284" t="s">
        <v>615</v>
      </c>
      <c r="D127" s="287">
        <v>1500</v>
      </c>
      <c r="E127" s="287">
        <v>0</v>
      </c>
    </row>
    <row r="128" spans="1:5" ht="28.5">
      <c r="A128" s="284"/>
      <c r="B128" s="285">
        <v>45322.479166666664</v>
      </c>
      <c r="C128" s="284" t="s">
        <v>615</v>
      </c>
      <c r="D128" s="287">
        <v>0</v>
      </c>
      <c r="E128" s="287">
        <v>0</v>
      </c>
    </row>
    <row r="129" spans="1:5" ht="28.5">
      <c r="A129" s="284"/>
      <c r="B129" s="285">
        <v>45325.044444444444</v>
      </c>
      <c r="C129" s="284" t="s">
        <v>615</v>
      </c>
      <c r="D129" s="287">
        <v>0</v>
      </c>
      <c r="E129" s="287">
        <v>0</v>
      </c>
    </row>
    <row r="130" spans="1:5" ht="28.5">
      <c r="A130" s="284"/>
      <c r="B130" s="285">
        <v>45328.042361111111</v>
      </c>
      <c r="C130" s="284" t="s">
        <v>615</v>
      </c>
      <c r="D130" s="287">
        <v>0</v>
      </c>
      <c r="E130" s="287">
        <v>0</v>
      </c>
    </row>
    <row r="131" spans="1:5" ht="28.5">
      <c r="A131" s="284"/>
      <c r="B131" s="285">
        <v>45328.731249999997</v>
      </c>
      <c r="C131" s="284" t="s">
        <v>615</v>
      </c>
      <c r="D131" s="287">
        <v>1100</v>
      </c>
      <c r="E131" s="287">
        <v>0</v>
      </c>
    </row>
    <row r="132" spans="1:5" ht="28.5">
      <c r="A132" s="284"/>
      <c r="B132" s="285">
        <v>45329.302083333336</v>
      </c>
      <c r="C132" s="284" t="s">
        <v>615</v>
      </c>
      <c r="D132" s="287">
        <v>327.5</v>
      </c>
      <c r="E132" s="287">
        <v>0</v>
      </c>
    </row>
    <row r="133" spans="1:5" ht="28.5">
      <c r="A133" s="284"/>
      <c r="B133" s="285">
        <v>45329.78125</v>
      </c>
      <c r="C133" s="284" t="s">
        <v>615</v>
      </c>
      <c r="D133" s="287">
        <v>4682.32</v>
      </c>
      <c r="E133" s="287">
        <v>0</v>
      </c>
    </row>
    <row r="134" spans="1:5" ht="28.5">
      <c r="A134" s="284"/>
      <c r="B134" s="285">
        <v>45335.520833333336</v>
      </c>
      <c r="C134" s="284" t="s">
        <v>615</v>
      </c>
      <c r="D134" s="287">
        <v>430</v>
      </c>
      <c r="E134" s="287">
        <v>0</v>
      </c>
    </row>
    <row r="135" spans="1:5" ht="28.5">
      <c r="A135" s="284"/>
      <c r="B135" s="285">
        <v>45342.753472222219</v>
      </c>
      <c r="C135" s="284" t="s">
        <v>615</v>
      </c>
      <c r="D135" s="287">
        <v>800</v>
      </c>
      <c r="E135" s="287">
        <v>0</v>
      </c>
    </row>
    <row r="136" spans="1:5" ht="28.5">
      <c r="A136" s="284"/>
      <c r="B136" s="285">
        <v>45345.75</v>
      </c>
      <c r="C136" s="284" t="s">
        <v>615</v>
      </c>
      <c r="D136" s="287">
        <v>493.89</v>
      </c>
      <c r="E136" s="287">
        <v>0</v>
      </c>
    </row>
    <row r="137" spans="1:5" ht="28.5">
      <c r="A137" s="284"/>
      <c r="B137" s="285">
        <v>45348.760416666664</v>
      </c>
      <c r="C137" s="284" t="s">
        <v>615</v>
      </c>
      <c r="D137" s="287">
        <v>0</v>
      </c>
      <c r="E137" s="287">
        <v>0</v>
      </c>
    </row>
    <row r="138" spans="1:5" ht="28.5">
      <c r="A138" s="284"/>
      <c r="B138" s="285">
        <v>45351.326388888891</v>
      </c>
      <c r="C138" s="284" t="s">
        <v>615</v>
      </c>
      <c r="D138" s="287">
        <v>976.49</v>
      </c>
      <c r="E138" s="287">
        <v>0</v>
      </c>
    </row>
    <row r="139" spans="1:5" ht="28.5">
      <c r="A139" s="284"/>
      <c r="B139" s="285">
        <v>45351.375</v>
      </c>
      <c r="C139" s="284" t="s">
        <v>615</v>
      </c>
      <c r="D139" s="287">
        <v>0</v>
      </c>
      <c r="E139" s="287">
        <v>0</v>
      </c>
    </row>
    <row r="140" spans="1:5" ht="28.5">
      <c r="A140" s="284"/>
      <c r="B140" s="285">
        <v>45352.75</v>
      </c>
      <c r="C140" s="284" t="s">
        <v>615</v>
      </c>
      <c r="D140" s="287">
        <v>2122.65</v>
      </c>
      <c r="E140" s="287">
        <v>0</v>
      </c>
    </row>
    <row r="141" spans="1:5" ht="28.5">
      <c r="A141" s="284"/>
      <c r="B141" s="285">
        <v>45353.75</v>
      </c>
      <c r="C141" s="284" t="s">
        <v>615</v>
      </c>
      <c r="D141" s="287">
        <v>0</v>
      </c>
      <c r="E141" s="287">
        <v>0</v>
      </c>
    </row>
    <row r="142" spans="1:5" ht="28.5">
      <c r="A142" s="284"/>
      <c r="B142" s="285">
        <v>45355</v>
      </c>
      <c r="C142" s="284" t="s">
        <v>615</v>
      </c>
      <c r="D142" s="287">
        <v>0</v>
      </c>
      <c r="E142" s="287">
        <v>0</v>
      </c>
    </row>
    <row r="143" spans="1:5" ht="28.5">
      <c r="A143" s="284"/>
      <c r="B143" s="285">
        <v>45355</v>
      </c>
      <c r="C143" s="284" t="s">
        <v>615</v>
      </c>
      <c r="D143" s="287">
        <v>0</v>
      </c>
      <c r="E143" s="287">
        <v>0</v>
      </c>
    </row>
    <row r="144" spans="1:5" ht="28.5">
      <c r="A144" s="284"/>
      <c r="B144" s="285">
        <v>45355.65625</v>
      </c>
      <c r="C144" s="284" t="s">
        <v>615</v>
      </c>
      <c r="D144" s="287">
        <v>0</v>
      </c>
      <c r="E144" s="287">
        <v>0</v>
      </c>
    </row>
    <row r="145" spans="1:5" ht="28.5">
      <c r="A145" s="284"/>
      <c r="B145" s="285">
        <v>45361.826388888891</v>
      </c>
      <c r="C145" s="284" t="s">
        <v>615</v>
      </c>
      <c r="D145" s="287">
        <v>1000</v>
      </c>
      <c r="E145" s="287">
        <v>0</v>
      </c>
    </row>
    <row r="146" spans="1:5" ht="28.5">
      <c r="A146" s="284"/>
      <c r="B146" s="285">
        <v>45362.375</v>
      </c>
      <c r="C146" s="284" t="s">
        <v>615</v>
      </c>
      <c r="D146" s="287">
        <v>319.54000000000002</v>
      </c>
      <c r="E146" s="287">
        <v>0</v>
      </c>
    </row>
    <row r="147" spans="1:5" ht="28.5">
      <c r="A147" s="284"/>
      <c r="B147" s="285">
        <v>45363.746527777781</v>
      </c>
      <c r="C147" s="284" t="s">
        <v>615</v>
      </c>
      <c r="D147" s="287">
        <v>0</v>
      </c>
      <c r="E147" s="287">
        <v>0</v>
      </c>
    </row>
    <row r="148" spans="1:5" ht="28.5">
      <c r="A148" s="284"/>
      <c r="B148" s="285">
        <v>45379.395833333336</v>
      </c>
      <c r="C148" s="284" t="s">
        <v>615</v>
      </c>
      <c r="D148" s="287">
        <v>0</v>
      </c>
      <c r="E148" s="287">
        <v>530.83000000000004</v>
      </c>
    </row>
    <row r="149" spans="1:5" ht="28.5">
      <c r="A149" s="284"/>
      <c r="B149" s="285">
        <v>45379.770833333336</v>
      </c>
      <c r="C149" s="284" t="s">
        <v>615</v>
      </c>
      <c r="D149" s="287">
        <v>0</v>
      </c>
      <c r="E149" s="287">
        <v>0</v>
      </c>
    </row>
    <row r="150" spans="1:5" ht="28.5">
      <c r="A150" s="284"/>
      <c r="B150" s="285">
        <v>45402.791666666664</v>
      </c>
      <c r="C150" s="284" t="s">
        <v>615</v>
      </c>
      <c r="D150" s="287">
        <v>0</v>
      </c>
      <c r="E150" s="287">
        <v>2188.87</v>
      </c>
    </row>
    <row r="151" spans="1:5" ht="28.5">
      <c r="A151" s="284"/>
      <c r="B151" s="285">
        <v>45420.833333333336</v>
      </c>
      <c r="C151" s="284" t="s">
        <v>615</v>
      </c>
      <c r="D151" s="287">
        <v>0</v>
      </c>
      <c r="E151" s="287">
        <v>0</v>
      </c>
    </row>
    <row r="152" spans="1:5" ht="28.5">
      <c r="A152" s="284"/>
      <c r="B152" s="285">
        <v>45444.774305555555</v>
      </c>
      <c r="C152" s="284" t="s">
        <v>615</v>
      </c>
      <c r="D152" s="287">
        <v>0</v>
      </c>
      <c r="E152" s="287">
        <v>1178</v>
      </c>
    </row>
    <row r="153" spans="1:5">
      <c r="A153" s="288"/>
      <c r="B153" s="289"/>
      <c r="C153" s="288"/>
      <c r="D153" s="290"/>
      <c r="E153" s="290"/>
    </row>
    <row r="154" spans="1:5">
      <c r="A154" s="288"/>
      <c r="B154" s="289"/>
      <c r="C154" s="291" t="s">
        <v>624</v>
      </c>
      <c r="D154" s="291"/>
      <c r="E154" s="290"/>
    </row>
    <row r="155" spans="1:5">
      <c r="A155" s="292"/>
      <c r="B155" s="293"/>
      <c r="C155" s="292"/>
      <c r="D155" s="294"/>
      <c r="E155" s="294"/>
    </row>
    <row r="156" spans="1:5">
      <c r="A156" s="292"/>
      <c r="B156" s="293"/>
      <c r="C156" s="292"/>
      <c r="D156" s="294"/>
      <c r="E156" s="294"/>
    </row>
    <row r="157" spans="1:5" ht="15">
      <c r="A157" s="295"/>
      <c r="B157" s="296" t="s">
        <v>625</v>
      </c>
      <c r="C157" s="295" t="s">
        <v>626</v>
      </c>
      <c r="D157" s="295" t="s">
        <v>627</v>
      </c>
      <c r="E157" s="295" t="s">
        <v>628</v>
      </c>
    </row>
    <row r="158" spans="1:5" ht="15">
      <c r="A158" s="299" t="s">
        <v>614</v>
      </c>
      <c r="B158" s="299"/>
      <c r="C158" s="300"/>
      <c r="D158" s="300"/>
      <c r="E158" s="300"/>
    </row>
    <row r="159" spans="1:5">
      <c r="A159" s="284"/>
      <c r="B159" s="285">
        <v>44210.555555555555</v>
      </c>
      <c r="C159" s="284" t="s">
        <v>629</v>
      </c>
      <c r="D159" s="286">
        <v>2680.8</v>
      </c>
      <c r="E159" s="286">
        <v>0</v>
      </c>
    </row>
    <row r="160" spans="1:5" ht="15">
      <c r="A160" s="284"/>
      <c r="B160" s="285"/>
      <c r="C160" s="284"/>
      <c r="D160" s="302">
        <f>SUM(D159)</f>
        <v>2680.8</v>
      </c>
      <c r="E160" s="302">
        <f>SUM(E159)</f>
        <v>0</v>
      </c>
    </row>
    <row r="161" spans="1:5" ht="15">
      <c r="A161" s="299" t="s">
        <v>619</v>
      </c>
      <c r="B161" s="299"/>
      <c r="C161" s="300"/>
      <c r="D161" s="302"/>
      <c r="E161" s="302"/>
    </row>
    <row r="162" spans="1:5">
      <c r="A162" s="284"/>
      <c r="B162" s="285">
        <v>44509.322916666664</v>
      </c>
      <c r="C162" s="284" t="s">
        <v>629</v>
      </c>
      <c r="D162" s="286">
        <v>591.48</v>
      </c>
      <c r="E162" s="286">
        <v>0</v>
      </c>
    </row>
    <row r="163" spans="1:5" ht="28.5">
      <c r="A163" s="284"/>
      <c r="B163" s="285">
        <v>44522.479166666664</v>
      </c>
      <c r="C163" s="284" t="s">
        <v>630</v>
      </c>
      <c r="D163" s="286">
        <v>0</v>
      </c>
      <c r="E163" s="286">
        <v>0</v>
      </c>
    </row>
    <row r="164" spans="1:5" ht="15">
      <c r="A164" s="284"/>
      <c r="B164" s="285"/>
      <c r="C164" s="284"/>
      <c r="D164" s="302">
        <f>SUM(D162:D163)</f>
        <v>591.48</v>
      </c>
      <c r="E164" s="302">
        <f>SUM(E162:E163)</f>
        <v>0</v>
      </c>
    </row>
    <row r="165" spans="1:5" ht="15">
      <c r="A165" s="299" t="s">
        <v>621</v>
      </c>
      <c r="B165" s="299"/>
      <c r="C165" s="300"/>
      <c r="D165" s="302"/>
      <c r="E165" s="302"/>
    </row>
    <row r="166" spans="1:5" ht="28.5">
      <c r="A166" s="284"/>
      <c r="B166" s="285">
        <v>44811</v>
      </c>
      <c r="C166" s="284" t="s">
        <v>630</v>
      </c>
      <c r="D166" s="286">
        <v>2838.23</v>
      </c>
      <c r="E166" s="286">
        <v>0</v>
      </c>
    </row>
    <row r="167" spans="1:5" ht="28.5">
      <c r="A167" s="284"/>
      <c r="B167" s="285">
        <v>45043.583333333336</v>
      </c>
      <c r="C167" s="284" t="s">
        <v>630</v>
      </c>
      <c r="D167" s="286">
        <v>0</v>
      </c>
      <c r="E167" s="286">
        <v>0</v>
      </c>
    </row>
    <row r="168" spans="1:5" ht="15">
      <c r="A168" s="284"/>
      <c r="B168" s="285"/>
      <c r="C168" s="284"/>
      <c r="D168" s="302">
        <f>SUM(D166:D167)</f>
        <v>2838.23</v>
      </c>
      <c r="E168" s="302">
        <f>SUM(E166:E167)</f>
        <v>0</v>
      </c>
    </row>
    <row r="169" spans="1:5" ht="15">
      <c r="A169" s="299" t="s">
        <v>623</v>
      </c>
      <c r="B169" s="299"/>
      <c r="C169" s="300"/>
      <c r="D169" s="302"/>
      <c r="E169" s="302"/>
    </row>
    <row r="170" spans="1:5">
      <c r="A170" s="284"/>
      <c r="B170" s="285">
        <v>45222</v>
      </c>
      <c r="C170" s="284" t="s">
        <v>631</v>
      </c>
      <c r="D170" s="286">
        <v>358.91</v>
      </c>
      <c r="E170" s="286">
        <v>0</v>
      </c>
    </row>
    <row r="171" spans="1:5" ht="15">
      <c r="A171" s="297"/>
      <c r="B171" s="298"/>
      <c r="C171" s="297"/>
      <c r="D171" s="303">
        <f>SUM(D170)</f>
        <v>358.91</v>
      </c>
      <c r="E171" s="303">
        <f>SUM(E170)</f>
        <v>0</v>
      </c>
    </row>
  </sheetData>
  <mergeCells count="9">
    <mergeCell ref="A161:B161"/>
    <mergeCell ref="A165:B165"/>
    <mergeCell ref="A169:B169"/>
    <mergeCell ref="A5:B5"/>
    <mergeCell ref="A33:B33"/>
    <mergeCell ref="A76:B76"/>
    <mergeCell ref="A117:B117"/>
    <mergeCell ref="C154:D154"/>
    <mergeCell ref="A158:B158"/>
  </mergeCells>
  <pageMargins left="0" right="0" top="0.39370078740157505" bottom="0.39370078740157505" header="0" footer="0"/>
  <pageSetup paperSize="0" fitToHeight="0" orientation="portrait" horizontalDpi="0" verticalDpi="0" copies="0"/>
  <headerFooter>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Nazwane zakresy</vt:lpstr>
      </vt:variant>
      <vt:variant>
        <vt:i4>3</vt:i4>
      </vt:variant>
    </vt:vector>
  </HeadingPairs>
  <TitlesOfParts>
    <vt:vector size="10" baseType="lpstr">
      <vt:lpstr>Informacje ogólne</vt:lpstr>
      <vt:lpstr>budynki i budowle</vt:lpstr>
      <vt:lpstr>mienie</vt:lpstr>
      <vt:lpstr>maszyny</vt:lpstr>
      <vt:lpstr>pojazdy</vt:lpstr>
      <vt:lpstr>szkodowość</vt:lpstr>
      <vt:lpstr>szkodowość zbiorczo</vt:lpstr>
      <vt:lpstr>'budynki i budowle'!Obszar_wydruku</vt:lpstr>
      <vt:lpstr>mienie!Obszar_wydruku</vt:lpstr>
      <vt:lpstr>pojazdy!Obszar_wydruku</vt:lpstr>
    </vt:vector>
  </TitlesOfParts>
  <Company>MedicEuro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załączniki</dc:title>
  <dc:creator>MAXIMUS BROKER</dc:creator>
  <cp:lastModifiedBy>Daria Wielec</cp:lastModifiedBy>
  <cp:lastPrinted>2018-05-14T14:57:59Z</cp:lastPrinted>
  <dcterms:created xsi:type="dcterms:W3CDTF">2004-04-21T13:58:08Z</dcterms:created>
  <dcterms:modified xsi:type="dcterms:W3CDTF">2024-06-25T12:29:46Z</dcterms:modified>
</cp:coreProperties>
</file>