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firstSheet="13" activeTab="25"/>
  </bookViews>
  <sheets>
    <sheet name="styczeńocz" sheetId="1" r:id="rId1"/>
    <sheet name="styczeńsur" sheetId="2" r:id="rId2"/>
    <sheet name="lutyocz" sheetId="3" r:id="rId3"/>
    <sheet name="lutysur" sheetId="4" r:id="rId4"/>
    <sheet name="marzecocz" sheetId="5" r:id="rId5"/>
    <sheet name="marzecsur" sheetId="6" r:id="rId6"/>
    <sheet name="kwiecocz" sheetId="7" r:id="rId7"/>
    <sheet name="kwiecsur" sheetId="8" r:id="rId8"/>
    <sheet name="majocz" sheetId="9" r:id="rId9"/>
    <sheet name="majsur" sheetId="10" r:id="rId10"/>
    <sheet name="czerwocz" sheetId="11" r:id="rId11"/>
    <sheet name="czerwsur" sheetId="12" r:id="rId12"/>
    <sheet name="lipocz" sheetId="13" r:id="rId13"/>
    <sheet name="lipsur" sheetId="14" r:id="rId14"/>
    <sheet name="sierpocz" sheetId="15" r:id="rId15"/>
    <sheet name="sierpsur" sheetId="16" r:id="rId16"/>
    <sheet name="wrzocz" sheetId="17" r:id="rId17"/>
    <sheet name="wrzsur" sheetId="18" r:id="rId18"/>
    <sheet name="paźocz" sheetId="19" r:id="rId19"/>
    <sheet name="paźsur" sheetId="20" r:id="rId20"/>
    <sheet name="listocz" sheetId="21" r:id="rId21"/>
    <sheet name="listsur" sheetId="22" r:id="rId22"/>
    <sheet name="grudzocz" sheetId="23" r:id="rId23"/>
    <sheet name="grudsur" sheetId="24" r:id="rId24"/>
    <sheet name="2021 Oczyszczone" sheetId="25" r:id="rId25"/>
    <sheet name="2021 Surowe" sheetId="26" r:id="rId26"/>
  </sheets>
  <definedNames/>
  <calcPr fullCalcOnLoad="1"/>
</workbook>
</file>

<file path=xl/sharedStrings.xml><?xml version="1.0" encoding="utf-8"?>
<sst xmlns="http://schemas.openxmlformats.org/spreadsheetml/2006/main" count="1173" uniqueCount="118">
  <si>
    <t>OCZYSZCZALNIA  ŚCIEKÓW   -    ŚWINOUJŚCIE</t>
  </si>
  <si>
    <t>Data</t>
  </si>
  <si>
    <t>Ścieki</t>
  </si>
  <si>
    <t>Odczyn</t>
  </si>
  <si>
    <t>Przew.</t>
  </si>
  <si>
    <t>Zawies.</t>
  </si>
  <si>
    <t>N-og.</t>
  </si>
  <si>
    <t>P-og.</t>
  </si>
  <si>
    <t>Chlorki</t>
  </si>
  <si>
    <t>Siarcz.</t>
  </si>
  <si>
    <t>pH</t>
  </si>
  <si>
    <r>
      <t>u</t>
    </r>
    <r>
      <rPr>
        <sz val="10"/>
        <rFont val="Arial CE"/>
        <family val="0"/>
      </rPr>
      <t>S/cm</t>
    </r>
  </si>
  <si>
    <t>mg/l</t>
  </si>
  <si>
    <t>mgN/l</t>
  </si>
  <si>
    <t>mgP/l</t>
  </si>
  <si>
    <t>mgCl/l</t>
  </si>
  <si>
    <t>średnia</t>
  </si>
  <si>
    <t>ładunek dobowy - [kg]</t>
  </si>
  <si>
    <t>ładunek miesięczny - [kg]</t>
  </si>
  <si>
    <r>
      <t xml:space="preserve">Ścieki  oczyszczone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</si>
  <si>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r>
      <t>ChZT</t>
    </r>
    <r>
      <rPr>
        <b/>
        <vertAlign val="subscript"/>
        <sz val="10"/>
        <rFont val="Arial CE"/>
        <family val="2"/>
      </rPr>
      <t>Cr</t>
    </r>
  </si>
  <si>
    <r>
      <t>BZT</t>
    </r>
    <r>
      <rPr>
        <b/>
        <vertAlign val="subscript"/>
        <sz val="10"/>
        <rFont val="Arial CE"/>
        <family val="0"/>
      </rPr>
      <t>5</t>
    </r>
  </si>
  <si>
    <r>
      <t>NH</t>
    </r>
    <r>
      <rPr>
        <b/>
        <vertAlign val="sub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-N</t>
    </r>
  </si>
  <si>
    <r>
      <t>NO</t>
    </r>
    <r>
      <rPr>
        <b/>
        <vertAlign val="subscript"/>
        <sz val="10"/>
        <rFont val="Arial CE"/>
        <family val="0"/>
      </rPr>
      <t>3</t>
    </r>
    <r>
      <rPr>
        <b/>
        <sz val="10"/>
        <rFont val="Arial CE"/>
        <family val="0"/>
      </rPr>
      <t xml:space="preserve"> -N</t>
    </r>
  </si>
  <si>
    <r>
      <t>PO</t>
    </r>
    <r>
      <rPr>
        <b/>
        <vertAlign val="subscript"/>
        <sz val="10"/>
        <rFont val="Arial CE"/>
        <family val="0"/>
      </rPr>
      <t>4</t>
    </r>
    <r>
      <rPr>
        <b/>
        <sz val="10"/>
        <rFont val="Arial CE"/>
        <family val="0"/>
      </rPr>
      <t xml:space="preserve"> -P</t>
    </r>
  </si>
  <si>
    <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/doba</t>
    </r>
  </si>
  <si>
    <r>
      <t>mgO</t>
    </r>
    <r>
      <rPr>
        <vertAlign val="subscript"/>
        <sz val="10"/>
        <rFont val="Arial CE"/>
        <family val="0"/>
      </rPr>
      <t>2</t>
    </r>
    <r>
      <rPr>
        <sz val="10"/>
        <rFont val="Arial CE"/>
        <family val="0"/>
      </rPr>
      <t>/l</t>
    </r>
  </si>
  <si>
    <r>
      <t>mgSO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/l</t>
    </r>
  </si>
  <si>
    <t>OCZYSZCZALNIA  ŚCIEKÓW   -   ŚWINOUJŚCIE</t>
  </si>
  <si>
    <t>mg / l</t>
  </si>
  <si>
    <t>ładunek dobowy -[kg]</t>
  </si>
  <si>
    <t>ładunek miesięczny -[kg]</t>
  </si>
  <si>
    <r>
      <t xml:space="preserve">Ścieki  surowe 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</si>
  <si>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r>
      <t>NH</t>
    </r>
    <r>
      <rPr>
        <b/>
        <vertAlign val="subscript"/>
        <sz val="10"/>
        <rFont val="Arial CE"/>
        <family val="2"/>
      </rPr>
      <t xml:space="preserve">4 </t>
    </r>
    <r>
      <rPr>
        <b/>
        <sz val="10"/>
        <rFont val="Arial CE"/>
        <family val="2"/>
      </rPr>
      <t>-N</t>
    </r>
  </si>
  <si>
    <r>
      <t>NO</t>
    </r>
    <r>
      <rPr>
        <b/>
        <vertAlign val="subscript"/>
        <sz val="10"/>
        <rFont val="Arial CE"/>
        <family val="2"/>
      </rPr>
      <t xml:space="preserve">3 </t>
    </r>
    <r>
      <rPr>
        <b/>
        <sz val="10"/>
        <rFont val="Arial CE"/>
        <family val="2"/>
      </rPr>
      <t>- N</t>
    </r>
  </si>
  <si>
    <r>
      <t>PO</t>
    </r>
    <r>
      <rPr>
        <b/>
        <vertAlign val="subscript"/>
        <sz val="10"/>
        <rFont val="Arial CE"/>
        <family val="2"/>
      </rPr>
      <t>4</t>
    </r>
    <r>
      <rPr>
        <b/>
        <sz val="10"/>
        <rFont val="Arial CE"/>
        <family val="2"/>
      </rPr>
      <t>-P.</t>
    </r>
  </si>
  <si>
    <t>O C Z Y S Z C Z A L N I A      Ś C I E K Ó W        -         Ś W I N O U J Ś C I E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</si>
  <si>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</si>
  <si>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</si>
  <si>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</si>
  <si>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</si>
  <si>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</si>
  <si>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</si>
  <si>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</si>
  <si>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</si>
  <si>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</si>
  <si>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</si>
  <si>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listopad</t>
  </si>
  <si>
    <t>grudzień</t>
  </si>
  <si>
    <r>
      <t xml:space="preserve">Ś c i e k i    o c z y s z c z o n e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0"/>
      </rPr>
      <t xml:space="preserve">-  </t>
    </r>
    <r>
      <rPr>
        <sz val="12"/>
        <rFont val="Arial CE"/>
        <family val="2"/>
      </rPr>
      <t xml:space="preserve">   </t>
    </r>
    <r>
      <rPr>
        <b/>
        <sz val="12"/>
        <rFont val="Arial CE"/>
        <family val="2"/>
      </rPr>
      <t xml:space="preserve"> próba 24 godzinna</t>
    </r>
  </si>
  <si>
    <r>
      <t>BZT</t>
    </r>
    <r>
      <rPr>
        <b/>
        <vertAlign val="subscript"/>
        <sz val="10"/>
        <rFont val="Arial CE"/>
        <family val="2"/>
      </rPr>
      <t>5</t>
    </r>
  </si>
  <si>
    <r>
      <t>m</t>
    </r>
    <r>
      <rPr>
        <vertAlign val="superscript"/>
        <sz val="10"/>
        <rFont val="Arial CE"/>
        <family val="0"/>
      </rPr>
      <t>3</t>
    </r>
  </si>
  <si>
    <r>
      <t>mgO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/l</t>
    </r>
  </si>
  <si>
    <t>O C Z Y S Z C Z A L N I A     Ś C I E K Ó W       -       Ś W I N O U J Ś C I E</t>
  </si>
  <si>
    <t xml:space="preserve"> </t>
  </si>
  <si>
    <r>
      <t xml:space="preserve">Ś c i e k i     s u r o w e    </t>
    </r>
    <r>
      <rPr>
        <b/>
        <sz val="14"/>
        <rFont val="Arial CE"/>
        <family val="0"/>
      </rPr>
      <t xml:space="preserve"> 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    </t>
    </r>
    <r>
      <rPr>
        <b/>
        <sz val="12"/>
        <rFont val="Arial CE"/>
        <family val="2"/>
      </rPr>
      <t>próba 24 godzinna</t>
    </r>
  </si>
  <si>
    <r>
      <t>m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>/miesiąc</t>
    </r>
  </si>
  <si>
    <r>
      <t xml:space="preserve">Ścieki  surowe  </t>
    </r>
    <r>
      <rPr>
        <sz val="12"/>
        <rFont val="Arial CE"/>
        <family val="2"/>
      </rPr>
      <t xml:space="preserve"> </t>
    </r>
    <r>
      <rPr>
        <b/>
        <sz val="12"/>
        <rFont val="Arial CE"/>
        <family val="0"/>
      </rPr>
      <t>-</t>
    </r>
    <r>
      <rPr>
        <sz val="12"/>
        <rFont val="Arial CE"/>
        <family val="2"/>
      </rPr>
      <t xml:space="preserve">    próba 24 godzinna</t>
    </r>
  </si>
  <si>
    <t>Stęż. dopuszczalne</t>
  </si>
  <si>
    <t>6,5 - 9,0</t>
  </si>
  <si>
    <t>Ładunek roczny  [ kg / rok ]</t>
  </si>
  <si>
    <t>październik</t>
  </si>
  <si>
    <t>Siarczany</t>
  </si>
  <si>
    <t>Zawiesina</t>
  </si>
  <si>
    <r>
      <t>PO</t>
    </r>
    <r>
      <rPr>
        <b/>
        <vertAlign val="subscript"/>
        <sz val="10"/>
        <rFont val="Arial CE"/>
        <family val="2"/>
      </rPr>
      <t>4</t>
    </r>
    <r>
      <rPr>
        <b/>
        <sz val="10"/>
        <rFont val="Arial CE"/>
        <family val="2"/>
      </rPr>
      <t>-P</t>
    </r>
  </si>
  <si>
    <t>Ładunek dobowy [365 dni, kg/dobę]</t>
  </si>
  <si>
    <r>
      <t xml:space="preserve">styczeń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[31  dni]   = </t>
    </r>
    <r>
      <rPr>
        <b/>
        <sz val="14"/>
        <rFont val="Arial CE"/>
        <family val="0"/>
      </rPr>
      <t xml:space="preserve">  241 284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7 783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</si>
  <si>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1*</t>
  </si>
  <si>
    <t>5**</t>
  </si>
  <si>
    <t>6*</t>
  </si>
  <si>
    <t>7*</t>
  </si>
  <si>
    <t>8*</t>
  </si>
  <si>
    <t>11*</t>
  </si>
  <si>
    <t>13*</t>
  </si>
  <si>
    <t>14*</t>
  </si>
  <si>
    <t>15*</t>
  </si>
  <si>
    <t>18*</t>
  </si>
  <si>
    <t>19*</t>
  </si>
  <si>
    <t>20*</t>
  </si>
  <si>
    <t>24*</t>
  </si>
  <si>
    <t>27*</t>
  </si>
  <si>
    <t>29*</t>
  </si>
  <si>
    <t>30*</t>
  </si>
  <si>
    <t>2021 rok</t>
  </si>
  <si>
    <t>3**</t>
  </si>
  <si>
    <t>10**</t>
  </si>
  <si>
    <t>11**</t>
  </si>
  <si>
    <t>12*</t>
  </si>
  <si>
    <t>15**</t>
  </si>
  <si>
    <t>17*</t>
  </si>
  <si>
    <r>
      <t xml:space="preserve">Luty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[ 28 dni ]   = </t>
    </r>
    <r>
      <rPr>
        <b/>
        <sz val="14"/>
        <rFont val="Arial CE"/>
        <family val="0"/>
      </rPr>
      <t xml:space="preserve">  240 380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8 585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</si>
  <si>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16*</t>
  </si>
  <si>
    <t>23*</t>
  </si>
  <si>
    <t>28*</t>
  </si>
  <si>
    <r>
      <t xml:space="preserve">Marzec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  = </t>
    </r>
    <r>
      <rPr>
        <b/>
        <sz val="14"/>
        <rFont val="Arial CE"/>
        <family val="0"/>
      </rPr>
      <t xml:space="preserve"> 287 140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</t>
    </r>
    <r>
      <rPr>
        <sz val="14"/>
        <rFont val="Arial CE"/>
        <family val="0"/>
      </rPr>
      <t xml:space="preserve"> </t>
    </r>
    <r>
      <rPr>
        <b/>
        <sz val="14"/>
        <rFont val="Arial CE"/>
        <family val="0"/>
      </rPr>
      <t xml:space="preserve"> 9 263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</si>
  <si>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3*</t>
  </si>
  <si>
    <t>5*</t>
  </si>
  <si>
    <t>9*</t>
  </si>
  <si>
    <t>10*</t>
  </si>
  <si>
    <r>
      <t xml:space="preserve">Kwiecień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[ 30 dni ]     = </t>
    </r>
    <r>
      <rPr>
        <b/>
        <sz val="14"/>
        <rFont val="Arial CE"/>
        <family val="0"/>
      </rPr>
      <t xml:space="preserve"> 254 866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2"/>
      </rPr>
      <t xml:space="preserve"> 8 496</t>
    </r>
    <r>
      <rPr>
        <b/>
        <sz val="16"/>
        <rFont val="Arial CE"/>
        <family val="0"/>
      </rPr>
      <t xml:space="preserve">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</si>
  <si>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Maj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  =  </t>
    </r>
    <r>
      <rPr>
        <b/>
        <sz val="16"/>
        <rFont val="Arial CE"/>
        <family val="0"/>
      </rPr>
      <t>276 962</t>
    </r>
    <r>
      <rPr>
        <b/>
        <sz val="16"/>
        <rFont val="Arial CE"/>
        <family val="2"/>
      </rPr>
      <t xml:space="preserve">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  =  </t>
    </r>
    <r>
      <rPr>
        <b/>
        <sz val="16"/>
        <rFont val="Arial CE"/>
        <family val="0"/>
      </rPr>
      <t>8 934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</si>
  <si>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4*</t>
  </si>
  <si>
    <t>22*</t>
  </si>
  <si>
    <t>26*</t>
  </si>
  <si>
    <t>2*</t>
  </si>
  <si>
    <r>
      <t xml:space="preserve">czerwiec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[ 30 dni ]   = </t>
    </r>
    <r>
      <rPr>
        <b/>
        <sz val="14"/>
        <rFont val="Arial CE"/>
        <family val="0"/>
      </rPr>
      <t xml:space="preserve">  344 171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11 472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</si>
  <si>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lipiec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=  </t>
    </r>
    <r>
      <rPr>
        <b/>
        <sz val="14"/>
        <rFont val="Arial CE"/>
        <family val="0"/>
      </rPr>
      <t xml:space="preserve"> 445 506 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 </t>
    </r>
    <r>
      <rPr>
        <b/>
        <sz val="14"/>
        <rFont val="Arial CE"/>
        <family val="0"/>
      </rPr>
      <t>14 371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</si>
  <si>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9***</t>
  </si>
  <si>
    <t>25*</t>
  </si>
  <si>
    <r>
      <t xml:space="preserve">sierpień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= </t>
    </r>
    <r>
      <rPr>
        <b/>
        <sz val="14"/>
        <rFont val="Arial CE"/>
        <family val="0"/>
      </rPr>
      <t xml:space="preserve"> </t>
    </r>
    <r>
      <rPr>
        <b/>
        <sz val="16"/>
        <rFont val="Arial CE"/>
        <family val="0"/>
      </rPr>
      <t xml:space="preserve"> 440 387</t>
    </r>
    <r>
      <rPr>
        <b/>
        <sz val="14"/>
        <rFont val="Arial CE"/>
        <family val="0"/>
      </rPr>
      <t xml:space="preserve"> 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6"/>
        <rFont val="Arial CE"/>
        <family val="2"/>
      </rPr>
      <t xml:space="preserve"> 14 206 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</si>
  <si>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wrzesień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[ 30 dni ]   = </t>
    </r>
    <r>
      <rPr>
        <b/>
        <sz val="14"/>
        <rFont val="Arial CE"/>
        <family val="0"/>
      </rPr>
      <t xml:space="preserve"> </t>
    </r>
    <r>
      <rPr>
        <b/>
        <sz val="16"/>
        <rFont val="Arial CE"/>
        <family val="0"/>
      </rPr>
      <t xml:space="preserve"> 365 989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6"/>
        <rFont val="Arial CE"/>
        <family val="0"/>
      </rPr>
      <t xml:space="preserve"> 12 200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</si>
  <si>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21*</t>
  </si>
  <si>
    <r>
      <t xml:space="preserve">październik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[ 31 dni ]   = </t>
    </r>
    <r>
      <rPr>
        <b/>
        <sz val="14"/>
        <rFont val="Arial CE"/>
        <family val="0"/>
      </rPr>
      <t xml:space="preserve">  343 011</t>
    </r>
    <r>
      <rPr>
        <sz val="12"/>
        <rFont val="Arial CE"/>
        <family val="2"/>
      </rPr>
      <t xml:space="preserve"> 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 11 065</t>
    </r>
    <r>
      <rPr>
        <sz val="12"/>
        <rFont val="Arial CE"/>
        <family val="2"/>
      </rPr>
      <t xml:space="preserve"> 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</si>
  <si>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r>
      <t xml:space="preserve">Listopad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  -     </t>
    </r>
    <r>
      <rPr>
        <sz val="12"/>
        <rFont val="Arial CE"/>
        <family val="2"/>
      </rPr>
      <t xml:space="preserve">ilość ścieków   [ 30 dni ]   = </t>
    </r>
    <r>
      <rPr>
        <b/>
        <sz val="14"/>
        <rFont val="Arial CE"/>
        <family val="0"/>
      </rPr>
      <t xml:space="preserve"> </t>
    </r>
    <r>
      <rPr>
        <b/>
        <sz val="16"/>
        <rFont val="Arial CE"/>
        <family val="0"/>
      </rPr>
      <t xml:space="preserve"> 324 894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6"/>
        <rFont val="Arial CE"/>
        <family val="0"/>
      </rPr>
      <t xml:space="preserve"> 10 830</t>
    </r>
    <r>
      <rPr>
        <sz val="12"/>
        <rFont val="Arial CE"/>
        <family val="2"/>
      </rPr>
      <t xml:space="preserve">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</si>
  <si>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4**</t>
  </si>
  <si>
    <r>
      <t xml:space="preserve">grudzień  </t>
    </r>
    <r>
      <rPr>
        <b/>
        <sz val="20"/>
        <rFont val="Arial CE"/>
        <family val="2"/>
      </rPr>
      <t>2021</t>
    </r>
    <r>
      <rPr>
        <b/>
        <sz val="18"/>
        <rFont val="Arial CE"/>
        <family val="2"/>
      </rPr>
      <t xml:space="preserve">  rok</t>
    </r>
    <r>
      <rPr>
        <b/>
        <sz val="14"/>
        <rFont val="Arial CE"/>
        <family val="0"/>
      </rPr>
      <t xml:space="preserve">   -   </t>
    </r>
    <r>
      <rPr>
        <sz val="12"/>
        <rFont val="Arial CE"/>
        <family val="2"/>
      </rPr>
      <t xml:space="preserve">ilość ścieków   [ 31 dni ]   = </t>
    </r>
    <r>
      <rPr>
        <b/>
        <sz val="14"/>
        <rFont val="Arial CE"/>
        <family val="0"/>
      </rPr>
      <t xml:space="preserve">  304 471</t>
    </r>
    <r>
      <rPr>
        <sz val="12"/>
        <rFont val="Arial CE"/>
        <family val="2"/>
      </rPr>
      <t xml:space="preserve">  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 xml:space="preserve">/ miesiąc   =  </t>
    </r>
    <r>
      <rPr>
        <b/>
        <sz val="14"/>
        <rFont val="Arial CE"/>
        <family val="0"/>
      </rPr>
      <t xml:space="preserve">9 822  </t>
    </r>
    <r>
      <rPr>
        <sz val="12"/>
        <rFont val="Arial CE"/>
        <family val="2"/>
      </rPr>
      <t>m</t>
    </r>
    <r>
      <rPr>
        <vertAlign val="superscript"/>
        <sz val="12"/>
        <rFont val="Arial CE"/>
        <family val="2"/>
      </rPr>
      <t xml:space="preserve">3 </t>
    </r>
    <r>
      <rPr>
        <sz val="12"/>
        <rFont val="Arial CE"/>
        <family val="2"/>
      </rPr>
      <t>/ dobę</t>
    </r>
  </si>
  <si>
    <t>31*</t>
  </si>
  <si>
    <r>
      <t xml:space="preserve">R O K </t>
    </r>
    <r>
      <rPr>
        <b/>
        <sz val="16"/>
        <rFont val="Arial CE"/>
        <family val="2"/>
      </rPr>
      <t xml:space="preserve"> </t>
    </r>
    <r>
      <rPr>
        <b/>
        <sz val="14"/>
        <rFont val="Arial CE"/>
        <family val="0"/>
      </rPr>
      <t xml:space="preserve">   </t>
    </r>
    <r>
      <rPr>
        <b/>
        <sz val="20"/>
        <rFont val="Arial CE"/>
        <family val="2"/>
      </rPr>
      <t xml:space="preserve">2021  </t>
    </r>
    <r>
      <rPr>
        <b/>
        <sz val="14"/>
        <rFont val="Arial CE"/>
        <family val="0"/>
      </rPr>
      <t xml:space="preserve">     -       </t>
    </r>
    <r>
      <rPr>
        <b/>
        <sz val="12"/>
        <rFont val="Arial CE"/>
        <family val="2"/>
      </rPr>
      <t>ilość ścieków</t>
    </r>
    <r>
      <rPr>
        <sz val="12"/>
        <rFont val="Arial CE"/>
        <family val="2"/>
      </rPr>
      <t xml:space="preserve">  </t>
    </r>
    <r>
      <rPr>
        <b/>
        <sz val="12"/>
        <rFont val="Arial CE"/>
        <family val="2"/>
      </rPr>
      <t xml:space="preserve">   =</t>
    </r>
    <r>
      <rPr>
        <sz val="12"/>
        <rFont val="Arial CE"/>
        <family val="2"/>
      </rPr>
      <t xml:space="preserve">  </t>
    </r>
    <r>
      <rPr>
        <b/>
        <sz val="14"/>
        <rFont val="Arial CE"/>
        <family val="0"/>
      </rPr>
      <t xml:space="preserve"> 3 869 061</t>
    </r>
    <r>
      <rPr>
        <b/>
        <sz val="16"/>
        <rFont val="Arial CE"/>
        <family val="0"/>
      </rPr>
      <t xml:space="preserve"> </t>
    </r>
    <r>
      <rPr>
        <b/>
        <sz val="14"/>
        <rFont val="Arial CE"/>
        <family val="0"/>
      </rPr>
      <t xml:space="preserve">  </t>
    </r>
    <r>
      <rPr>
        <b/>
        <sz val="12"/>
        <rFont val="Arial CE"/>
        <family val="2"/>
      </rPr>
      <t>m</t>
    </r>
    <r>
      <rPr>
        <b/>
        <vertAlign val="superscript"/>
        <sz val="12"/>
        <rFont val="Arial CE"/>
        <family val="2"/>
      </rPr>
      <t xml:space="preserve">3 </t>
    </r>
    <r>
      <rPr>
        <b/>
        <sz val="12"/>
        <rFont val="Arial CE"/>
        <family val="2"/>
      </rPr>
      <t>/ rok   =   (365 dni)   10 600</t>
    </r>
    <r>
      <rPr>
        <sz val="16"/>
        <rFont val="Arial CE"/>
        <family val="2"/>
      </rPr>
      <t xml:space="preserve"> </t>
    </r>
    <r>
      <rPr>
        <b/>
        <sz val="16"/>
        <rFont val="Arial CE"/>
        <family val="0"/>
      </rPr>
      <t xml:space="preserve">  </t>
    </r>
    <r>
      <rPr>
        <b/>
        <sz val="12"/>
        <rFont val="Arial CE"/>
        <family val="2"/>
      </rPr>
      <t>m</t>
    </r>
    <r>
      <rPr>
        <b/>
        <vertAlign val="superscript"/>
        <sz val="12"/>
        <rFont val="Arial CE"/>
        <family val="2"/>
      </rPr>
      <t xml:space="preserve">3 </t>
    </r>
    <r>
      <rPr>
        <b/>
        <sz val="12"/>
        <rFont val="Arial CE"/>
        <family val="2"/>
      </rPr>
      <t xml:space="preserve">/ d  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</si>
</sst>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0.000"/>
    <numFmt numFmtId="176" formatCode="#,##0\ &quot;zł&quot;"/>
    <numFmt numFmtId="177" formatCode="0.0000"/>
    <numFmt numFmtId="178" formatCode="#,##0.00\ _z_ł"/>
    <numFmt numFmtId="179" formatCode="0.0%"/>
    <numFmt numFmtId="180" formatCode="0.000000"/>
    <numFmt numFmtId="181" formatCode="#,##0.000\ _z_ł"/>
    <numFmt numFmtId="182" formatCode="#,##0.0"/>
    <numFmt numFmtId="183" formatCode="#,##0.000"/>
    <numFmt numFmtId="184" formatCode="_-* #,##0.0\ _z_ł_-;\-* #,##0.0\ _z_ł_-;_-* &quot;-&quot;??\ _z_ł_-;_-@_-"/>
    <numFmt numFmtId="185" formatCode="_-* #,##0\ _z_ł_-;\-* #,##0\ _z_ł_-;_-* &quot;-&quot;??\ _z_ł_-;_-@_-"/>
    <numFmt numFmtId="186" formatCode="_-* #,##0.000\ _z_ł_-;\-* #,##0.000\ _z_ł_-;_-* &quot;-&quot;??\ _z_ł_-;_-@_-"/>
    <numFmt numFmtId="187" formatCode="#,##0.0\ _z_ł"/>
  </numFmts>
  <fonts count="5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20"/>
      <name val="Arial CE"/>
      <family val="2"/>
    </font>
    <font>
      <b/>
      <sz val="18"/>
      <name val="Arial CE"/>
      <family val="2"/>
    </font>
    <font>
      <vertAlign val="superscript"/>
      <sz val="12"/>
      <name val="Arial CE"/>
      <family val="2"/>
    </font>
    <font>
      <b/>
      <sz val="10"/>
      <name val="Arial CE"/>
      <family val="0"/>
    </font>
    <font>
      <b/>
      <vertAlign val="subscript"/>
      <sz val="10"/>
      <name val="Arial CE"/>
      <family val="2"/>
    </font>
    <font>
      <vertAlign val="superscript"/>
      <sz val="10"/>
      <name val="Arial CE"/>
      <family val="0"/>
    </font>
    <font>
      <i/>
      <sz val="10"/>
      <name val="Arial CE"/>
      <family val="0"/>
    </font>
    <font>
      <vertAlign val="subscript"/>
      <sz val="10"/>
      <name val="Arial CE"/>
      <family val="0"/>
    </font>
    <font>
      <b/>
      <vertAlign val="superscript"/>
      <sz val="10"/>
      <name val="Arial CE"/>
      <family val="0"/>
    </font>
    <font>
      <b/>
      <i/>
      <sz val="10"/>
      <name val="Arial CE"/>
      <family val="0"/>
    </font>
    <font>
      <b/>
      <vertAlign val="superscript"/>
      <sz val="12"/>
      <name val="Arial CE"/>
      <family val="2"/>
    </font>
    <font>
      <sz val="14"/>
      <name val="Arial CE"/>
      <family val="0"/>
    </font>
    <font>
      <b/>
      <sz val="10"/>
      <name val="Arial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53" applyFont="1" applyAlignment="1">
      <alignment horizontal="left"/>
      <protection/>
    </xf>
    <xf numFmtId="2" fontId="4" fillId="0" borderId="0" xfId="53" applyNumberFormat="1" applyFont="1" applyAlignment="1">
      <alignment horizontal="left"/>
      <protection/>
    </xf>
    <xf numFmtId="178" fontId="4" fillId="0" borderId="0" xfId="53" applyNumberFormat="1" applyFont="1" applyAlignment="1">
      <alignment horizontal="left"/>
      <protection/>
    </xf>
    <xf numFmtId="174" fontId="4" fillId="0" borderId="0" xfId="53" applyNumberFormat="1" applyFon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>
      <alignment/>
      <protection/>
    </xf>
    <xf numFmtId="0" fontId="7" fillId="0" borderId="0" xfId="53" applyFont="1" applyAlignment="1">
      <alignment horizontal="left"/>
      <protection/>
    </xf>
    <xf numFmtId="2" fontId="1" fillId="0" borderId="0" xfId="53" applyNumberFormat="1" applyAlignment="1">
      <alignment horizontal="left"/>
      <protection/>
    </xf>
    <xf numFmtId="178" fontId="1" fillId="0" borderId="0" xfId="53" applyNumberFormat="1" applyAlignment="1">
      <alignment horizontal="left"/>
      <protection/>
    </xf>
    <xf numFmtId="174" fontId="1" fillId="0" borderId="0" xfId="53" applyNumberFormat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1" fillId="0" borderId="10" xfId="53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2" fontId="11" fillId="0" borderId="11" xfId="53" applyNumberFormat="1" applyFont="1" applyBorder="1" applyAlignment="1">
      <alignment horizontal="center"/>
      <protection/>
    </xf>
    <xf numFmtId="0" fontId="11" fillId="0" borderId="11" xfId="53" applyFont="1" applyBorder="1" applyAlignment="1">
      <alignment horizontal="center"/>
      <protection/>
    </xf>
    <xf numFmtId="178" fontId="11" fillId="0" borderId="11" xfId="53" applyNumberFormat="1" applyFont="1" applyBorder="1" applyAlignment="1">
      <alignment horizontal="center"/>
      <protection/>
    </xf>
    <xf numFmtId="174" fontId="11" fillId="0" borderId="11" xfId="53" applyNumberFormat="1" applyFont="1" applyBorder="1" applyAlignment="1">
      <alignment horizontal="center"/>
      <protection/>
    </xf>
    <xf numFmtId="0" fontId="11" fillId="0" borderId="12" xfId="53" applyFont="1" applyBorder="1" applyAlignment="1">
      <alignment horizontal="center"/>
      <protection/>
    </xf>
    <xf numFmtId="0" fontId="11" fillId="0" borderId="0" xfId="53" applyFont="1" applyAlignment="1">
      <alignment horizontal="left"/>
      <protection/>
    </xf>
    <xf numFmtId="0" fontId="1" fillId="0" borderId="13" xfId="53" applyBorder="1" applyAlignment="1">
      <alignment horizontal="center"/>
      <protection/>
    </xf>
    <xf numFmtId="0" fontId="1" fillId="0" borderId="0" xfId="53" applyAlignment="1">
      <alignment horizontal="center"/>
      <protection/>
    </xf>
    <xf numFmtId="2" fontId="1" fillId="0" borderId="0" xfId="53" applyNumberFormat="1" applyAlignment="1">
      <alignment horizontal="center"/>
      <protection/>
    </xf>
    <xf numFmtId="0" fontId="14" fillId="0" borderId="0" xfId="53" applyFont="1" applyAlignment="1">
      <alignment horizontal="center"/>
      <protection/>
    </xf>
    <xf numFmtId="178" fontId="1" fillId="0" borderId="0" xfId="53" applyNumberFormat="1" applyAlignment="1">
      <alignment horizontal="center"/>
      <protection/>
    </xf>
    <xf numFmtId="174" fontId="1" fillId="0" borderId="0" xfId="53" applyNumberFormat="1" applyAlignment="1">
      <alignment horizontal="center"/>
      <protection/>
    </xf>
    <xf numFmtId="0" fontId="1" fillId="0" borderId="14" xfId="53" applyBorder="1" applyAlignment="1">
      <alignment horizontal="center"/>
      <protection/>
    </xf>
    <xf numFmtId="0" fontId="14" fillId="0" borderId="0" xfId="53" applyFont="1">
      <alignment/>
      <protection/>
    </xf>
    <xf numFmtId="0" fontId="1" fillId="0" borderId="15" xfId="53" applyBorder="1" applyAlignment="1">
      <alignment horizontal="left"/>
      <protection/>
    </xf>
    <xf numFmtId="0" fontId="1" fillId="0" borderId="16" xfId="53" applyBorder="1" applyAlignment="1">
      <alignment horizontal="left"/>
      <protection/>
    </xf>
    <xf numFmtId="2" fontId="1" fillId="0" borderId="16" xfId="53" applyNumberFormat="1" applyBorder="1" applyAlignment="1">
      <alignment horizontal="left"/>
      <protection/>
    </xf>
    <xf numFmtId="0" fontId="14" fillId="0" borderId="16" xfId="53" applyFont="1" applyBorder="1" applyAlignment="1">
      <alignment horizontal="left"/>
      <protection/>
    </xf>
    <xf numFmtId="178" fontId="1" fillId="0" borderId="16" xfId="53" applyNumberFormat="1" applyBorder="1" applyAlignment="1">
      <alignment horizontal="left"/>
      <protection/>
    </xf>
    <xf numFmtId="174" fontId="1" fillId="0" borderId="16" xfId="53" applyNumberFormat="1" applyBorder="1" applyAlignment="1">
      <alignment horizontal="left"/>
      <protection/>
    </xf>
    <xf numFmtId="0" fontId="1" fillId="0" borderId="17" xfId="53" applyBorder="1" applyAlignment="1">
      <alignment horizontal="left"/>
      <protection/>
    </xf>
    <xf numFmtId="0" fontId="13" fillId="0" borderId="0" xfId="53" applyFont="1">
      <alignment/>
      <protection/>
    </xf>
    <xf numFmtId="0" fontId="11" fillId="0" borderId="18" xfId="53" applyFont="1" applyBorder="1" applyAlignment="1">
      <alignment horizontal="left"/>
      <protection/>
    </xf>
    <xf numFmtId="0" fontId="16" fillId="0" borderId="19" xfId="53" applyFont="1" applyBorder="1" applyAlignment="1">
      <alignment horizontal="left"/>
      <protection/>
    </xf>
    <xf numFmtId="2" fontId="11" fillId="0" borderId="19" xfId="53" applyNumberFormat="1" applyFont="1" applyBorder="1" applyAlignment="1">
      <alignment horizontal="left"/>
      <protection/>
    </xf>
    <xf numFmtId="0" fontId="17" fillId="0" borderId="19" xfId="53" applyFont="1" applyBorder="1" applyAlignment="1">
      <alignment horizontal="left"/>
      <protection/>
    </xf>
    <xf numFmtId="0" fontId="11" fillId="0" borderId="19" xfId="53" applyFont="1" applyBorder="1" applyAlignment="1">
      <alignment horizontal="center"/>
      <protection/>
    </xf>
    <xf numFmtId="2" fontId="11" fillId="0" borderId="19" xfId="53" applyNumberFormat="1" applyFont="1" applyBorder="1" applyAlignment="1">
      <alignment horizontal="center"/>
      <protection/>
    </xf>
    <xf numFmtId="178" fontId="11" fillId="0" borderId="19" xfId="53" applyNumberFormat="1" applyFont="1" applyBorder="1" applyAlignment="1">
      <alignment horizontal="center"/>
      <protection/>
    </xf>
    <xf numFmtId="174" fontId="11" fillId="0" borderId="19" xfId="53" applyNumberFormat="1" applyFont="1" applyBorder="1" applyAlignment="1">
      <alignment horizontal="center"/>
      <protection/>
    </xf>
    <xf numFmtId="0" fontId="16" fillId="0" borderId="0" xfId="53" applyFont="1" applyAlignment="1">
      <alignment horizontal="left"/>
      <protection/>
    </xf>
    <xf numFmtId="0" fontId="17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Alignment="1">
      <alignment horizontal="left"/>
      <protection/>
    </xf>
    <xf numFmtId="0" fontId="6" fillId="0" borderId="18" xfId="53" applyFont="1" applyBorder="1" applyAlignment="1">
      <alignment horizontal="left"/>
      <protection/>
    </xf>
    <xf numFmtId="2" fontId="6" fillId="0" borderId="19" xfId="53" applyNumberFormat="1" applyFont="1" applyBorder="1" applyAlignment="1">
      <alignment horizontal="center"/>
      <protection/>
    </xf>
    <xf numFmtId="1" fontId="6" fillId="0" borderId="19" xfId="53" applyNumberFormat="1" applyFont="1" applyBorder="1" applyAlignment="1">
      <alignment horizontal="center"/>
      <protection/>
    </xf>
    <xf numFmtId="174" fontId="6" fillId="0" borderId="19" xfId="53" applyNumberFormat="1" applyFont="1" applyBorder="1" applyAlignment="1">
      <alignment horizontal="center"/>
      <protection/>
    </xf>
    <xf numFmtId="2" fontId="11" fillId="0" borderId="0" xfId="53" applyNumberFormat="1" applyFont="1" applyAlignment="1">
      <alignment horizontal="center"/>
      <protection/>
    </xf>
    <xf numFmtId="2" fontId="1" fillId="0" borderId="0" xfId="53" applyNumberFormat="1">
      <alignment/>
      <protection/>
    </xf>
    <xf numFmtId="178" fontId="1" fillId="0" borderId="0" xfId="53" applyNumberFormat="1">
      <alignment/>
      <protection/>
    </xf>
    <xf numFmtId="174" fontId="1" fillId="0" borderId="0" xfId="53" applyNumberFormat="1">
      <alignment/>
      <protection/>
    </xf>
    <xf numFmtId="0" fontId="1" fillId="0" borderId="15" xfId="53" applyBorder="1">
      <alignment/>
      <protection/>
    </xf>
    <xf numFmtId="0" fontId="13" fillId="0" borderId="16" xfId="53" applyFont="1" applyBorder="1">
      <alignment/>
      <protection/>
    </xf>
    <xf numFmtId="2" fontId="1" fillId="0" borderId="16" xfId="53" applyNumberFormat="1" applyBorder="1">
      <alignment/>
      <protection/>
    </xf>
    <xf numFmtId="0" fontId="14" fillId="0" borderId="16" xfId="53" applyFont="1" applyBorder="1">
      <alignment/>
      <protection/>
    </xf>
    <xf numFmtId="0" fontId="1" fillId="0" borderId="16" xfId="53" applyBorder="1">
      <alignment/>
      <protection/>
    </xf>
    <xf numFmtId="0" fontId="1" fillId="0" borderId="17" xfId="53" applyBorder="1">
      <alignment/>
      <protection/>
    </xf>
    <xf numFmtId="0" fontId="11" fillId="0" borderId="20" xfId="53" applyFont="1" applyBorder="1" applyAlignment="1">
      <alignment horizontal="center"/>
      <protection/>
    </xf>
    <xf numFmtId="173" fontId="1" fillId="0" borderId="0" xfId="44" applyFont="1" applyAlignment="1">
      <alignment horizontal="left"/>
    </xf>
    <xf numFmtId="173" fontId="1" fillId="0" borderId="0" xfId="44" applyAlignment="1">
      <alignment horizontal="left"/>
    </xf>
    <xf numFmtId="0" fontId="6" fillId="0" borderId="19" xfId="53" applyFont="1" applyBorder="1" applyAlignment="1">
      <alignment horizontal="center"/>
      <protection/>
    </xf>
    <xf numFmtId="2" fontId="9" fillId="0" borderId="0" xfId="53" applyNumberFormat="1" applyFont="1" applyAlignment="1">
      <alignment horizontal="left"/>
      <protection/>
    </xf>
    <xf numFmtId="174" fontId="9" fillId="0" borderId="0" xfId="53" applyNumberFormat="1" applyFont="1" applyAlignment="1">
      <alignment horizontal="left"/>
      <protection/>
    </xf>
    <xf numFmtId="1" fontId="9" fillId="0" borderId="0" xfId="53" applyNumberFormat="1" applyFont="1" applyAlignment="1">
      <alignment horizontal="left"/>
      <protection/>
    </xf>
    <xf numFmtId="1" fontId="1" fillId="0" borderId="0" xfId="53" applyNumberFormat="1" applyAlignment="1">
      <alignment horizontal="left"/>
      <protection/>
    </xf>
    <xf numFmtId="177" fontId="1" fillId="0" borderId="0" xfId="53" applyNumberFormat="1">
      <alignment/>
      <protection/>
    </xf>
    <xf numFmtId="2" fontId="1" fillId="0" borderId="0" xfId="53" applyNumberFormat="1" applyFont="1" applyAlignment="1">
      <alignment horizontal="left"/>
      <protection/>
    </xf>
    <xf numFmtId="0" fontId="16" fillId="0" borderId="16" xfId="53" applyFont="1" applyBorder="1" applyAlignment="1">
      <alignment horizontal="left"/>
      <protection/>
    </xf>
    <xf numFmtId="1" fontId="11" fillId="0" borderId="19" xfId="53" applyNumberFormat="1" applyFont="1" applyBorder="1" applyAlignment="1">
      <alignment horizontal="center"/>
      <protection/>
    </xf>
    <xf numFmtId="0" fontId="1" fillId="0" borderId="13" xfId="53" applyBorder="1">
      <alignment/>
      <protection/>
    </xf>
    <xf numFmtId="0" fontId="11" fillId="0" borderId="0" xfId="53" applyFont="1">
      <alignment/>
      <protection/>
    </xf>
    <xf numFmtId="3" fontId="1" fillId="0" borderId="13" xfId="53" applyNumberFormat="1" applyBorder="1" applyAlignment="1">
      <alignment horizontal="center"/>
      <protection/>
    </xf>
    <xf numFmtId="0" fontId="1" fillId="0" borderId="15" xfId="53" applyBorder="1" applyAlignment="1">
      <alignment horizontal="center"/>
      <protection/>
    </xf>
    <xf numFmtId="0" fontId="1" fillId="0" borderId="16" xfId="53" applyBorder="1" applyAlignment="1">
      <alignment horizontal="center"/>
      <protection/>
    </xf>
    <xf numFmtId="0" fontId="6" fillId="0" borderId="18" xfId="53" applyFont="1" applyBorder="1">
      <alignment/>
      <protection/>
    </xf>
    <xf numFmtId="3" fontId="6" fillId="0" borderId="18" xfId="53" applyNumberFormat="1" applyFont="1" applyBorder="1" applyAlignment="1">
      <alignment horizontal="center"/>
      <protection/>
    </xf>
    <xf numFmtId="0" fontId="1" fillId="0" borderId="0" xfId="53" applyFont="1">
      <alignment/>
      <protection/>
    </xf>
    <xf numFmtId="1" fontId="1" fillId="0" borderId="0" xfId="53" applyNumberFormat="1">
      <alignment/>
      <protection/>
    </xf>
    <xf numFmtId="0" fontId="1" fillId="0" borderId="10" xfId="53" applyBorder="1">
      <alignment/>
      <protection/>
    </xf>
    <xf numFmtId="174" fontId="1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11" fillId="0" borderId="20" xfId="53" applyFont="1" applyBorder="1" applyAlignment="1">
      <alignment horizontal="center"/>
      <protection/>
    </xf>
    <xf numFmtId="178" fontId="6" fillId="0" borderId="19" xfId="53" applyNumberFormat="1" applyFont="1" applyBorder="1" applyAlignment="1">
      <alignment horizontal="center"/>
      <protection/>
    </xf>
    <xf numFmtId="1" fontId="6" fillId="0" borderId="20" xfId="53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174" fontId="11" fillId="0" borderId="0" xfId="53" applyNumberFormat="1" applyFont="1" applyAlignment="1">
      <alignment horizontal="center"/>
      <protection/>
    </xf>
    <xf numFmtId="2" fontId="11" fillId="0" borderId="0" xfId="53" applyNumberFormat="1" applyFont="1" applyAlignment="1">
      <alignment horizontal="center"/>
      <protection/>
    </xf>
    <xf numFmtId="1" fontId="11" fillId="0" borderId="0" xfId="53" applyNumberFormat="1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177" fontId="11" fillId="0" borderId="0" xfId="53" applyNumberFormat="1" applyFont="1" applyAlignment="1">
      <alignment horizontal="center"/>
      <protection/>
    </xf>
    <xf numFmtId="174" fontId="11" fillId="0" borderId="21" xfId="53" applyNumberFormat="1" applyFont="1" applyBorder="1" applyAlignment="1">
      <alignment horizontal="center"/>
      <protection/>
    </xf>
    <xf numFmtId="174" fontId="11" fillId="0" borderId="21" xfId="53" applyNumberFormat="1" applyFont="1" applyBorder="1" applyAlignment="1">
      <alignment horizontal="center"/>
      <protection/>
    </xf>
    <xf numFmtId="2" fontId="11" fillId="0" borderId="21" xfId="53" applyNumberFormat="1" applyFont="1" applyBorder="1" applyAlignment="1">
      <alignment horizontal="center"/>
      <protection/>
    </xf>
    <xf numFmtId="2" fontId="11" fillId="0" borderId="21" xfId="53" applyNumberFormat="1" applyFont="1" applyBorder="1" applyAlignment="1">
      <alignment horizontal="center"/>
      <protection/>
    </xf>
    <xf numFmtId="1" fontId="11" fillId="0" borderId="21" xfId="53" applyNumberFormat="1" applyFont="1" applyBorder="1" applyAlignment="1">
      <alignment horizontal="center"/>
      <protection/>
    </xf>
    <xf numFmtId="1" fontId="11" fillId="0" borderId="22" xfId="53" applyNumberFormat="1" applyFont="1" applyBorder="1" applyAlignment="1">
      <alignment horizontal="center"/>
      <protection/>
    </xf>
    <xf numFmtId="174" fontId="1" fillId="0" borderId="23" xfId="53" applyNumberFormat="1" applyBorder="1" applyAlignment="1">
      <alignment horizontal="center"/>
      <protection/>
    </xf>
    <xf numFmtId="2" fontId="1" fillId="0" borderId="23" xfId="53" applyNumberFormat="1" applyFont="1" applyBorder="1" applyAlignment="1">
      <alignment horizontal="center"/>
      <protection/>
    </xf>
    <xf numFmtId="2" fontId="1" fillId="0" borderId="23" xfId="53" applyNumberFormat="1" applyBorder="1" applyAlignment="1">
      <alignment horizontal="center"/>
      <protection/>
    </xf>
    <xf numFmtId="1" fontId="1" fillId="0" borderId="23" xfId="53" applyNumberFormat="1" applyBorder="1" applyAlignment="1">
      <alignment horizontal="center"/>
      <protection/>
    </xf>
    <xf numFmtId="1" fontId="1" fillId="0" borderId="24" xfId="53" applyNumberFormat="1" applyBorder="1" applyAlignment="1">
      <alignment horizontal="center"/>
      <protection/>
    </xf>
    <xf numFmtId="174" fontId="11" fillId="0" borderId="25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center"/>
      <protection/>
    </xf>
    <xf numFmtId="2" fontId="1" fillId="0" borderId="23" xfId="53" applyNumberFormat="1" applyBorder="1">
      <alignment/>
      <protection/>
    </xf>
    <xf numFmtId="2" fontId="11" fillId="0" borderId="23" xfId="53" applyNumberFormat="1" applyFont="1" applyBorder="1" applyAlignment="1">
      <alignment horizontal="center"/>
      <protection/>
    </xf>
    <xf numFmtId="1" fontId="1" fillId="0" borderId="23" xfId="53" applyNumberFormat="1" applyBorder="1">
      <alignment/>
      <protection/>
    </xf>
    <xf numFmtId="0" fontId="11" fillId="0" borderId="26" xfId="53" applyFont="1" applyBorder="1" applyAlignment="1">
      <alignment horizontal="center"/>
      <protection/>
    </xf>
    <xf numFmtId="0" fontId="11" fillId="0" borderId="27" xfId="53" applyFont="1" applyBorder="1" applyAlignment="1">
      <alignment horizontal="center"/>
      <protection/>
    </xf>
    <xf numFmtId="174" fontId="1" fillId="0" borderId="23" xfId="53" applyNumberFormat="1" applyBorder="1">
      <alignment/>
      <protection/>
    </xf>
    <xf numFmtId="1" fontId="1" fillId="0" borderId="24" xfId="53" applyNumberFormat="1" applyBorder="1">
      <alignment/>
      <protection/>
    </xf>
    <xf numFmtId="174" fontId="1" fillId="0" borderId="23" xfId="53" applyNumberFormat="1" applyFont="1" applyBorder="1" applyAlignment="1">
      <alignment horizontal="center"/>
      <protection/>
    </xf>
    <xf numFmtId="1" fontId="1" fillId="0" borderId="23" xfId="53" applyNumberFormat="1" applyFont="1" applyBorder="1" applyAlignment="1">
      <alignment horizontal="center"/>
      <protection/>
    </xf>
    <xf numFmtId="1" fontId="1" fillId="0" borderId="24" xfId="53" applyNumberFormat="1" applyFont="1" applyBorder="1" applyAlignment="1">
      <alignment horizontal="center"/>
      <protection/>
    </xf>
    <xf numFmtId="174" fontId="1" fillId="0" borderId="25" xfId="53" applyNumberFormat="1" applyBorder="1" applyAlignment="1">
      <alignment horizontal="center"/>
      <protection/>
    </xf>
    <xf numFmtId="2" fontId="1" fillId="0" borderId="25" xfId="53" applyNumberFormat="1" applyBorder="1" applyAlignment="1">
      <alignment horizontal="center"/>
      <protection/>
    </xf>
    <xf numFmtId="1" fontId="1" fillId="0" borderId="25" xfId="53" applyNumberFormat="1" applyBorder="1" applyAlignment="1">
      <alignment horizontal="center"/>
      <protection/>
    </xf>
    <xf numFmtId="1" fontId="1" fillId="0" borderId="28" xfId="53" applyNumberFormat="1" applyBorder="1" applyAlignment="1">
      <alignment horizontal="center"/>
      <protection/>
    </xf>
    <xf numFmtId="174" fontId="6" fillId="0" borderId="26" xfId="53" applyNumberFormat="1" applyFont="1" applyBorder="1" applyAlignment="1">
      <alignment horizontal="center"/>
      <protection/>
    </xf>
    <xf numFmtId="2" fontId="6" fillId="0" borderId="26" xfId="53" applyNumberFormat="1" applyFont="1" applyBorder="1" applyAlignment="1">
      <alignment horizontal="center"/>
      <protection/>
    </xf>
    <xf numFmtId="1" fontId="6" fillId="0" borderId="26" xfId="53" applyNumberFormat="1" applyFont="1" applyBorder="1" applyAlignment="1">
      <alignment horizontal="center"/>
      <protection/>
    </xf>
    <xf numFmtId="1" fontId="6" fillId="0" borderId="27" xfId="53" applyNumberFormat="1" applyFont="1" applyBorder="1" applyAlignment="1">
      <alignment horizontal="center"/>
      <protection/>
    </xf>
    <xf numFmtId="2" fontId="11" fillId="0" borderId="25" xfId="53" applyNumberFormat="1" applyFont="1" applyBorder="1" applyAlignment="1">
      <alignment horizontal="left"/>
      <protection/>
    </xf>
    <xf numFmtId="1" fontId="1" fillId="0" borderId="25" xfId="53" applyNumberFormat="1" applyBorder="1">
      <alignment/>
      <protection/>
    </xf>
    <xf numFmtId="174" fontId="1" fillId="0" borderId="25" xfId="53" applyNumberFormat="1" applyBorder="1">
      <alignment/>
      <protection/>
    </xf>
    <xf numFmtId="1" fontId="1" fillId="0" borderId="28" xfId="53" applyNumberFormat="1" applyBorder="1">
      <alignment/>
      <protection/>
    </xf>
    <xf numFmtId="0" fontId="1" fillId="0" borderId="23" xfId="53" applyBorder="1">
      <alignment/>
      <protection/>
    </xf>
    <xf numFmtId="0" fontId="11" fillId="0" borderId="27" xfId="53" applyFont="1" applyBorder="1" applyAlignment="1">
      <alignment horizontal="center"/>
      <protection/>
    </xf>
    <xf numFmtId="1" fontId="1" fillId="0" borderId="21" xfId="53" applyNumberFormat="1" applyBorder="1">
      <alignment/>
      <protection/>
    </xf>
    <xf numFmtId="174" fontId="1" fillId="0" borderId="21" xfId="53" applyNumberFormat="1" applyBorder="1">
      <alignment/>
      <protection/>
    </xf>
    <xf numFmtId="1" fontId="1" fillId="0" borderId="22" xfId="53" applyNumberFormat="1" applyBorder="1">
      <alignment/>
      <protection/>
    </xf>
    <xf numFmtId="0" fontId="11" fillId="0" borderId="25" xfId="53" applyFont="1" applyBorder="1" applyAlignment="1">
      <alignment horizontal="center"/>
      <protection/>
    </xf>
    <xf numFmtId="1" fontId="11" fillId="0" borderId="25" xfId="53" applyNumberFormat="1" applyFont="1" applyBorder="1" applyAlignment="1">
      <alignment horizontal="center"/>
      <protection/>
    </xf>
    <xf numFmtId="174" fontId="11" fillId="0" borderId="25" xfId="53" applyNumberFormat="1" applyFont="1" applyBorder="1" applyAlignment="1">
      <alignment horizontal="center"/>
      <protection/>
    </xf>
    <xf numFmtId="1" fontId="11" fillId="0" borderId="28" xfId="53" applyNumberFormat="1" applyFont="1" applyBorder="1" applyAlignment="1">
      <alignment horizontal="center"/>
      <protection/>
    </xf>
    <xf numFmtId="2" fontId="1" fillId="0" borderId="25" xfId="53" applyNumberFormat="1" applyBorder="1">
      <alignment/>
      <protection/>
    </xf>
    <xf numFmtId="2" fontId="11" fillId="0" borderId="26" xfId="53" applyNumberFormat="1" applyFont="1" applyBorder="1" applyAlignment="1">
      <alignment horizontal="left"/>
      <protection/>
    </xf>
    <xf numFmtId="2" fontId="1" fillId="0" borderId="21" xfId="53" applyNumberFormat="1" applyBorder="1">
      <alignment/>
      <protection/>
    </xf>
    <xf numFmtId="3" fontId="6" fillId="0" borderId="29" xfId="53" applyNumberFormat="1" applyFont="1" applyBorder="1" applyAlignment="1">
      <alignment horizontal="center"/>
      <protection/>
    </xf>
    <xf numFmtId="1" fontId="6" fillId="0" borderId="30" xfId="53" applyNumberFormat="1" applyFont="1" applyBorder="1" applyAlignment="1">
      <alignment horizontal="center"/>
      <protection/>
    </xf>
    <xf numFmtId="1" fontId="1" fillId="0" borderId="0" xfId="53" applyNumberFormat="1" applyAlignment="1">
      <alignment horizontal="center"/>
      <protection/>
    </xf>
    <xf numFmtId="0" fontId="11" fillId="0" borderId="31" xfId="53" applyFont="1" applyBorder="1" applyAlignment="1">
      <alignment horizontal="center"/>
      <protection/>
    </xf>
    <xf numFmtId="0" fontId="11" fillId="0" borderId="32" xfId="53" applyFont="1" applyBorder="1" applyAlignment="1">
      <alignment horizontal="center"/>
      <protection/>
    </xf>
    <xf numFmtId="0" fontId="11" fillId="0" borderId="33" xfId="53" applyFont="1" applyBorder="1" applyAlignment="1">
      <alignment horizontal="left"/>
      <protection/>
    </xf>
    <xf numFmtId="0" fontId="1" fillId="0" borderId="33" xfId="53" applyBorder="1">
      <alignment/>
      <protection/>
    </xf>
    <xf numFmtId="2" fontId="1" fillId="0" borderId="0" xfId="53" applyNumberFormat="1" applyFont="1" applyAlignment="1">
      <alignment horizontal="center"/>
      <protection/>
    </xf>
    <xf numFmtId="0" fontId="1" fillId="0" borderId="11" xfId="53" applyBorder="1" applyAlignment="1">
      <alignment horizontal="center"/>
      <protection/>
    </xf>
    <xf numFmtId="0" fontId="11" fillId="0" borderId="32" xfId="53" applyFont="1" applyBorder="1" applyAlignment="1">
      <alignment horizontal="center"/>
      <protection/>
    </xf>
    <xf numFmtId="0" fontId="11" fillId="0" borderId="34" xfId="53" applyFont="1" applyBorder="1" applyAlignment="1">
      <alignment horizontal="left"/>
      <protection/>
    </xf>
    <xf numFmtId="0" fontId="1" fillId="0" borderId="24" xfId="53" applyBorder="1" applyAlignment="1">
      <alignment horizontal="center"/>
      <protection/>
    </xf>
    <xf numFmtId="0" fontId="1" fillId="0" borderId="23" xfId="53" applyBorder="1" applyAlignment="1">
      <alignment horizontal="center"/>
      <protection/>
    </xf>
    <xf numFmtId="3" fontId="1" fillId="0" borderId="0" xfId="53" applyNumberFormat="1">
      <alignment/>
      <protection/>
    </xf>
    <xf numFmtId="1" fontId="1" fillId="0" borderId="0" xfId="42" applyNumberFormat="1" applyFont="1" applyAlignment="1">
      <alignment horizontal="center"/>
    </xf>
    <xf numFmtId="43" fontId="1" fillId="0" borderId="0" xfId="42" applyFont="1" applyAlignment="1">
      <alignment horizontal="center"/>
    </xf>
    <xf numFmtId="1" fontId="11" fillId="0" borderId="23" xfId="53" applyNumberFormat="1" applyFont="1" applyBorder="1" applyAlignment="1">
      <alignment horizontal="left"/>
      <protection/>
    </xf>
    <xf numFmtId="1" fontId="1" fillId="0" borderId="24" xfId="53" applyNumberFormat="1" applyBorder="1" applyAlignment="1">
      <alignment horizontal="left"/>
      <protection/>
    </xf>
    <xf numFmtId="2" fontId="1" fillId="0" borderId="19" xfId="53" applyNumberFormat="1" applyBorder="1">
      <alignment/>
      <protection/>
    </xf>
    <xf numFmtId="0" fontId="11" fillId="0" borderId="35" xfId="53" applyFont="1" applyBorder="1" applyAlignment="1">
      <alignment horizont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Ścieki 2007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Ścieki 200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28">
      <selection activeCell="L48" sqref="L4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66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67</v>
      </c>
      <c r="B9" s="46">
        <v>6697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7204</v>
      </c>
      <c r="C10" s="22"/>
      <c r="D10" s="21"/>
      <c r="E10" s="25"/>
      <c r="F10" s="21"/>
      <c r="G10" s="22"/>
      <c r="H10" s="24"/>
      <c r="I10" s="25"/>
      <c r="J10" s="21"/>
      <c r="K10" s="21"/>
      <c r="L10" s="21"/>
      <c r="M10" s="21"/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7091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6535</v>
      </c>
      <c r="C12" s="22">
        <v>7.6</v>
      </c>
      <c r="D12" s="21">
        <v>2870</v>
      </c>
      <c r="E12" s="25">
        <v>14.4</v>
      </c>
      <c r="F12" s="21">
        <v>46</v>
      </c>
      <c r="G12" s="22">
        <v>8.82</v>
      </c>
      <c r="H12" s="24">
        <v>2.12</v>
      </c>
      <c r="I12" s="25">
        <v>6.3</v>
      </c>
      <c r="J12" s="25"/>
      <c r="K12" s="21">
        <v>0.26</v>
      </c>
      <c r="L12" s="22">
        <v>0.89</v>
      </c>
      <c r="M12" s="21">
        <v>709</v>
      </c>
      <c r="N12" s="21">
        <v>104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68</v>
      </c>
      <c r="B13" s="21">
        <v>8819</v>
      </c>
      <c r="C13" s="22">
        <v>7.71</v>
      </c>
      <c r="D13" s="21">
        <v>2910</v>
      </c>
      <c r="E13" s="25">
        <v>16</v>
      </c>
      <c r="F13" s="21">
        <v>69</v>
      </c>
      <c r="G13" s="22"/>
      <c r="H13" s="24"/>
      <c r="I13" s="25"/>
      <c r="J13" s="21"/>
      <c r="K13" s="21"/>
      <c r="L13" s="21"/>
      <c r="M13" s="21">
        <v>695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 t="s">
        <v>69</v>
      </c>
      <c r="B14" s="21">
        <v>7869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70</v>
      </c>
      <c r="B15" s="21">
        <v>7955</v>
      </c>
      <c r="C15" s="22">
        <v>7.76</v>
      </c>
      <c r="D15" s="21">
        <v>3020</v>
      </c>
      <c r="E15" s="25">
        <v>16.3</v>
      </c>
      <c r="F15" s="21">
        <v>63</v>
      </c>
      <c r="G15" s="22"/>
      <c r="H15" s="24"/>
      <c r="I15" s="25"/>
      <c r="J15" s="21"/>
      <c r="K15" s="21"/>
      <c r="L15" s="21"/>
      <c r="M15" s="21">
        <v>716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7793</v>
      </c>
      <c r="C16" s="22">
        <v>7.54</v>
      </c>
      <c r="D16" s="21">
        <v>3040</v>
      </c>
      <c r="E16" s="25">
        <v>12.6</v>
      </c>
      <c r="F16" s="21">
        <v>59</v>
      </c>
      <c r="G16" s="22"/>
      <c r="H16" s="24"/>
      <c r="I16" s="22"/>
      <c r="J16" s="21"/>
      <c r="K16" s="21"/>
      <c r="L16" s="22"/>
      <c r="M16" s="21">
        <v>702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7823</v>
      </c>
      <c r="C17" s="22"/>
      <c r="D17" s="21"/>
      <c r="E17" s="25"/>
      <c r="F17" s="21"/>
      <c r="G17" s="22"/>
      <c r="H17" s="24"/>
      <c r="I17" s="25"/>
      <c r="J17" s="25"/>
      <c r="K17" s="21"/>
      <c r="L17" s="21"/>
      <c r="M17" s="21"/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7201</v>
      </c>
      <c r="C18" s="22"/>
      <c r="D18" s="21"/>
      <c r="E18" s="25"/>
      <c r="F18" s="21"/>
      <c r="G18" s="22"/>
      <c r="H18" s="24"/>
      <c r="I18" s="25"/>
      <c r="J18" s="25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72</v>
      </c>
      <c r="B19" s="21">
        <v>8468</v>
      </c>
      <c r="C19" s="22">
        <v>7.59</v>
      </c>
      <c r="D19" s="21">
        <v>3070</v>
      </c>
      <c r="E19" s="25">
        <v>15.6</v>
      </c>
      <c r="F19" s="21">
        <v>114</v>
      </c>
      <c r="G19" s="22"/>
      <c r="H19" s="24"/>
      <c r="I19" s="25"/>
      <c r="J19" s="25"/>
      <c r="K19" s="21"/>
      <c r="L19" s="21"/>
      <c r="M19" s="21">
        <v>773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8375</v>
      </c>
      <c r="C20" s="22">
        <v>7.62</v>
      </c>
      <c r="D20" s="21">
        <v>2930</v>
      </c>
      <c r="E20" s="25">
        <v>15.6</v>
      </c>
      <c r="F20" s="21">
        <v>68</v>
      </c>
      <c r="G20" s="22"/>
      <c r="H20" s="24"/>
      <c r="I20" s="25"/>
      <c r="J20" s="25"/>
      <c r="K20" s="22"/>
      <c r="L20" s="21"/>
      <c r="M20" s="21">
        <v>730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73</v>
      </c>
      <c r="B21" s="21">
        <v>8253</v>
      </c>
      <c r="C21" s="22">
        <v>7.69</v>
      </c>
      <c r="D21" s="21">
        <v>2820</v>
      </c>
      <c r="E21" s="25">
        <v>14</v>
      </c>
      <c r="F21" s="21">
        <v>52</v>
      </c>
      <c r="G21" s="22"/>
      <c r="H21" s="24"/>
      <c r="I21" s="22"/>
      <c r="J21" s="25"/>
      <c r="K21" s="21"/>
      <c r="L21" s="21"/>
      <c r="M21" s="21">
        <v>659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74</v>
      </c>
      <c r="B22" s="21">
        <v>9274</v>
      </c>
      <c r="C22" s="22">
        <v>7.78</v>
      </c>
      <c r="D22" s="21">
        <v>3030</v>
      </c>
      <c r="E22" s="25">
        <v>15.2</v>
      </c>
      <c r="F22" s="21">
        <v>47</v>
      </c>
      <c r="G22" s="22"/>
      <c r="H22" s="24"/>
      <c r="I22" s="25"/>
      <c r="J22" s="25"/>
      <c r="K22" s="21"/>
      <c r="L22" s="21"/>
      <c r="M22" s="21">
        <v>702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75</v>
      </c>
      <c r="B23" s="21">
        <v>7753</v>
      </c>
      <c r="C23" s="22">
        <v>7.67</v>
      </c>
      <c r="D23" s="21">
        <v>3250</v>
      </c>
      <c r="E23" s="25">
        <v>17.8</v>
      </c>
      <c r="F23" s="21">
        <v>74</v>
      </c>
      <c r="G23" s="22">
        <v>8.64</v>
      </c>
      <c r="H23" s="24">
        <v>1.22</v>
      </c>
      <c r="I23" s="25">
        <v>9.1</v>
      </c>
      <c r="J23" s="25">
        <v>13.8</v>
      </c>
      <c r="K23" s="21">
        <v>0.74</v>
      </c>
      <c r="L23" s="21">
        <v>1.09</v>
      </c>
      <c r="M23" s="21">
        <v>737</v>
      </c>
      <c r="N23" s="21">
        <v>118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7455</v>
      </c>
      <c r="C24" s="22"/>
      <c r="D24" s="21"/>
      <c r="E24" s="25"/>
      <c r="F24" s="21"/>
      <c r="G24" s="22"/>
      <c r="H24" s="24"/>
      <c r="I24" s="25"/>
      <c r="J24" s="25"/>
      <c r="K24" s="21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7358</v>
      </c>
      <c r="C25" s="22"/>
      <c r="D25" s="21"/>
      <c r="E25" s="25"/>
      <c r="F25" s="21"/>
      <c r="G25" s="22"/>
      <c r="H25" s="24"/>
      <c r="I25" s="25"/>
      <c r="J25" s="25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7753</v>
      </c>
      <c r="C26" s="22">
        <v>7.49</v>
      </c>
      <c r="D26" s="21">
        <v>3250</v>
      </c>
      <c r="E26" s="25">
        <v>14.3</v>
      </c>
      <c r="F26" s="21">
        <v>65</v>
      </c>
      <c r="G26" s="22"/>
      <c r="H26" s="24"/>
      <c r="I26" s="25"/>
      <c r="J26" s="25"/>
      <c r="K26" s="21"/>
      <c r="L26" s="21"/>
      <c r="M26" s="21">
        <v>376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9217</v>
      </c>
      <c r="C27" s="22">
        <v>7.73</v>
      </c>
      <c r="D27" s="21">
        <v>3120</v>
      </c>
      <c r="E27" s="25">
        <v>18</v>
      </c>
      <c r="F27" s="21">
        <v>54</v>
      </c>
      <c r="G27" s="22">
        <v>9.42</v>
      </c>
      <c r="H27" s="24">
        <v>1.54</v>
      </c>
      <c r="I27" s="25">
        <v>5.3</v>
      </c>
      <c r="J27" s="25">
        <v>8.7</v>
      </c>
      <c r="K27" s="21">
        <v>0.93</v>
      </c>
      <c r="L27" s="21">
        <v>1.37</v>
      </c>
      <c r="M27" s="21">
        <v>808</v>
      </c>
      <c r="N27" s="21">
        <v>105</v>
      </c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7831</v>
      </c>
      <c r="C28" s="22">
        <v>7.55</v>
      </c>
      <c r="D28" s="21">
        <v>3110</v>
      </c>
      <c r="E28" s="25">
        <v>12</v>
      </c>
      <c r="F28" s="21">
        <v>76</v>
      </c>
      <c r="G28" s="22"/>
      <c r="H28" s="24"/>
      <c r="I28" s="25"/>
      <c r="J28" s="25"/>
      <c r="K28" s="21"/>
      <c r="L28" s="22"/>
      <c r="M28" s="21">
        <v>780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7718</v>
      </c>
      <c r="C29" s="22">
        <v>7.5</v>
      </c>
      <c r="D29" s="21">
        <v>3290</v>
      </c>
      <c r="E29" s="25">
        <v>15.1</v>
      </c>
      <c r="F29" s="21">
        <v>53</v>
      </c>
      <c r="G29" s="22"/>
      <c r="H29" s="24"/>
      <c r="I29" s="22"/>
      <c r="J29" s="25"/>
      <c r="K29" s="21"/>
      <c r="L29" s="21"/>
      <c r="M29" s="21">
        <v>780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7682</v>
      </c>
      <c r="C30" s="22">
        <v>7.51</v>
      </c>
      <c r="D30" s="21">
        <v>3230</v>
      </c>
      <c r="E30" s="25">
        <v>11.2</v>
      </c>
      <c r="F30" s="21">
        <v>64</v>
      </c>
      <c r="G30" s="22"/>
      <c r="H30" s="24"/>
      <c r="I30" s="25"/>
      <c r="J30" s="25"/>
      <c r="K30" s="21"/>
      <c r="L30" s="21"/>
      <c r="M30" s="21">
        <v>837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7633</v>
      </c>
      <c r="C31" s="22"/>
      <c r="D31" s="21"/>
      <c r="E31" s="25"/>
      <c r="F31" s="21"/>
      <c r="G31" s="22"/>
      <c r="H31" s="24"/>
      <c r="I31" s="25"/>
      <c r="J31" s="25"/>
      <c r="K31" s="21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7406</v>
      </c>
      <c r="C32" s="22"/>
      <c r="D32" s="21"/>
      <c r="E32" s="25"/>
      <c r="F32" s="21"/>
      <c r="G32" s="22"/>
      <c r="H32" s="24"/>
      <c r="I32" s="25"/>
      <c r="J32" s="25"/>
      <c r="K32" s="21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7812</v>
      </c>
      <c r="C33" s="22">
        <v>7.49</v>
      </c>
      <c r="D33" s="21">
        <v>3130</v>
      </c>
      <c r="E33" s="25">
        <v>15.4</v>
      </c>
      <c r="F33" s="21">
        <v>68</v>
      </c>
      <c r="G33" s="22"/>
      <c r="H33" s="24"/>
      <c r="I33" s="25"/>
      <c r="J33" s="25"/>
      <c r="K33" s="21"/>
      <c r="L33" s="21"/>
      <c r="M33" s="21">
        <v>695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8176</v>
      </c>
      <c r="C34" s="22">
        <v>7.81</v>
      </c>
      <c r="D34" s="21">
        <v>3320</v>
      </c>
      <c r="E34" s="25">
        <v>10.2</v>
      </c>
      <c r="F34" s="21">
        <v>62</v>
      </c>
      <c r="G34" s="22"/>
      <c r="H34" s="24"/>
      <c r="I34" s="22"/>
      <c r="J34" s="25"/>
      <c r="K34" s="21"/>
      <c r="L34" s="21"/>
      <c r="M34" s="21">
        <v>766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 t="s">
        <v>80</v>
      </c>
      <c r="B35" s="21">
        <v>7999</v>
      </c>
      <c r="C35" s="22">
        <v>7.53</v>
      </c>
      <c r="D35" s="21">
        <v>2960</v>
      </c>
      <c r="E35" s="25">
        <v>9.8</v>
      </c>
      <c r="F35" s="21">
        <v>50</v>
      </c>
      <c r="G35" s="22"/>
      <c r="H35" s="24"/>
      <c r="I35" s="25"/>
      <c r="J35" s="25"/>
      <c r="K35" s="21"/>
      <c r="L35" s="21"/>
      <c r="M35" s="21">
        <v>730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7869</v>
      </c>
      <c r="C36" s="22">
        <v>7.35</v>
      </c>
      <c r="D36" s="21">
        <v>3080</v>
      </c>
      <c r="E36" s="25">
        <v>13.4</v>
      </c>
      <c r="F36" s="21">
        <v>56</v>
      </c>
      <c r="G36" s="22">
        <v>7.38</v>
      </c>
      <c r="H36" s="24">
        <v>0.11</v>
      </c>
      <c r="I36" s="25">
        <v>5.6</v>
      </c>
      <c r="J36" s="25">
        <v>10.6</v>
      </c>
      <c r="K36" s="21">
        <v>0.21</v>
      </c>
      <c r="L36" s="21">
        <v>0.76</v>
      </c>
      <c r="M36" s="21">
        <v>879</v>
      </c>
      <c r="N36" s="21">
        <v>106</v>
      </c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7496</v>
      </c>
      <c r="C37" s="22">
        <v>7.6</v>
      </c>
      <c r="D37" s="21">
        <v>3070</v>
      </c>
      <c r="E37" s="25">
        <v>12.5</v>
      </c>
      <c r="F37" s="21">
        <v>60</v>
      </c>
      <c r="G37" s="22"/>
      <c r="H37" s="24"/>
      <c r="I37" s="25"/>
      <c r="J37" s="25"/>
      <c r="K37" s="21"/>
      <c r="L37" s="21"/>
      <c r="M37" s="21">
        <v>837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7485</v>
      </c>
      <c r="C38" s="22"/>
      <c r="D38" s="21"/>
      <c r="E38" s="25"/>
      <c r="F38" s="21"/>
      <c r="G38" s="22"/>
      <c r="H38" s="24"/>
      <c r="I38" s="25"/>
      <c r="J38" s="25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7284</v>
      </c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7.61</v>
      </c>
      <c r="D40" s="50">
        <f>ROUND(AVERAGE(D9:D39),0)</f>
        <v>3079</v>
      </c>
      <c r="E40" s="51">
        <f>ROUND(AVERAGE(E9:E39),1)</f>
        <v>14.2</v>
      </c>
      <c r="F40" s="51">
        <f>ROUND(AVERAGE(F9:F39),1)</f>
        <v>63.2</v>
      </c>
      <c r="G40" s="49">
        <f>ROUND(AVERAGE(G9:G39),2)</f>
        <v>8.57</v>
      </c>
      <c r="H40" s="49">
        <f>ROUND(AVERAGE(H9:H39),2)</f>
        <v>1.25</v>
      </c>
      <c r="I40" s="51">
        <f>ROUND(AVERAGE(I9:I39),1)</f>
        <v>6.6</v>
      </c>
      <c r="J40" s="51">
        <f>ROUND(AVERAGE(J9:J39),1)</f>
        <v>11</v>
      </c>
      <c r="K40" s="49">
        <f>ROUND(AVERAGE(K9:K39),2)</f>
        <v>0.54</v>
      </c>
      <c r="L40" s="49">
        <f>ROUND(AVERAGE(L9:L39),2)</f>
        <v>1.03</v>
      </c>
      <c r="M40" s="50">
        <f>ROUND(AVERAGE(M9:M39),0)</f>
        <v>732</v>
      </c>
      <c r="N40" s="88">
        <f>ROUND(AVERAGE(N9:N39),0)</f>
        <v>108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E40*7.783</f>
        <v>110.5186</v>
      </c>
      <c r="F41" s="25">
        <f aca="true" t="shared" si="0" ref="F41:N41">F40*7.783</f>
        <v>491.88560000000007</v>
      </c>
      <c r="G41" s="25">
        <f t="shared" si="0"/>
        <v>66.70031</v>
      </c>
      <c r="H41" s="25">
        <f t="shared" si="0"/>
        <v>9.72875</v>
      </c>
      <c r="I41" s="25">
        <f t="shared" si="0"/>
        <v>51.3678</v>
      </c>
      <c r="J41" s="25">
        <f t="shared" si="0"/>
        <v>85.613</v>
      </c>
      <c r="K41" s="25">
        <f t="shared" si="0"/>
        <v>4.202820000000001</v>
      </c>
      <c r="L41" s="25">
        <f t="shared" si="0"/>
        <v>8.016490000000001</v>
      </c>
      <c r="M41" s="25">
        <f t="shared" si="0"/>
        <v>5697.156</v>
      </c>
      <c r="N41" s="25">
        <f t="shared" si="0"/>
        <v>840.5640000000001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E40*241.284</f>
        <v>3426.2327999999998</v>
      </c>
      <c r="F42" s="25">
        <f aca="true" t="shared" si="1" ref="F42:N42">F40*241.284</f>
        <v>15249.1488</v>
      </c>
      <c r="G42" s="25">
        <f t="shared" si="1"/>
        <v>2067.80388</v>
      </c>
      <c r="H42" s="25">
        <f t="shared" si="1"/>
        <v>301.605</v>
      </c>
      <c r="I42" s="25">
        <f t="shared" si="1"/>
        <v>1592.4743999999998</v>
      </c>
      <c r="J42" s="25">
        <f t="shared" si="1"/>
        <v>2654.124</v>
      </c>
      <c r="K42" s="25">
        <f t="shared" si="1"/>
        <v>130.29336</v>
      </c>
      <c r="L42" s="25">
        <f t="shared" si="1"/>
        <v>248.52252</v>
      </c>
      <c r="M42" s="25">
        <f t="shared" si="1"/>
        <v>176619.888</v>
      </c>
      <c r="N42" s="25">
        <f t="shared" si="1"/>
        <v>26058.672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">
      <selection activeCell="P37" sqref="P37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8489</v>
      </c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3"/>
      <c r="P9" s="5"/>
    </row>
    <row r="10" spans="1:16" ht="12.75">
      <c r="A10" s="21">
        <v>2</v>
      </c>
      <c r="B10" s="46">
        <v>7496</v>
      </c>
      <c r="C10" s="46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3"/>
      <c r="P10" s="5"/>
    </row>
    <row r="11" spans="1:16" ht="12.75">
      <c r="A11" s="21">
        <v>3</v>
      </c>
      <c r="B11" s="21">
        <v>8232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64"/>
      <c r="P11" s="5"/>
    </row>
    <row r="12" spans="1:16" ht="12.75">
      <c r="A12" s="21" t="s">
        <v>101</v>
      </c>
      <c r="B12" s="21">
        <v>8635</v>
      </c>
      <c r="C12" s="21"/>
      <c r="D12" s="21"/>
      <c r="E12" s="21"/>
      <c r="F12" s="21"/>
      <c r="G12" s="146"/>
      <c r="H12" s="22"/>
      <c r="I12" s="25"/>
      <c r="J12" s="25"/>
      <c r="K12" s="25"/>
      <c r="L12" s="25"/>
      <c r="M12" s="21"/>
      <c r="N12" s="21"/>
      <c r="O12" s="64"/>
      <c r="P12" s="5"/>
    </row>
    <row r="13" spans="1:16" ht="12.75">
      <c r="A13" s="21" t="s">
        <v>96</v>
      </c>
      <c r="B13" s="21">
        <v>9254</v>
      </c>
      <c r="C13" s="21">
        <v>7.83</v>
      </c>
      <c r="D13" s="21">
        <v>2810</v>
      </c>
      <c r="E13" s="146">
        <v>500</v>
      </c>
      <c r="F13" s="21">
        <v>862</v>
      </c>
      <c r="G13" s="22"/>
      <c r="H13" s="22"/>
      <c r="I13" s="25"/>
      <c r="J13" s="25"/>
      <c r="K13" s="25"/>
      <c r="L13" s="25"/>
      <c r="M13" s="21">
        <v>652</v>
      </c>
      <c r="N13" s="21"/>
      <c r="O13" s="5"/>
      <c r="P13" s="5"/>
    </row>
    <row r="14" spans="1:16" ht="12.75">
      <c r="A14" s="21">
        <v>6</v>
      </c>
      <c r="B14" s="21">
        <v>7815</v>
      </c>
      <c r="C14" s="21">
        <v>7.94</v>
      </c>
      <c r="D14" s="21">
        <v>3480</v>
      </c>
      <c r="E14" s="146">
        <v>320</v>
      </c>
      <c r="F14" s="21">
        <v>590</v>
      </c>
      <c r="G14" s="22"/>
      <c r="H14" s="22">
        <v>57.63</v>
      </c>
      <c r="I14" s="25">
        <v>1.2</v>
      </c>
      <c r="J14" s="25">
        <v>78</v>
      </c>
      <c r="K14" s="25">
        <v>5.5</v>
      </c>
      <c r="L14" s="25">
        <v>8.5</v>
      </c>
      <c r="M14" s="21">
        <v>908</v>
      </c>
      <c r="N14" s="21">
        <v>77</v>
      </c>
      <c r="O14" s="5"/>
      <c r="P14" s="5"/>
    </row>
    <row r="15" spans="1:16" ht="12.75">
      <c r="A15" s="21">
        <v>7</v>
      </c>
      <c r="B15" s="21">
        <v>8830</v>
      </c>
      <c r="C15" s="21">
        <v>7.86</v>
      </c>
      <c r="D15" s="21">
        <v>4710</v>
      </c>
      <c r="E15" s="146">
        <v>600</v>
      </c>
      <c r="F15" s="21">
        <v>758</v>
      </c>
      <c r="G15" s="146"/>
      <c r="H15" s="22"/>
      <c r="I15" s="25"/>
      <c r="J15" s="25"/>
      <c r="K15" s="25"/>
      <c r="L15" s="25"/>
      <c r="M15" s="21">
        <v>1376</v>
      </c>
      <c r="N15" s="21"/>
      <c r="O15" s="64"/>
      <c r="P15" s="5"/>
    </row>
    <row r="16" spans="1:16" ht="12.75">
      <c r="A16" s="21">
        <v>8</v>
      </c>
      <c r="B16" s="21">
        <v>8718</v>
      </c>
      <c r="C16" s="21"/>
      <c r="D16" s="21"/>
      <c r="E16" s="146"/>
      <c r="F16" s="21"/>
      <c r="G16" s="146"/>
      <c r="H16" s="22"/>
      <c r="I16" s="25"/>
      <c r="J16" s="25"/>
      <c r="K16" s="25"/>
      <c r="L16" s="25"/>
      <c r="M16" s="21"/>
      <c r="N16" s="21"/>
      <c r="O16" s="5"/>
      <c r="P16" s="5"/>
    </row>
    <row r="17" spans="1:16" ht="12.75">
      <c r="A17" s="21" t="s">
        <v>97</v>
      </c>
      <c r="B17" s="21">
        <v>7574</v>
      </c>
      <c r="C17" s="21"/>
      <c r="D17" s="21"/>
      <c r="E17" s="146"/>
      <c r="F17" s="21"/>
      <c r="G17" s="146"/>
      <c r="H17" s="22"/>
      <c r="I17" s="25"/>
      <c r="J17" s="25"/>
      <c r="K17" s="25"/>
      <c r="L17" s="25"/>
      <c r="M17" s="21"/>
      <c r="N17" s="21"/>
      <c r="O17" s="5"/>
      <c r="P17" s="5"/>
    </row>
    <row r="18" spans="1:16" ht="12.75">
      <c r="A18" s="21">
        <v>10</v>
      </c>
      <c r="B18" s="21">
        <v>8528</v>
      </c>
      <c r="C18" s="21">
        <v>7.77</v>
      </c>
      <c r="D18" s="21">
        <v>2770</v>
      </c>
      <c r="E18" s="146">
        <v>420</v>
      </c>
      <c r="F18" s="21">
        <v>776</v>
      </c>
      <c r="G18" s="158"/>
      <c r="H18" s="22"/>
      <c r="I18" s="22"/>
      <c r="J18" s="25"/>
      <c r="K18" s="25"/>
      <c r="L18" s="25"/>
      <c r="M18" s="21">
        <v>681</v>
      </c>
      <c r="N18" s="21"/>
      <c r="O18" s="5"/>
      <c r="P18" s="5"/>
    </row>
    <row r="19" spans="1:16" ht="12.75">
      <c r="A19" s="21">
        <v>11</v>
      </c>
      <c r="B19" s="21">
        <v>9270</v>
      </c>
      <c r="C19" s="21">
        <v>7.84</v>
      </c>
      <c r="D19" s="21">
        <v>4310</v>
      </c>
      <c r="E19" s="146">
        <v>420</v>
      </c>
      <c r="F19" s="21">
        <v>682</v>
      </c>
      <c r="G19" s="146">
        <v>260</v>
      </c>
      <c r="H19" s="22">
        <v>54.84</v>
      </c>
      <c r="I19" s="25">
        <v>1.3</v>
      </c>
      <c r="J19" s="25">
        <v>69</v>
      </c>
      <c r="K19" s="25">
        <v>4.1</v>
      </c>
      <c r="L19" s="25">
        <v>7.7</v>
      </c>
      <c r="M19" s="21">
        <v>1234</v>
      </c>
      <c r="N19" s="21">
        <v>73</v>
      </c>
      <c r="O19" s="5"/>
      <c r="P19" s="5"/>
    </row>
    <row r="20" spans="1:16" ht="12.75">
      <c r="A20" s="21">
        <v>12</v>
      </c>
      <c r="B20" s="21">
        <v>8522</v>
      </c>
      <c r="C20" s="22">
        <v>7.9</v>
      </c>
      <c r="D20" s="21">
        <v>3980</v>
      </c>
      <c r="E20" s="146">
        <v>480</v>
      </c>
      <c r="F20" s="21">
        <v>819</v>
      </c>
      <c r="G20" s="146"/>
      <c r="H20" s="22"/>
      <c r="I20" s="25"/>
      <c r="J20" s="25"/>
      <c r="K20" s="25"/>
      <c r="L20" s="25"/>
      <c r="M20" s="21">
        <v>1078</v>
      </c>
      <c r="N20" s="21"/>
      <c r="O20" s="5"/>
      <c r="P20" s="5"/>
    </row>
    <row r="21" spans="1:16" ht="12.75">
      <c r="A21" s="21" t="s">
        <v>73</v>
      </c>
      <c r="B21" s="21">
        <v>8721</v>
      </c>
      <c r="C21" s="22">
        <v>7.9</v>
      </c>
      <c r="D21" s="21">
        <v>3910</v>
      </c>
      <c r="E21" s="146">
        <v>600</v>
      </c>
      <c r="F21" s="21">
        <v>889</v>
      </c>
      <c r="G21" s="146"/>
      <c r="H21" s="22"/>
      <c r="I21" s="25"/>
      <c r="J21" s="25"/>
      <c r="K21" s="25"/>
      <c r="L21" s="25"/>
      <c r="M21" s="21">
        <v>1035</v>
      </c>
      <c r="N21" s="21"/>
      <c r="O21" s="5"/>
      <c r="P21" s="5"/>
    </row>
    <row r="22" spans="1:16" ht="12.75">
      <c r="A22" s="21" t="s">
        <v>74</v>
      </c>
      <c r="B22" s="21">
        <v>8620</v>
      </c>
      <c r="C22" s="22">
        <v>8</v>
      </c>
      <c r="D22" s="21">
        <v>1911</v>
      </c>
      <c r="E22" s="146">
        <v>320</v>
      </c>
      <c r="F22" s="21">
        <v>677</v>
      </c>
      <c r="G22" s="146"/>
      <c r="H22" s="25"/>
      <c r="I22" s="25"/>
      <c r="J22" s="25"/>
      <c r="K22" s="25"/>
      <c r="L22" s="25"/>
      <c r="M22" s="21">
        <v>298</v>
      </c>
      <c r="N22" s="21"/>
      <c r="O22" s="5"/>
      <c r="P22" s="5"/>
    </row>
    <row r="23" spans="1:16" ht="12.75">
      <c r="A23" s="21" t="s">
        <v>75</v>
      </c>
      <c r="B23" s="21">
        <v>8840</v>
      </c>
      <c r="C23" s="22"/>
      <c r="D23" s="21"/>
      <c r="E23" s="146"/>
      <c r="F23" s="21"/>
      <c r="G23" s="146"/>
      <c r="H23" s="22"/>
      <c r="I23" s="25"/>
      <c r="J23" s="25"/>
      <c r="K23" s="25"/>
      <c r="L23" s="25"/>
      <c r="M23" s="21"/>
      <c r="N23" s="21"/>
      <c r="O23" s="5"/>
      <c r="P23" s="5"/>
    </row>
    <row r="24" spans="1:16" ht="12.75">
      <c r="A24" s="21">
        <v>16</v>
      </c>
      <c r="B24" s="21">
        <v>8871</v>
      </c>
      <c r="C24" s="22"/>
      <c r="D24" s="21"/>
      <c r="E24" s="146"/>
      <c r="F24" s="21"/>
      <c r="G24" s="146"/>
      <c r="H24" s="25"/>
      <c r="I24" s="25"/>
      <c r="J24" s="25"/>
      <c r="K24" s="25"/>
      <c r="L24" s="25"/>
      <c r="M24" s="21"/>
      <c r="N24" s="21"/>
      <c r="O24" s="5"/>
      <c r="P24" s="5"/>
    </row>
    <row r="25" spans="1:16" ht="12.75">
      <c r="A25" s="21">
        <v>17</v>
      </c>
      <c r="B25" s="21">
        <v>9302</v>
      </c>
      <c r="C25" s="22">
        <v>7.98</v>
      </c>
      <c r="D25" s="21">
        <v>4270</v>
      </c>
      <c r="E25" s="146">
        <v>540</v>
      </c>
      <c r="F25" s="21">
        <v>769</v>
      </c>
      <c r="G25" s="146">
        <v>320</v>
      </c>
      <c r="H25" s="22">
        <v>64.88</v>
      </c>
      <c r="I25" s="25">
        <v>1.6</v>
      </c>
      <c r="J25" s="25">
        <v>97</v>
      </c>
      <c r="K25" s="25">
        <v>7.9</v>
      </c>
      <c r="L25" s="25">
        <v>11.9</v>
      </c>
      <c r="M25" s="21">
        <v>1191</v>
      </c>
      <c r="N25" s="21">
        <v>73</v>
      </c>
      <c r="O25" s="5"/>
      <c r="P25" s="5"/>
    </row>
    <row r="26" spans="1:16" ht="12.75">
      <c r="A26" s="21">
        <v>18</v>
      </c>
      <c r="B26" s="21">
        <v>10841</v>
      </c>
      <c r="C26" s="22">
        <v>7.72</v>
      </c>
      <c r="D26" s="21">
        <v>3760</v>
      </c>
      <c r="E26" s="146">
        <v>280</v>
      </c>
      <c r="F26" s="21">
        <v>657</v>
      </c>
      <c r="G26" s="146"/>
      <c r="H26" s="22"/>
      <c r="I26" s="25"/>
      <c r="J26" s="25"/>
      <c r="K26" s="25"/>
      <c r="L26" s="25"/>
      <c r="M26" s="21">
        <v>1049</v>
      </c>
      <c r="N26" s="21"/>
      <c r="O26" s="5"/>
      <c r="P26" s="5"/>
    </row>
    <row r="27" spans="1:16" ht="12.75">
      <c r="A27" s="21" t="s">
        <v>77</v>
      </c>
      <c r="B27" s="21">
        <v>9370</v>
      </c>
      <c r="C27" s="22">
        <v>7.88</v>
      </c>
      <c r="D27" s="21">
        <v>2250</v>
      </c>
      <c r="E27" s="146">
        <v>760</v>
      </c>
      <c r="F27" s="21">
        <v>525</v>
      </c>
      <c r="G27" s="146"/>
      <c r="H27" s="22"/>
      <c r="I27" s="25"/>
      <c r="J27" s="25"/>
      <c r="K27" s="25"/>
      <c r="L27" s="25"/>
      <c r="M27" s="21">
        <v>1056</v>
      </c>
      <c r="N27" s="21"/>
      <c r="O27" s="5"/>
      <c r="P27" s="5"/>
    </row>
    <row r="28" spans="1:16" ht="12.75">
      <c r="A28" s="21">
        <v>20</v>
      </c>
      <c r="B28" s="21">
        <v>9490</v>
      </c>
      <c r="C28" s="22">
        <v>7.92</v>
      </c>
      <c r="D28" s="21">
        <v>2540</v>
      </c>
      <c r="E28" s="146">
        <v>240</v>
      </c>
      <c r="F28" s="21">
        <v>585</v>
      </c>
      <c r="G28" s="146"/>
      <c r="H28" s="22"/>
      <c r="I28" s="25"/>
      <c r="J28" s="25"/>
      <c r="K28" s="25"/>
      <c r="L28" s="25"/>
      <c r="M28" s="21">
        <v>610</v>
      </c>
      <c r="N28" s="21"/>
      <c r="O28" s="5"/>
      <c r="P28" s="5"/>
    </row>
    <row r="29" spans="1:16" ht="12.75">
      <c r="A29" s="21">
        <v>21</v>
      </c>
      <c r="B29" s="21">
        <v>9445</v>
      </c>
      <c r="C29" s="22">
        <v>7.68</v>
      </c>
      <c r="D29" s="21">
        <v>3670</v>
      </c>
      <c r="E29" s="146">
        <v>320</v>
      </c>
      <c r="F29" s="21">
        <v>893</v>
      </c>
      <c r="G29" s="146"/>
      <c r="H29" s="22"/>
      <c r="I29" s="25"/>
      <c r="J29" s="25"/>
      <c r="K29" s="25"/>
      <c r="L29" s="25"/>
      <c r="M29" s="21">
        <v>993</v>
      </c>
      <c r="N29" s="21"/>
      <c r="O29" s="5"/>
      <c r="P29" s="5"/>
    </row>
    <row r="30" spans="1:16" ht="12.75">
      <c r="A30" s="21" t="s">
        <v>102</v>
      </c>
      <c r="B30" s="21">
        <v>9071</v>
      </c>
      <c r="C30" s="22"/>
      <c r="D30" s="21"/>
      <c r="E30" s="146"/>
      <c r="F30" s="21"/>
      <c r="G30" s="146"/>
      <c r="H30" s="22"/>
      <c r="I30" s="25"/>
      <c r="J30" s="25"/>
      <c r="K30" s="25"/>
      <c r="L30" s="25"/>
      <c r="M30" s="21"/>
      <c r="N30" s="21"/>
      <c r="O30" s="5"/>
      <c r="P30" s="5"/>
    </row>
    <row r="31" spans="1:16" ht="12.75">
      <c r="A31" s="21" t="s">
        <v>92</v>
      </c>
      <c r="B31" s="21">
        <v>8927</v>
      </c>
      <c r="C31" s="22"/>
      <c r="D31" s="21"/>
      <c r="E31" s="146"/>
      <c r="F31" s="21"/>
      <c r="G31" s="146"/>
      <c r="H31" s="22"/>
      <c r="I31" s="25"/>
      <c r="J31" s="25"/>
      <c r="K31" s="25"/>
      <c r="L31" s="25"/>
      <c r="M31" s="21"/>
      <c r="N31" s="21"/>
      <c r="O31" s="5"/>
      <c r="P31" s="5"/>
    </row>
    <row r="32" spans="1:16" ht="12.75">
      <c r="A32" s="21">
        <v>24</v>
      </c>
      <c r="B32" s="21">
        <v>9107</v>
      </c>
      <c r="C32" s="22">
        <v>7.74</v>
      </c>
      <c r="D32" s="21">
        <v>3140</v>
      </c>
      <c r="E32" s="146">
        <v>200</v>
      </c>
      <c r="F32" s="21">
        <v>721</v>
      </c>
      <c r="G32" s="146"/>
      <c r="H32" s="22"/>
      <c r="I32" s="25"/>
      <c r="J32" s="25"/>
      <c r="K32" s="25"/>
      <c r="L32" s="25"/>
      <c r="M32" s="21">
        <v>794</v>
      </c>
      <c r="N32" s="21"/>
      <c r="O32" s="5"/>
      <c r="P32" s="5"/>
    </row>
    <row r="33" spans="1:16" ht="12.75">
      <c r="A33" s="21">
        <v>25</v>
      </c>
      <c r="B33" s="21">
        <v>9931</v>
      </c>
      <c r="C33" s="22">
        <v>7.72</v>
      </c>
      <c r="D33" s="21">
        <v>4590</v>
      </c>
      <c r="E33" s="146">
        <v>260</v>
      </c>
      <c r="F33" s="21">
        <v>594</v>
      </c>
      <c r="G33" s="146">
        <v>280</v>
      </c>
      <c r="H33" s="22">
        <v>47.82</v>
      </c>
      <c r="I33" s="25">
        <v>0.7</v>
      </c>
      <c r="J33" s="25">
        <v>65</v>
      </c>
      <c r="K33" s="25">
        <v>6.7</v>
      </c>
      <c r="L33" s="25">
        <v>12.7</v>
      </c>
      <c r="M33" s="21">
        <v>1375</v>
      </c>
      <c r="N33" s="21">
        <v>61</v>
      </c>
      <c r="O33" s="5"/>
      <c r="P33" s="5"/>
    </row>
    <row r="34" spans="1:16" ht="12.75">
      <c r="A34" s="21" t="s">
        <v>103</v>
      </c>
      <c r="B34" s="21">
        <v>9006</v>
      </c>
      <c r="C34" s="22">
        <v>7.88</v>
      </c>
      <c r="D34" s="21">
        <v>2660</v>
      </c>
      <c r="E34" s="146">
        <v>420</v>
      </c>
      <c r="F34" s="21">
        <v>660</v>
      </c>
      <c r="G34" s="146"/>
      <c r="H34" s="22"/>
      <c r="I34" s="25"/>
      <c r="J34" s="25"/>
      <c r="K34" s="25"/>
      <c r="L34" s="25"/>
      <c r="M34" s="21">
        <v>652</v>
      </c>
      <c r="N34" s="21"/>
      <c r="O34" s="5"/>
      <c r="P34" s="5"/>
    </row>
    <row r="35" spans="1:16" ht="12.75">
      <c r="A35" s="21">
        <v>27</v>
      </c>
      <c r="B35" s="21">
        <v>8714</v>
      </c>
      <c r="C35" s="22">
        <v>7.71</v>
      </c>
      <c r="D35" s="21">
        <v>2120</v>
      </c>
      <c r="E35" s="146">
        <v>880</v>
      </c>
      <c r="F35" s="21">
        <v>1344</v>
      </c>
      <c r="G35" s="146"/>
      <c r="H35" s="22"/>
      <c r="I35" s="25"/>
      <c r="J35" s="25"/>
      <c r="K35" s="25"/>
      <c r="L35" s="25"/>
      <c r="M35" s="21">
        <v>411</v>
      </c>
      <c r="N35" s="21"/>
      <c r="O35" s="5"/>
      <c r="P35" s="5"/>
    </row>
    <row r="36" spans="1:16" ht="12.75">
      <c r="A36" s="21">
        <v>28</v>
      </c>
      <c r="B36" s="21">
        <v>8982</v>
      </c>
      <c r="C36" s="22">
        <v>7.79</v>
      </c>
      <c r="D36" s="21">
        <v>3230</v>
      </c>
      <c r="E36" s="146">
        <v>560</v>
      </c>
      <c r="F36" s="21">
        <v>856</v>
      </c>
      <c r="G36" s="146"/>
      <c r="H36" s="22"/>
      <c r="I36" s="25"/>
      <c r="J36" s="25"/>
      <c r="K36" s="25"/>
      <c r="L36" s="25"/>
      <c r="M36" s="21">
        <v>922</v>
      </c>
      <c r="N36" s="21"/>
      <c r="O36" s="5"/>
      <c r="P36" s="5"/>
    </row>
    <row r="37" spans="1:16" ht="12.75">
      <c r="A37" s="21" t="s">
        <v>81</v>
      </c>
      <c r="B37" s="21">
        <v>8966</v>
      </c>
      <c r="C37" s="22"/>
      <c r="D37" s="21"/>
      <c r="E37" s="146"/>
      <c r="F37" s="21"/>
      <c r="G37" s="146"/>
      <c r="H37" s="22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>
        <v>30</v>
      </c>
      <c r="B38" s="21">
        <v>9252</v>
      </c>
      <c r="C38" s="22"/>
      <c r="D38" s="21"/>
      <c r="E38" s="146"/>
      <c r="F38" s="21"/>
      <c r="G38" s="146"/>
      <c r="H38" s="22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>
        <v>31</v>
      </c>
      <c r="B39" s="21">
        <v>10143</v>
      </c>
      <c r="C39" s="22">
        <v>8.12</v>
      </c>
      <c r="D39" s="21">
        <v>2550</v>
      </c>
      <c r="E39" s="146">
        <v>540</v>
      </c>
      <c r="F39" s="21">
        <v>806</v>
      </c>
      <c r="G39" s="146"/>
      <c r="H39" s="21"/>
      <c r="I39" s="25"/>
      <c r="J39" s="25"/>
      <c r="K39" s="25"/>
      <c r="L39" s="25"/>
      <c r="M39" s="21">
        <v>581</v>
      </c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7.85</v>
      </c>
      <c r="D40" s="50">
        <f>ROUND(AVERAGE(D9:D39),0)</f>
        <v>3298</v>
      </c>
      <c r="E40" s="50">
        <f>ROUND(AVERAGE(E9:E39),0)</f>
        <v>456</v>
      </c>
      <c r="F40" s="50">
        <f>ROUND(AVERAGE(F9:F39),0)</f>
        <v>761</v>
      </c>
      <c r="G40" s="50">
        <f>ROUND(AVERAGE(G9:G39),0)</f>
        <v>287</v>
      </c>
      <c r="H40" s="51">
        <f>ROUND(AVERAGE(H9:H39),1)</f>
        <v>56.3</v>
      </c>
      <c r="I40" s="51">
        <f>ROUND(AVERAGE(I9:I39),1)</f>
        <v>1.2</v>
      </c>
      <c r="J40" s="51">
        <f>ROUND(AVERAGE(J9:J39),1)</f>
        <v>77.3</v>
      </c>
      <c r="K40" s="51">
        <f>ROUND(AVERAGE(K9:K39),1)</f>
        <v>6.1</v>
      </c>
      <c r="L40" s="51">
        <f>ROUND(AVERAGE(L9:L39),1)</f>
        <v>10.2</v>
      </c>
      <c r="M40" s="50">
        <f>ROUND(AVERAGE(M9:M39),0)</f>
        <v>889</v>
      </c>
      <c r="N40" s="88">
        <f>ROUND(AVERAGE(N9:N39),0)</f>
        <v>71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E40*8.934</f>
        <v>4073.9039999999995</v>
      </c>
      <c r="F41" s="25">
        <f aca="true" t="shared" si="0" ref="F41:N41">F40*8.934</f>
        <v>6798.773999999999</v>
      </c>
      <c r="G41" s="25">
        <f t="shared" si="0"/>
        <v>2564.058</v>
      </c>
      <c r="H41" s="25">
        <f t="shared" si="0"/>
        <v>502.98419999999993</v>
      </c>
      <c r="I41" s="25">
        <f t="shared" si="0"/>
        <v>10.720799999999999</v>
      </c>
      <c r="J41" s="25">
        <f t="shared" si="0"/>
        <v>690.5981999999999</v>
      </c>
      <c r="K41" s="25">
        <f t="shared" si="0"/>
        <v>54.49739999999999</v>
      </c>
      <c r="L41" s="25">
        <f t="shared" si="0"/>
        <v>91.12679999999999</v>
      </c>
      <c r="M41" s="25">
        <f t="shared" si="0"/>
        <v>7942.325999999999</v>
      </c>
      <c r="N41" s="25">
        <f t="shared" si="0"/>
        <v>634.314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E40*276.962</f>
        <v>126294.67199999999</v>
      </c>
      <c r="F42" s="25">
        <f aca="true" t="shared" si="1" ref="F42:N42">F40*276.962</f>
        <v>210768.082</v>
      </c>
      <c r="G42" s="25">
        <f t="shared" si="1"/>
        <v>79488.094</v>
      </c>
      <c r="H42" s="25">
        <f t="shared" si="1"/>
        <v>15592.960599999999</v>
      </c>
      <c r="I42" s="25">
        <f t="shared" si="1"/>
        <v>332.3544</v>
      </c>
      <c r="J42" s="25">
        <f t="shared" si="1"/>
        <v>21409.1626</v>
      </c>
      <c r="K42" s="25">
        <f t="shared" si="1"/>
        <v>1689.4681999999998</v>
      </c>
      <c r="L42" s="25">
        <f t="shared" si="1"/>
        <v>2825.0123999999996</v>
      </c>
      <c r="M42" s="25">
        <f t="shared" si="1"/>
        <v>246219.218</v>
      </c>
      <c r="N42" s="25">
        <f t="shared" si="1"/>
        <v>19664.302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9">
      <selection activeCell="M48" sqref="M4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105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9230</v>
      </c>
      <c r="C9" s="22">
        <v>7.55</v>
      </c>
      <c r="D9" s="21">
        <v>2730</v>
      </c>
      <c r="E9" s="25">
        <v>7.6</v>
      </c>
      <c r="F9" s="21">
        <v>41</v>
      </c>
      <c r="G9" s="22">
        <v>7.93</v>
      </c>
      <c r="H9" s="24">
        <v>0.58</v>
      </c>
      <c r="I9" s="25">
        <v>3.6</v>
      </c>
      <c r="J9" s="21">
        <v>6.3</v>
      </c>
      <c r="K9" s="22">
        <v>0.12</v>
      </c>
      <c r="L9" s="21">
        <v>0.37</v>
      </c>
      <c r="M9" s="21">
        <v>737</v>
      </c>
      <c r="N9" s="21">
        <v>114</v>
      </c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 t="s">
        <v>104</v>
      </c>
      <c r="B10" s="46">
        <v>9526</v>
      </c>
      <c r="C10" s="22">
        <v>7.61</v>
      </c>
      <c r="D10" s="21">
        <v>2750</v>
      </c>
      <c r="E10" s="25">
        <v>10</v>
      </c>
      <c r="F10" s="21">
        <v>45</v>
      </c>
      <c r="G10" s="22"/>
      <c r="H10" s="24"/>
      <c r="I10" s="25"/>
      <c r="J10" s="21"/>
      <c r="K10" s="22"/>
      <c r="L10" s="21"/>
      <c r="M10" s="21">
        <v>822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9658</v>
      </c>
      <c r="C11" s="22"/>
      <c r="D11" s="21"/>
      <c r="E11" s="25"/>
      <c r="F11" s="21"/>
      <c r="G11" s="22"/>
      <c r="H11" s="24"/>
      <c r="I11" s="25"/>
      <c r="J11" s="21"/>
      <c r="K11" s="22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10304</v>
      </c>
      <c r="C12" s="22">
        <v>7.56</v>
      </c>
      <c r="D12" s="21">
        <v>2940</v>
      </c>
      <c r="E12" s="25">
        <v>9.2</v>
      </c>
      <c r="F12" s="21">
        <v>46</v>
      </c>
      <c r="G12" s="22"/>
      <c r="H12" s="24"/>
      <c r="I12" s="25"/>
      <c r="J12" s="21"/>
      <c r="K12" s="22"/>
      <c r="L12" s="21"/>
      <c r="M12" s="21">
        <v>851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11243</v>
      </c>
      <c r="C13" s="22"/>
      <c r="D13" s="21"/>
      <c r="E13" s="25"/>
      <c r="F13" s="21"/>
      <c r="G13" s="22"/>
      <c r="H13" s="24"/>
      <c r="I13" s="25"/>
      <c r="J13" s="21"/>
      <c r="K13" s="22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10553</v>
      </c>
      <c r="C14" s="22"/>
      <c r="D14" s="21"/>
      <c r="E14" s="25"/>
      <c r="F14" s="21"/>
      <c r="G14" s="22"/>
      <c r="H14" s="24"/>
      <c r="I14" s="25"/>
      <c r="J14" s="21"/>
      <c r="K14" s="22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10727</v>
      </c>
      <c r="C15" s="22">
        <v>7.66</v>
      </c>
      <c r="D15" s="21">
        <v>2910</v>
      </c>
      <c r="E15" s="25">
        <v>10</v>
      </c>
      <c r="F15" s="21">
        <v>51</v>
      </c>
      <c r="G15" s="22"/>
      <c r="H15" s="24"/>
      <c r="I15" s="25"/>
      <c r="J15" s="21"/>
      <c r="K15" s="22"/>
      <c r="L15" s="21"/>
      <c r="M15" s="21">
        <v>822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10404</v>
      </c>
      <c r="C16" s="22">
        <v>7.86</v>
      </c>
      <c r="D16" s="21">
        <v>2720</v>
      </c>
      <c r="E16" s="25">
        <v>8.4</v>
      </c>
      <c r="F16" s="21">
        <v>48</v>
      </c>
      <c r="G16" s="22">
        <v>6.86</v>
      </c>
      <c r="H16" s="24">
        <v>0.38</v>
      </c>
      <c r="I16" s="25">
        <v>4.4</v>
      </c>
      <c r="J16" s="21">
        <v>6.2</v>
      </c>
      <c r="K16" s="22">
        <v>0.17</v>
      </c>
      <c r="L16" s="21">
        <v>0.31</v>
      </c>
      <c r="M16" s="21">
        <v>723</v>
      </c>
      <c r="N16" s="21">
        <v>124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10178</v>
      </c>
      <c r="C17" s="22">
        <v>7.6</v>
      </c>
      <c r="D17" s="21">
        <v>2720</v>
      </c>
      <c r="E17" s="25">
        <v>9.6</v>
      </c>
      <c r="F17" s="21">
        <v>48</v>
      </c>
      <c r="G17" s="22"/>
      <c r="H17" s="24"/>
      <c r="I17" s="25"/>
      <c r="J17" s="21"/>
      <c r="K17" s="22"/>
      <c r="L17" s="21"/>
      <c r="M17" s="21">
        <v>737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10183</v>
      </c>
      <c r="C18" s="22">
        <v>7.6</v>
      </c>
      <c r="D18" s="21">
        <v>2810</v>
      </c>
      <c r="E18" s="25">
        <v>10.4</v>
      </c>
      <c r="F18" s="21">
        <v>51</v>
      </c>
      <c r="G18" s="22"/>
      <c r="H18" s="24"/>
      <c r="I18" s="25"/>
      <c r="J18" s="21"/>
      <c r="K18" s="22"/>
      <c r="L18" s="21"/>
      <c r="M18" s="21">
        <v>766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10992</v>
      </c>
      <c r="C19" s="22">
        <v>7.6</v>
      </c>
      <c r="D19" s="21">
        <v>2830</v>
      </c>
      <c r="E19" s="25">
        <v>9.2</v>
      </c>
      <c r="F19" s="21">
        <v>52</v>
      </c>
      <c r="G19" s="22"/>
      <c r="H19" s="24"/>
      <c r="I19" s="25"/>
      <c r="J19" s="25"/>
      <c r="K19" s="22"/>
      <c r="L19" s="21"/>
      <c r="M19" s="21">
        <v>752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10383</v>
      </c>
      <c r="C20" s="22"/>
      <c r="D20" s="21"/>
      <c r="E20" s="25"/>
      <c r="F20" s="21"/>
      <c r="G20" s="22"/>
      <c r="H20" s="24"/>
      <c r="I20" s="25"/>
      <c r="J20" s="25"/>
      <c r="K20" s="22"/>
      <c r="L20" s="21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10742</v>
      </c>
      <c r="C21" s="22"/>
      <c r="D21" s="21"/>
      <c r="E21" s="25"/>
      <c r="F21" s="21"/>
      <c r="G21" s="22"/>
      <c r="H21" s="24"/>
      <c r="I21" s="25"/>
      <c r="J21" s="25"/>
      <c r="K21" s="22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11448</v>
      </c>
      <c r="C22" s="22">
        <v>7.66</v>
      </c>
      <c r="D22" s="21">
        <v>2690</v>
      </c>
      <c r="E22" s="25">
        <v>11.6</v>
      </c>
      <c r="F22" s="21">
        <v>63</v>
      </c>
      <c r="G22" s="22"/>
      <c r="H22" s="24"/>
      <c r="I22" s="25"/>
      <c r="J22" s="25"/>
      <c r="K22" s="22"/>
      <c r="L22" s="21"/>
      <c r="M22" s="21">
        <v>737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11211</v>
      </c>
      <c r="C23" s="22">
        <v>7.64</v>
      </c>
      <c r="D23" s="21">
        <v>2610</v>
      </c>
      <c r="E23" s="25">
        <v>11.6</v>
      </c>
      <c r="F23" s="21">
        <v>64</v>
      </c>
      <c r="G23" s="22"/>
      <c r="H23" s="24"/>
      <c r="I23" s="25"/>
      <c r="J23" s="25"/>
      <c r="K23" s="22"/>
      <c r="L23" s="21"/>
      <c r="M23" s="21">
        <v>681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12028</v>
      </c>
      <c r="C24" s="22">
        <v>7.58</v>
      </c>
      <c r="D24" s="21">
        <v>2690</v>
      </c>
      <c r="E24" s="25">
        <v>9.6</v>
      </c>
      <c r="F24" s="21">
        <v>62</v>
      </c>
      <c r="G24" s="22"/>
      <c r="H24" s="24"/>
      <c r="I24" s="25"/>
      <c r="J24" s="25"/>
      <c r="K24" s="22"/>
      <c r="L24" s="21"/>
      <c r="M24" s="21">
        <v>737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13553</v>
      </c>
      <c r="C25" s="22">
        <v>7.57</v>
      </c>
      <c r="D25" s="21">
        <v>2720</v>
      </c>
      <c r="E25" s="25">
        <v>10</v>
      </c>
      <c r="F25" s="21">
        <v>57</v>
      </c>
      <c r="G25" s="22">
        <v>8.59</v>
      </c>
      <c r="H25" s="24">
        <v>1.37</v>
      </c>
      <c r="I25" s="25">
        <v>4.2</v>
      </c>
      <c r="J25" s="25">
        <v>8.5</v>
      </c>
      <c r="K25" s="22">
        <v>0.15</v>
      </c>
      <c r="L25" s="21">
        <v>0.39</v>
      </c>
      <c r="M25" s="21">
        <v>695</v>
      </c>
      <c r="N25" s="21">
        <v>108</v>
      </c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12011</v>
      </c>
      <c r="C26" s="22">
        <v>7.54</v>
      </c>
      <c r="D26" s="21">
        <v>2770</v>
      </c>
      <c r="E26" s="25">
        <v>12.8</v>
      </c>
      <c r="F26" s="21">
        <v>73</v>
      </c>
      <c r="G26" s="22"/>
      <c r="H26" s="24"/>
      <c r="I26" s="25"/>
      <c r="J26" s="25"/>
      <c r="K26" s="22"/>
      <c r="L26" s="21"/>
      <c r="M26" s="21">
        <v>752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12232</v>
      </c>
      <c r="C27" s="22"/>
      <c r="D27" s="21"/>
      <c r="E27" s="25"/>
      <c r="F27" s="21"/>
      <c r="G27" s="22"/>
      <c r="H27" s="24"/>
      <c r="I27" s="25"/>
      <c r="J27" s="25"/>
      <c r="K27" s="22"/>
      <c r="L27" s="21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12191</v>
      </c>
      <c r="C28" s="22"/>
      <c r="D28" s="21"/>
      <c r="E28" s="25"/>
      <c r="F28" s="21"/>
      <c r="G28" s="22"/>
      <c r="H28" s="24"/>
      <c r="I28" s="25"/>
      <c r="J28" s="25"/>
      <c r="K28" s="22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12569</v>
      </c>
      <c r="C29" s="22">
        <v>7.72</v>
      </c>
      <c r="D29" s="21">
        <v>2530</v>
      </c>
      <c r="E29" s="25">
        <v>10.4</v>
      </c>
      <c r="F29" s="21">
        <v>66</v>
      </c>
      <c r="G29" s="22"/>
      <c r="H29" s="24"/>
      <c r="I29" s="25"/>
      <c r="J29" s="25"/>
      <c r="K29" s="22"/>
      <c r="L29" s="21"/>
      <c r="M29" s="21">
        <v>666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12579</v>
      </c>
      <c r="C30" s="22">
        <v>7.55</v>
      </c>
      <c r="D30" s="21">
        <v>2380</v>
      </c>
      <c r="E30" s="25">
        <v>8.4</v>
      </c>
      <c r="F30" s="21">
        <v>61</v>
      </c>
      <c r="G30" s="22">
        <v>5.63</v>
      </c>
      <c r="H30" s="24">
        <v>1.15</v>
      </c>
      <c r="I30" s="25">
        <v>2.7</v>
      </c>
      <c r="J30" s="25">
        <v>6.1</v>
      </c>
      <c r="K30" s="22">
        <v>0.13</v>
      </c>
      <c r="L30" s="21">
        <v>0.38</v>
      </c>
      <c r="M30" s="21">
        <v>610</v>
      </c>
      <c r="N30" s="21">
        <v>107</v>
      </c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12054</v>
      </c>
      <c r="C31" s="22">
        <v>7.75</v>
      </c>
      <c r="D31" s="21">
        <v>2370</v>
      </c>
      <c r="E31" s="25">
        <v>10.4</v>
      </c>
      <c r="F31" s="21">
        <v>77</v>
      </c>
      <c r="G31" s="22"/>
      <c r="H31" s="24"/>
      <c r="I31" s="25"/>
      <c r="J31" s="25"/>
      <c r="K31" s="22"/>
      <c r="L31" s="21"/>
      <c r="M31" s="21">
        <v>610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12291</v>
      </c>
      <c r="C32" s="22">
        <v>7.65</v>
      </c>
      <c r="D32" s="21">
        <v>2480</v>
      </c>
      <c r="E32" s="25">
        <v>11.6</v>
      </c>
      <c r="F32" s="21">
        <v>54</v>
      </c>
      <c r="G32" s="22"/>
      <c r="H32" s="24"/>
      <c r="I32" s="25"/>
      <c r="J32" s="25"/>
      <c r="K32" s="22"/>
      <c r="L32" s="21"/>
      <c r="M32" s="21">
        <v>624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11373</v>
      </c>
      <c r="C33" s="22">
        <v>7.53</v>
      </c>
      <c r="D33" s="21">
        <v>2630</v>
      </c>
      <c r="E33" s="25">
        <v>16.8</v>
      </c>
      <c r="F33" s="21">
        <v>57</v>
      </c>
      <c r="G33" s="22"/>
      <c r="H33" s="24"/>
      <c r="I33" s="25"/>
      <c r="J33" s="25"/>
      <c r="K33" s="22"/>
      <c r="L33" s="21"/>
      <c r="M33" s="21">
        <v>666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12468</v>
      </c>
      <c r="C34" s="22"/>
      <c r="D34" s="21"/>
      <c r="E34" s="25"/>
      <c r="F34" s="21"/>
      <c r="G34" s="22"/>
      <c r="H34" s="24"/>
      <c r="I34" s="25"/>
      <c r="J34" s="25"/>
      <c r="K34" s="22"/>
      <c r="L34" s="21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12250</v>
      </c>
      <c r="C35" s="22"/>
      <c r="D35" s="21"/>
      <c r="E35" s="25"/>
      <c r="F35" s="21"/>
      <c r="G35" s="22"/>
      <c r="H35" s="24"/>
      <c r="I35" s="25"/>
      <c r="J35" s="21"/>
      <c r="K35" s="22"/>
      <c r="L35" s="22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12559</v>
      </c>
      <c r="C36" s="22">
        <v>7.49</v>
      </c>
      <c r="D36" s="21">
        <v>2670</v>
      </c>
      <c r="E36" s="25">
        <v>12.4</v>
      </c>
      <c r="F36" s="21">
        <v>58</v>
      </c>
      <c r="G36" s="22">
        <v>8.02</v>
      </c>
      <c r="H36" s="24">
        <v>0.42</v>
      </c>
      <c r="I36" s="25">
        <v>3.6</v>
      </c>
      <c r="J36" s="25">
        <v>5.4</v>
      </c>
      <c r="K36" s="22">
        <v>0.14</v>
      </c>
      <c r="L36" s="21">
        <v>0.53</v>
      </c>
      <c r="M36" s="21">
        <v>681</v>
      </c>
      <c r="N36" s="21">
        <v>102</v>
      </c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12592</v>
      </c>
      <c r="C37" s="22">
        <v>7.3</v>
      </c>
      <c r="D37" s="21">
        <v>2480</v>
      </c>
      <c r="E37" s="25">
        <v>13.6</v>
      </c>
      <c r="F37" s="21">
        <v>62</v>
      </c>
      <c r="G37" s="22"/>
      <c r="H37" s="24"/>
      <c r="I37" s="25"/>
      <c r="J37" s="21"/>
      <c r="K37" s="22"/>
      <c r="L37" s="21"/>
      <c r="M37" s="21">
        <v>638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14639</v>
      </c>
      <c r="C38" s="22">
        <v>7.41</v>
      </c>
      <c r="D38" s="21">
        <v>2610</v>
      </c>
      <c r="E38" s="25">
        <v>15.6</v>
      </c>
      <c r="F38" s="21">
        <v>55</v>
      </c>
      <c r="G38" s="22"/>
      <c r="H38" s="24"/>
      <c r="I38" s="25"/>
      <c r="J38" s="21"/>
      <c r="K38" s="22"/>
      <c r="L38" s="21"/>
      <c r="M38" s="21">
        <v>695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1"/>
      <c r="F39" s="21"/>
      <c r="G39" s="22"/>
      <c r="H39" s="24"/>
      <c r="I39" s="25"/>
      <c r="J39" s="21"/>
      <c r="K39" s="22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7.59</v>
      </c>
      <c r="D40" s="50">
        <f>ROUND(AVERAGE(D9:D39),0)</f>
        <v>2669</v>
      </c>
      <c r="E40" s="51">
        <f>ROUND(AVERAGE(E9:E39),1)</f>
        <v>10.9</v>
      </c>
      <c r="F40" s="51">
        <f>ROUND(AVERAGE(F9:F39),1)</f>
        <v>56.7</v>
      </c>
      <c r="G40" s="49">
        <f>ROUND(AVERAGE(G9:G39),2)</f>
        <v>7.41</v>
      </c>
      <c r="H40" s="49">
        <f>ROUND(AVERAGE(H9:H39),2)</f>
        <v>0.78</v>
      </c>
      <c r="I40" s="51">
        <f>ROUND(AVERAGE(I9:I39),1)</f>
        <v>3.7</v>
      </c>
      <c r="J40" s="51">
        <f>ROUND(AVERAGE(J9:J39),1)</f>
        <v>6.5</v>
      </c>
      <c r="K40" s="49">
        <f>ROUND(AVERAGE(K9:K39),2)</f>
        <v>0.14</v>
      </c>
      <c r="L40" s="49">
        <f>ROUND(AVERAGE(L9:L39),2)</f>
        <v>0.4</v>
      </c>
      <c r="M40" s="50">
        <f>ROUND(AVERAGE(M9:M39),0)</f>
        <v>714</v>
      </c>
      <c r="N40" s="88">
        <f>ROUND(AVERAGE(N9:N39),0)</f>
        <v>111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E40*11.472</f>
        <v>125.0448</v>
      </c>
      <c r="F41" s="25">
        <f aca="true" t="shared" si="0" ref="F41:N41">F40*11.472</f>
        <v>650.4624</v>
      </c>
      <c r="G41" s="25">
        <f t="shared" si="0"/>
        <v>85.00752</v>
      </c>
      <c r="H41" s="25">
        <f t="shared" si="0"/>
        <v>8.94816</v>
      </c>
      <c r="I41" s="25">
        <f t="shared" si="0"/>
        <v>42.4464</v>
      </c>
      <c r="J41" s="25">
        <f t="shared" si="0"/>
        <v>74.568</v>
      </c>
      <c r="K41" s="25">
        <f t="shared" si="0"/>
        <v>1.6060800000000002</v>
      </c>
      <c r="L41" s="25">
        <f t="shared" si="0"/>
        <v>4.5888</v>
      </c>
      <c r="M41" s="25">
        <f t="shared" si="0"/>
        <v>8191.008</v>
      </c>
      <c r="N41" s="25">
        <f t="shared" si="0"/>
        <v>1273.392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E40*344.171</f>
        <v>3751.4639</v>
      </c>
      <c r="F42" s="25">
        <f aca="true" t="shared" si="1" ref="F42:N42">F40*344.171</f>
        <v>19514.4957</v>
      </c>
      <c r="G42" s="25">
        <f t="shared" si="1"/>
        <v>2550.30711</v>
      </c>
      <c r="H42" s="25">
        <f t="shared" si="1"/>
        <v>268.45338</v>
      </c>
      <c r="I42" s="25">
        <f t="shared" si="1"/>
        <v>1273.4327</v>
      </c>
      <c r="J42" s="25">
        <f t="shared" si="1"/>
        <v>2237.1115</v>
      </c>
      <c r="K42" s="25">
        <f t="shared" si="1"/>
        <v>48.18394000000001</v>
      </c>
      <c r="L42" s="25">
        <f t="shared" si="1"/>
        <v>137.6684</v>
      </c>
      <c r="M42" s="25">
        <f t="shared" si="1"/>
        <v>245738.09399999998</v>
      </c>
      <c r="N42" s="25">
        <f t="shared" si="1"/>
        <v>38202.981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0">
      <selection activeCell="M46" sqref="M4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1"/>
      <c r="O1" s="1"/>
      <c r="P1" s="1"/>
    </row>
    <row r="2" spans="1:16" ht="18">
      <c r="A2" s="7" t="s">
        <v>57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</row>
    <row r="3" spans="1:16" ht="26.25">
      <c r="A3" s="11" t="s">
        <v>105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9230</v>
      </c>
      <c r="C9" s="22">
        <v>7.66</v>
      </c>
      <c r="D9" s="21">
        <v>2700</v>
      </c>
      <c r="E9" s="21">
        <v>360</v>
      </c>
      <c r="F9" s="21">
        <v>744</v>
      </c>
      <c r="G9" s="21">
        <v>280</v>
      </c>
      <c r="H9" s="22">
        <v>53.27</v>
      </c>
      <c r="I9" s="25">
        <v>0.9</v>
      </c>
      <c r="J9" s="146">
        <v>73</v>
      </c>
      <c r="K9" s="25">
        <v>3.3</v>
      </c>
      <c r="L9" s="25">
        <v>9</v>
      </c>
      <c r="M9" s="21">
        <v>652</v>
      </c>
      <c r="N9" s="21">
        <v>60</v>
      </c>
      <c r="O9" s="63"/>
      <c r="P9" s="5"/>
    </row>
    <row r="10" spans="1:16" ht="12.75">
      <c r="A10" s="21" t="s">
        <v>104</v>
      </c>
      <c r="B10" s="46">
        <v>9526</v>
      </c>
      <c r="C10" s="22">
        <v>7.82</v>
      </c>
      <c r="D10" s="21">
        <v>2720</v>
      </c>
      <c r="E10" s="146">
        <v>280</v>
      </c>
      <c r="F10" s="21">
        <v>817</v>
      </c>
      <c r="G10" s="21"/>
      <c r="H10" s="22"/>
      <c r="I10" s="25"/>
      <c r="J10" s="146"/>
      <c r="K10" s="21"/>
      <c r="L10" s="21"/>
      <c r="M10" s="21">
        <v>652</v>
      </c>
      <c r="N10" s="21"/>
      <c r="O10" s="63"/>
      <c r="P10" s="5"/>
    </row>
    <row r="11" spans="1:16" ht="12.75">
      <c r="A11" s="21">
        <v>3</v>
      </c>
      <c r="B11" s="21">
        <v>9658</v>
      </c>
      <c r="C11" s="22"/>
      <c r="D11" s="21"/>
      <c r="E11" s="146"/>
      <c r="F11" s="21"/>
      <c r="G11" s="21"/>
      <c r="H11" s="22"/>
      <c r="I11" s="22"/>
      <c r="J11" s="146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10304</v>
      </c>
      <c r="C12" s="22">
        <v>7.74</v>
      </c>
      <c r="D12" s="21">
        <v>3860</v>
      </c>
      <c r="E12" s="146">
        <v>320</v>
      </c>
      <c r="F12" s="21">
        <v>869</v>
      </c>
      <c r="G12" s="21"/>
      <c r="H12" s="22"/>
      <c r="I12" s="25"/>
      <c r="J12" s="146"/>
      <c r="K12" s="25"/>
      <c r="L12" s="25"/>
      <c r="M12" s="21">
        <v>1170</v>
      </c>
      <c r="N12" s="21"/>
      <c r="O12" s="64"/>
      <c r="P12" s="5"/>
    </row>
    <row r="13" spans="1:16" ht="12.75">
      <c r="A13" s="21">
        <v>5</v>
      </c>
      <c r="B13" s="21">
        <v>11243</v>
      </c>
      <c r="C13" s="22"/>
      <c r="D13" s="21"/>
      <c r="E13" s="146"/>
      <c r="F13" s="21"/>
      <c r="G13" s="21"/>
      <c r="H13" s="22"/>
      <c r="I13" s="25"/>
      <c r="J13" s="146"/>
      <c r="K13" s="25"/>
      <c r="L13" s="25"/>
      <c r="M13" s="21"/>
      <c r="N13" s="21"/>
      <c r="O13" s="5"/>
      <c r="P13" s="5"/>
    </row>
    <row r="14" spans="1:16" ht="12.75">
      <c r="A14" s="21">
        <v>6</v>
      </c>
      <c r="B14" s="21">
        <v>10553</v>
      </c>
      <c r="C14" s="22"/>
      <c r="D14" s="21"/>
      <c r="E14" s="146"/>
      <c r="F14" s="21"/>
      <c r="G14" s="21"/>
      <c r="H14" s="22"/>
      <c r="I14" s="22"/>
      <c r="J14" s="146"/>
      <c r="K14" s="25"/>
      <c r="L14" s="25"/>
      <c r="M14" s="21"/>
      <c r="N14" s="21"/>
      <c r="O14" s="5"/>
      <c r="P14" s="5"/>
    </row>
    <row r="15" spans="1:16" ht="12.75">
      <c r="A15" s="21">
        <v>7</v>
      </c>
      <c r="B15" s="21">
        <v>10727</v>
      </c>
      <c r="C15" s="22">
        <v>7.88</v>
      </c>
      <c r="D15" s="21">
        <v>4050</v>
      </c>
      <c r="E15" s="146">
        <v>480</v>
      </c>
      <c r="F15" s="21">
        <v>823</v>
      </c>
      <c r="G15" s="21"/>
      <c r="H15" s="22"/>
      <c r="I15" s="22"/>
      <c r="J15" s="146"/>
      <c r="K15" s="25"/>
      <c r="L15" s="25"/>
      <c r="M15" s="21">
        <v>1106</v>
      </c>
      <c r="N15" s="21"/>
      <c r="O15" s="64"/>
      <c r="P15" s="5"/>
    </row>
    <row r="16" spans="1:16" ht="12.75">
      <c r="A16" s="21">
        <v>8</v>
      </c>
      <c r="B16" s="21">
        <v>10404</v>
      </c>
      <c r="C16" s="22">
        <v>8.03</v>
      </c>
      <c r="D16" s="21">
        <v>4120</v>
      </c>
      <c r="E16" s="146">
        <v>340</v>
      </c>
      <c r="F16" s="21">
        <v>750</v>
      </c>
      <c r="G16" s="21">
        <v>400</v>
      </c>
      <c r="H16" s="22">
        <v>81.8</v>
      </c>
      <c r="I16" s="25">
        <v>1.3</v>
      </c>
      <c r="J16" s="146">
        <v>115</v>
      </c>
      <c r="K16" s="25">
        <v>8.3</v>
      </c>
      <c r="L16" s="25">
        <v>13.5</v>
      </c>
      <c r="M16" s="21">
        <v>1064</v>
      </c>
      <c r="N16" s="21">
        <v>74</v>
      </c>
      <c r="O16" s="5"/>
      <c r="P16" s="5"/>
    </row>
    <row r="17" spans="1:16" ht="12.75">
      <c r="A17" s="21">
        <v>9</v>
      </c>
      <c r="B17" s="21">
        <v>10178</v>
      </c>
      <c r="C17" s="22">
        <v>7.82</v>
      </c>
      <c r="D17" s="21">
        <v>2650</v>
      </c>
      <c r="E17" s="146">
        <v>480</v>
      </c>
      <c r="F17" s="21">
        <v>874</v>
      </c>
      <c r="G17" s="21"/>
      <c r="H17" s="22"/>
      <c r="I17" s="22"/>
      <c r="J17" s="146"/>
      <c r="K17" s="25"/>
      <c r="L17" s="25"/>
      <c r="M17" s="21">
        <v>610</v>
      </c>
      <c r="N17" s="21"/>
      <c r="O17" s="5"/>
      <c r="P17" s="5"/>
    </row>
    <row r="18" spans="1:16" ht="12.75">
      <c r="A18" s="21">
        <v>10</v>
      </c>
      <c r="B18" s="21">
        <v>10183</v>
      </c>
      <c r="C18" s="22">
        <v>7.64</v>
      </c>
      <c r="D18" s="21">
        <v>3450</v>
      </c>
      <c r="E18" s="146">
        <v>320</v>
      </c>
      <c r="F18" s="21">
        <v>747</v>
      </c>
      <c r="G18" s="21"/>
      <c r="H18" s="22"/>
      <c r="I18" s="25"/>
      <c r="J18" s="146"/>
      <c r="K18" s="25"/>
      <c r="L18" s="25"/>
      <c r="M18" s="21">
        <v>893</v>
      </c>
      <c r="N18" s="21"/>
      <c r="O18" s="5"/>
      <c r="P18" s="5"/>
    </row>
    <row r="19" spans="1:16" ht="12.75">
      <c r="A19" s="21">
        <v>11</v>
      </c>
      <c r="B19" s="21">
        <v>10992</v>
      </c>
      <c r="C19" s="22">
        <v>7.5</v>
      </c>
      <c r="D19" s="21">
        <v>3240</v>
      </c>
      <c r="E19" s="146">
        <v>620</v>
      </c>
      <c r="F19" s="21">
        <v>917</v>
      </c>
      <c r="G19" s="21"/>
      <c r="H19" s="22"/>
      <c r="I19" s="25"/>
      <c r="J19" s="146"/>
      <c r="K19" s="25"/>
      <c r="L19" s="25"/>
      <c r="M19" s="21">
        <v>794</v>
      </c>
      <c r="N19" s="21"/>
      <c r="O19" s="5"/>
      <c r="P19" s="5"/>
    </row>
    <row r="20" spans="1:16" ht="12.75">
      <c r="A20" s="21">
        <v>12</v>
      </c>
      <c r="B20" s="21">
        <v>10383</v>
      </c>
      <c r="C20" s="22"/>
      <c r="D20" s="21"/>
      <c r="E20" s="146"/>
      <c r="F20" s="21"/>
      <c r="G20" s="21"/>
      <c r="H20" s="22"/>
      <c r="I20" s="22"/>
      <c r="J20" s="146"/>
      <c r="K20" s="25"/>
      <c r="L20" s="25"/>
      <c r="M20" s="21"/>
      <c r="N20" s="21"/>
      <c r="O20" s="5"/>
      <c r="P20" s="5"/>
    </row>
    <row r="21" spans="1:16" ht="12.75">
      <c r="A21" s="21">
        <v>13</v>
      </c>
      <c r="B21" s="21">
        <v>10742</v>
      </c>
      <c r="C21" s="22"/>
      <c r="D21" s="21"/>
      <c r="E21" s="146"/>
      <c r="F21" s="21"/>
      <c r="G21" s="21"/>
      <c r="H21" s="22"/>
      <c r="I21" s="25"/>
      <c r="J21" s="146"/>
      <c r="K21" s="25"/>
      <c r="L21" s="25"/>
      <c r="M21" s="21"/>
      <c r="N21" s="21"/>
      <c r="O21" s="5"/>
      <c r="P21" s="5"/>
    </row>
    <row r="22" spans="1:16" ht="12.75">
      <c r="A22" s="21">
        <v>14</v>
      </c>
      <c r="B22" s="21">
        <v>11448</v>
      </c>
      <c r="C22" s="22">
        <v>7.96</v>
      </c>
      <c r="D22" s="21">
        <v>3700</v>
      </c>
      <c r="E22" s="146">
        <v>480</v>
      </c>
      <c r="F22" s="21">
        <v>1061</v>
      </c>
      <c r="G22" s="21"/>
      <c r="H22" s="22"/>
      <c r="I22" s="22"/>
      <c r="J22" s="146"/>
      <c r="K22" s="25"/>
      <c r="L22" s="25"/>
      <c r="M22" s="21">
        <v>936</v>
      </c>
      <c r="N22" s="21"/>
      <c r="O22" s="5"/>
      <c r="P22" s="5"/>
    </row>
    <row r="23" spans="1:16" ht="12.75">
      <c r="A23" s="21">
        <v>15</v>
      </c>
      <c r="B23" s="21">
        <v>11211</v>
      </c>
      <c r="C23" s="22">
        <v>8.19</v>
      </c>
      <c r="D23" s="21">
        <v>2780</v>
      </c>
      <c r="E23" s="146">
        <v>480</v>
      </c>
      <c r="F23" s="21">
        <v>975</v>
      </c>
      <c r="G23" s="21"/>
      <c r="H23" s="22"/>
      <c r="I23" s="22"/>
      <c r="J23" s="25"/>
      <c r="K23" s="25"/>
      <c r="L23" s="25"/>
      <c r="M23" s="21">
        <v>610</v>
      </c>
      <c r="N23" s="21"/>
      <c r="O23" s="5"/>
      <c r="P23" s="5"/>
    </row>
    <row r="24" spans="1:16" ht="12.75">
      <c r="A24" s="21">
        <v>16</v>
      </c>
      <c r="B24" s="21">
        <v>12028</v>
      </c>
      <c r="C24" s="22">
        <v>8.19</v>
      </c>
      <c r="D24" s="21">
        <v>2530</v>
      </c>
      <c r="E24" s="146">
        <v>520</v>
      </c>
      <c r="F24" s="21">
        <v>965</v>
      </c>
      <c r="G24" s="21"/>
      <c r="H24" s="22"/>
      <c r="I24" s="22"/>
      <c r="J24" s="25"/>
      <c r="K24" s="25"/>
      <c r="L24" s="25"/>
      <c r="M24" s="21">
        <v>510</v>
      </c>
      <c r="N24" s="21"/>
      <c r="O24" s="5"/>
      <c r="P24" s="5"/>
    </row>
    <row r="25" spans="1:16" ht="12.75">
      <c r="A25" s="21">
        <v>17</v>
      </c>
      <c r="B25" s="21">
        <v>13553</v>
      </c>
      <c r="C25" s="22">
        <v>7.81</v>
      </c>
      <c r="D25" s="21">
        <v>3030</v>
      </c>
      <c r="E25" s="146">
        <v>340</v>
      </c>
      <c r="F25" s="21">
        <v>797</v>
      </c>
      <c r="G25" s="21">
        <v>260</v>
      </c>
      <c r="H25" s="22">
        <v>65.71</v>
      </c>
      <c r="I25" s="22">
        <v>1.1</v>
      </c>
      <c r="J25" s="146">
        <v>86</v>
      </c>
      <c r="K25" s="25">
        <v>8.2</v>
      </c>
      <c r="L25" s="25">
        <v>11.3</v>
      </c>
      <c r="M25" s="21">
        <v>723</v>
      </c>
      <c r="N25" s="21">
        <v>54</v>
      </c>
      <c r="O25" s="5"/>
      <c r="P25" s="5"/>
    </row>
    <row r="26" spans="1:16" ht="12.75">
      <c r="A26" s="21" t="s">
        <v>76</v>
      </c>
      <c r="B26" s="21">
        <v>12011</v>
      </c>
      <c r="C26" s="22">
        <v>7.95</v>
      </c>
      <c r="D26" s="21">
        <v>3430</v>
      </c>
      <c r="E26" s="146">
        <v>760</v>
      </c>
      <c r="F26" s="21">
        <v>1219</v>
      </c>
      <c r="G26" s="21"/>
      <c r="H26" s="22"/>
      <c r="I26" s="25"/>
      <c r="J26" s="146"/>
      <c r="K26" s="25"/>
      <c r="L26" s="25"/>
      <c r="M26" s="21">
        <v>822</v>
      </c>
      <c r="N26" s="21"/>
      <c r="O26" s="5"/>
      <c r="P26" s="5"/>
    </row>
    <row r="27" spans="1:16" ht="12.75">
      <c r="A27" s="21">
        <v>19</v>
      </c>
      <c r="B27" s="21">
        <v>12232</v>
      </c>
      <c r="C27" s="22"/>
      <c r="D27" s="21"/>
      <c r="E27" s="146"/>
      <c r="F27" s="21"/>
      <c r="G27" s="21"/>
      <c r="H27" s="22"/>
      <c r="I27" s="22"/>
      <c r="J27" s="146"/>
      <c r="K27" s="25"/>
      <c r="L27" s="25"/>
      <c r="M27" s="21"/>
      <c r="N27" s="21"/>
      <c r="O27" s="5"/>
      <c r="P27" s="5"/>
    </row>
    <row r="28" spans="1:16" ht="12.75">
      <c r="A28" s="21">
        <v>20</v>
      </c>
      <c r="B28" s="21">
        <v>12191</v>
      </c>
      <c r="C28" s="22"/>
      <c r="D28" s="21"/>
      <c r="E28" s="146"/>
      <c r="F28" s="21"/>
      <c r="G28" s="21"/>
      <c r="H28" s="22"/>
      <c r="I28" s="22"/>
      <c r="J28" s="146"/>
      <c r="K28" s="25"/>
      <c r="L28" s="25"/>
      <c r="M28" s="21"/>
      <c r="N28" s="21"/>
      <c r="O28" s="5"/>
      <c r="P28" s="5"/>
    </row>
    <row r="29" spans="1:16" ht="12.75">
      <c r="A29" s="21">
        <v>21</v>
      </c>
      <c r="B29" s="21">
        <v>12569</v>
      </c>
      <c r="C29" s="22">
        <v>8.02</v>
      </c>
      <c r="D29" s="21">
        <v>2410</v>
      </c>
      <c r="E29" s="146">
        <v>620</v>
      </c>
      <c r="F29" s="21">
        <v>981</v>
      </c>
      <c r="G29" s="21"/>
      <c r="H29" s="22"/>
      <c r="I29" s="22"/>
      <c r="J29" s="146"/>
      <c r="K29" s="25"/>
      <c r="L29" s="25"/>
      <c r="M29" s="21">
        <v>454</v>
      </c>
      <c r="N29" s="21"/>
      <c r="O29" s="5"/>
      <c r="P29" s="5"/>
    </row>
    <row r="30" spans="1:16" ht="12.75">
      <c r="A30" s="21">
        <v>22</v>
      </c>
      <c r="B30" s="21">
        <v>12579</v>
      </c>
      <c r="C30" s="22">
        <v>7.8</v>
      </c>
      <c r="D30" s="21">
        <v>2190</v>
      </c>
      <c r="E30" s="146">
        <v>380</v>
      </c>
      <c r="F30" s="21">
        <v>710</v>
      </c>
      <c r="G30" s="21">
        <v>380</v>
      </c>
      <c r="H30" s="22">
        <v>55.86</v>
      </c>
      <c r="I30" s="25">
        <v>1.4</v>
      </c>
      <c r="J30" s="146">
        <v>79</v>
      </c>
      <c r="K30" s="25">
        <v>5</v>
      </c>
      <c r="L30" s="25">
        <v>10.2</v>
      </c>
      <c r="M30" s="21">
        <v>454</v>
      </c>
      <c r="N30" s="21">
        <v>57</v>
      </c>
      <c r="O30" s="5"/>
      <c r="P30" s="5"/>
    </row>
    <row r="31" spans="1:16" ht="12.75">
      <c r="A31" s="21">
        <v>23</v>
      </c>
      <c r="B31" s="21">
        <v>12054</v>
      </c>
      <c r="C31" s="22">
        <v>8.09</v>
      </c>
      <c r="D31" s="21">
        <v>2120</v>
      </c>
      <c r="E31" s="146">
        <v>560</v>
      </c>
      <c r="F31" s="21">
        <v>1009</v>
      </c>
      <c r="G31" s="21"/>
      <c r="H31" s="22"/>
      <c r="I31" s="25"/>
      <c r="J31" s="146"/>
      <c r="K31" s="25"/>
      <c r="L31" s="25"/>
      <c r="M31" s="21">
        <v>560</v>
      </c>
      <c r="N31" s="21"/>
      <c r="O31" s="5"/>
      <c r="P31" s="5"/>
    </row>
    <row r="32" spans="1:16" ht="12.75">
      <c r="A32" s="21" t="s">
        <v>79</v>
      </c>
      <c r="B32" s="21">
        <v>12291</v>
      </c>
      <c r="C32" s="22">
        <v>7.95</v>
      </c>
      <c r="D32" s="21">
        <v>3390</v>
      </c>
      <c r="E32" s="21">
        <v>340</v>
      </c>
      <c r="F32" s="21">
        <v>804</v>
      </c>
      <c r="G32" s="21"/>
      <c r="H32" s="22"/>
      <c r="I32" s="22"/>
      <c r="J32" s="146"/>
      <c r="K32" s="25"/>
      <c r="L32" s="25"/>
      <c r="M32" s="21">
        <v>808</v>
      </c>
      <c r="N32" s="21"/>
      <c r="O32" s="5"/>
      <c r="P32" s="5"/>
    </row>
    <row r="33" spans="1:16" ht="12.75">
      <c r="A33" s="21">
        <v>25</v>
      </c>
      <c r="B33" s="21">
        <v>11373</v>
      </c>
      <c r="C33" s="22">
        <v>7.92</v>
      </c>
      <c r="D33" s="21">
        <v>2160</v>
      </c>
      <c r="E33" s="21">
        <v>400</v>
      </c>
      <c r="F33" s="21">
        <v>957</v>
      </c>
      <c r="G33" s="21"/>
      <c r="H33" s="22"/>
      <c r="I33" s="22"/>
      <c r="J33" s="146"/>
      <c r="K33" s="25"/>
      <c r="L33" s="25"/>
      <c r="M33" s="21">
        <v>383</v>
      </c>
      <c r="N33" s="21"/>
      <c r="O33" s="5"/>
      <c r="P33" s="5"/>
    </row>
    <row r="34" spans="1:16" ht="12.75">
      <c r="A34" s="21">
        <v>26</v>
      </c>
      <c r="B34" s="21">
        <v>12468</v>
      </c>
      <c r="C34" s="22"/>
      <c r="D34" s="21"/>
      <c r="E34" s="21"/>
      <c r="F34" s="21"/>
      <c r="G34" s="21"/>
      <c r="H34" s="22"/>
      <c r="I34" s="22"/>
      <c r="J34" s="146"/>
      <c r="K34" s="25"/>
      <c r="L34" s="25"/>
      <c r="M34" s="21"/>
      <c r="N34" s="21"/>
      <c r="O34" s="5"/>
      <c r="P34" s="5"/>
    </row>
    <row r="35" spans="1:16" ht="12.75">
      <c r="A35" s="21">
        <v>27</v>
      </c>
      <c r="B35" s="21">
        <v>12250</v>
      </c>
      <c r="C35" s="22"/>
      <c r="D35" s="21"/>
      <c r="E35" s="21"/>
      <c r="F35" s="21"/>
      <c r="G35" s="21"/>
      <c r="H35" s="22"/>
      <c r="I35" s="25"/>
      <c r="J35" s="146"/>
      <c r="K35" s="25"/>
      <c r="L35" s="25"/>
      <c r="M35" s="21"/>
      <c r="N35" s="21"/>
      <c r="O35" s="5"/>
      <c r="P35" s="5"/>
    </row>
    <row r="36" spans="1:16" ht="12.75">
      <c r="A36" s="21">
        <v>28</v>
      </c>
      <c r="B36" s="21">
        <v>12559</v>
      </c>
      <c r="C36" s="22">
        <v>7.64</v>
      </c>
      <c r="D36" s="21">
        <v>2510</v>
      </c>
      <c r="E36" s="21">
        <v>640</v>
      </c>
      <c r="F36" s="21">
        <v>1324</v>
      </c>
      <c r="G36" s="21">
        <v>580</v>
      </c>
      <c r="H36" s="22">
        <v>94.3</v>
      </c>
      <c r="I36" s="25">
        <v>1.3</v>
      </c>
      <c r="J36" s="146">
        <v>133</v>
      </c>
      <c r="K36" s="25">
        <v>12.4</v>
      </c>
      <c r="L36" s="25">
        <v>17.9</v>
      </c>
      <c r="M36" s="21">
        <v>482</v>
      </c>
      <c r="N36" s="21">
        <v>54</v>
      </c>
      <c r="O36" s="5"/>
      <c r="P36" s="5"/>
    </row>
    <row r="37" spans="1:16" ht="12.75">
      <c r="A37" s="21">
        <v>29</v>
      </c>
      <c r="B37" s="21">
        <v>12592</v>
      </c>
      <c r="C37" s="22">
        <v>7.59</v>
      </c>
      <c r="D37" s="21">
        <v>3070</v>
      </c>
      <c r="E37" s="21">
        <v>540</v>
      </c>
      <c r="F37" s="21">
        <v>1030</v>
      </c>
      <c r="G37" s="21"/>
      <c r="H37" s="22"/>
      <c r="I37" s="22"/>
      <c r="J37" s="146"/>
      <c r="K37" s="25"/>
      <c r="L37" s="25"/>
      <c r="M37" s="21">
        <v>723</v>
      </c>
      <c r="N37" s="21"/>
      <c r="O37" s="5"/>
      <c r="P37" s="5"/>
    </row>
    <row r="38" spans="1:16" ht="12.75">
      <c r="A38" s="21" t="s">
        <v>82</v>
      </c>
      <c r="B38" s="21">
        <v>14639</v>
      </c>
      <c r="C38" s="22">
        <v>7.71</v>
      </c>
      <c r="D38" s="21">
        <v>2670</v>
      </c>
      <c r="E38" s="21">
        <v>400</v>
      </c>
      <c r="F38" s="21">
        <v>1094</v>
      </c>
      <c r="G38" s="21"/>
      <c r="H38" s="22"/>
      <c r="I38" s="22"/>
      <c r="J38" s="146"/>
      <c r="K38" s="25"/>
      <c r="L38" s="25"/>
      <c r="M38" s="21">
        <v>539</v>
      </c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2"/>
      <c r="I39" s="22"/>
      <c r="J39" s="146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7.85</v>
      </c>
      <c r="D40" s="50">
        <f>ROUND(AVERAGE(D9:D39),0)</f>
        <v>2990</v>
      </c>
      <c r="E40" s="50">
        <f>ROUND(AVERAGE(E9:E39),0)</f>
        <v>460</v>
      </c>
      <c r="F40" s="50">
        <f>ROUND(AVERAGE(F9:F39),0)</f>
        <v>927</v>
      </c>
      <c r="G40" s="50">
        <f>ROUND(AVERAGE(G9:G39),0)</f>
        <v>380</v>
      </c>
      <c r="H40" s="51">
        <f>ROUND(AVERAGE(H9:H39),1)</f>
        <v>70.2</v>
      </c>
      <c r="I40" s="49">
        <f>ROUND(AVERAGE(I9:I39),1)</f>
        <v>1.2</v>
      </c>
      <c r="J40" s="51">
        <f>ROUND(AVERAGE(J9:J39),1)</f>
        <v>97.2</v>
      </c>
      <c r="K40" s="51">
        <f>ROUND(AVERAGE(K9:K39),1)</f>
        <v>7.4</v>
      </c>
      <c r="L40" s="51">
        <f>ROUND(AVERAGE(L9:L39),1)</f>
        <v>12.4</v>
      </c>
      <c r="M40" s="50">
        <f>ROUND(AVERAGE(M9:M39),0)</f>
        <v>712</v>
      </c>
      <c r="N40" s="88">
        <f>ROUND(AVERAGE(N9:N39),0)</f>
        <v>60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E40*11.472</f>
        <v>5277.12</v>
      </c>
      <c r="F41" s="25">
        <f aca="true" t="shared" si="0" ref="F41:N41">F40*11.472</f>
        <v>10634.544</v>
      </c>
      <c r="G41" s="25">
        <f t="shared" si="0"/>
        <v>4359.36</v>
      </c>
      <c r="H41" s="25">
        <f t="shared" si="0"/>
        <v>805.3344</v>
      </c>
      <c r="I41" s="25">
        <f t="shared" si="0"/>
        <v>13.766399999999999</v>
      </c>
      <c r="J41" s="25">
        <f t="shared" si="0"/>
        <v>1115.0783999999999</v>
      </c>
      <c r="K41" s="25">
        <f t="shared" si="0"/>
        <v>84.8928</v>
      </c>
      <c r="L41" s="25">
        <f t="shared" si="0"/>
        <v>142.2528</v>
      </c>
      <c r="M41" s="25">
        <f t="shared" si="0"/>
        <v>8168.063999999999</v>
      </c>
      <c r="N41" s="25">
        <f t="shared" si="0"/>
        <v>688.3199999999999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E40*344.171</f>
        <v>158318.66</v>
      </c>
      <c r="F42" s="25">
        <f aca="true" t="shared" si="1" ref="F42:N42">F40*344.171</f>
        <v>319046.517</v>
      </c>
      <c r="G42" s="25">
        <f t="shared" si="1"/>
        <v>130784.98</v>
      </c>
      <c r="H42" s="25">
        <f t="shared" si="1"/>
        <v>24160.8042</v>
      </c>
      <c r="I42" s="25">
        <f t="shared" si="1"/>
        <v>413.0052</v>
      </c>
      <c r="J42" s="25">
        <f t="shared" si="1"/>
        <v>33453.4212</v>
      </c>
      <c r="K42" s="25">
        <f t="shared" si="1"/>
        <v>2546.8654</v>
      </c>
      <c r="L42" s="25">
        <f t="shared" si="1"/>
        <v>4267.7204</v>
      </c>
      <c r="M42" s="25">
        <f t="shared" si="1"/>
        <v>245049.752</v>
      </c>
      <c r="N42" s="25">
        <f t="shared" si="1"/>
        <v>20650.26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6">
      <selection activeCell="H26" sqref="H2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12747</v>
      </c>
      <c r="C9" s="22">
        <v>7.34</v>
      </c>
      <c r="D9" s="21">
        <v>2620</v>
      </c>
      <c r="E9" s="25">
        <v>10</v>
      </c>
      <c r="F9" s="21">
        <v>57</v>
      </c>
      <c r="G9" s="22"/>
      <c r="H9" s="24"/>
      <c r="I9" s="25"/>
      <c r="J9" s="21"/>
      <c r="K9" s="21"/>
      <c r="L9" s="21"/>
      <c r="M9" s="21">
        <v>730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12445</v>
      </c>
      <c r="C10" s="22">
        <v>7.37</v>
      </c>
      <c r="D10" s="21">
        <v>2650</v>
      </c>
      <c r="E10" s="25">
        <v>20.3</v>
      </c>
      <c r="F10" s="21">
        <v>51</v>
      </c>
      <c r="G10" s="22"/>
      <c r="H10" s="24"/>
      <c r="I10" s="25"/>
      <c r="J10" s="21"/>
      <c r="K10" s="21"/>
      <c r="L10" s="22"/>
      <c r="M10" s="21">
        <v>773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12483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12695</v>
      </c>
      <c r="C12" s="22"/>
      <c r="D12" s="21"/>
      <c r="E12" s="25"/>
      <c r="F12" s="21"/>
      <c r="G12" s="22"/>
      <c r="H12" s="24"/>
      <c r="I12" s="25"/>
      <c r="J12" s="21"/>
      <c r="K12" s="22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20324</v>
      </c>
      <c r="C13" s="22">
        <v>7.22</v>
      </c>
      <c r="D13" s="21">
        <v>2580</v>
      </c>
      <c r="E13" s="25">
        <v>14.5</v>
      </c>
      <c r="F13" s="21">
        <v>59</v>
      </c>
      <c r="G13" s="22"/>
      <c r="H13" s="24"/>
      <c r="I13" s="25"/>
      <c r="J13" s="21"/>
      <c r="K13" s="21"/>
      <c r="L13" s="21"/>
      <c r="M13" s="21">
        <v>752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13804</v>
      </c>
      <c r="C14" s="22">
        <v>7.47</v>
      </c>
      <c r="D14" s="21">
        <v>2510</v>
      </c>
      <c r="E14" s="25">
        <v>12.8</v>
      </c>
      <c r="F14" s="21">
        <v>57</v>
      </c>
      <c r="G14" s="22"/>
      <c r="H14" s="24"/>
      <c r="I14" s="25"/>
      <c r="J14" s="21"/>
      <c r="K14" s="21"/>
      <c r="L14" s="21"/>
      <c r="M14" s="21">
        <v>723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13676</v>
      </c>
      <c r="C15" s="22">
        <v>7.36</v>
      </c>
      <c r="D15" s="21">
        <v>2120</v>
      </c>
      <c r="E15" s="25">
        <v>27.5</v>
      </c>
      <c r="F15" s="21">
        <v>46</v>
      </c>
      <c r="G15" s="22"/>
      <c r="H15" s="24"/>
      <c r="I15" s="25"/>
      <c r="J15" s="21"/>
      <c r="K15" s="21"/>
      <c r="L15" s="21"/>
      <c r="M15" s="21">
        <v>518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12152</v>
      </c>
      <c r="C16" s="22">
        <v>7.11</v>
      </c>
      <c r="D16" s="21">
        <v>2210</v>
      </c>
      <c r="E16" s="25">
        <v>20</v>
      </c>
      <c r="F16" s="21">
        <v>65</v>
      </c>
      <c r="G16" s="22">
        <v>8.13</v>
      </c>
      <c r="H16" s="24">
        <v>0.1</v>
      </c>
      <c r="I16" s="25">
        <v>6.9</v>
      </c>
      <c r="J16" s="21">
        <v>11.5</v>
      </c>
      <c r="K16" s="21">
        <v>0.14</v>
      </c>
      <c r="L16" s="22">
        <v>0.64</v>
      </c>
      <c r="M16" s="21">
        <v>539</v>
      </c>
      <c r="N16" s="21">
        <v>90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20438</v>
      </c>
      <c r="C17" s="22">
        <v>7.21</v>
      </c>
      <c r="D17" s="21">
        <v>2330</v>
      </c>
      <c r="E17" s="25">
        <v>19</v>
      </c>
      <c r="F17" s="21">
        <v>62</v>
      </c>
      <c r="G17" s="22"/>
      <c r="H17" s="24"/>
      <c r="I17" s="25"/>
      <c r="J17" s="21"/>
      <c r="K17" s="21"/>
      <c r="L17" s="21"/>
      <c r="M17" s="21">
        <v>489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13682</v>
      </c>
      <c r="C18" s="22"/>
      <c r="D18" s="21"/>
      <c r="E18" s="25"/>
      <c r="F18" s="21"/>
      <c r="G18" s="22"/>
      <c r="H18" s="24"/>
      <c r="I18" s="25"/>
      <c r="J18" s="21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14570</v>
      </c>
      <c r="C19" s="22"/>
      <c r="D19" s="21"/>
      <c r="E19" s="25"/>
      <c r="F19" s="21"/>
      <c r="G19" s="22"/>
      <c r="H19" s="24"/>
      <c r="I19" s="25"/>
      <c r="J19" s="21"/>
      <c r="K19" s="21"/>
      <c r="L19" s="22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13632</v>
      </c>
      <c r="C20" s="22">
        <v>7.07</v>
      </c>
      <c r="D20" s="21">
        <v>2150</v>
      </c>
      <c r="E20" s="25">
        <v>38</v>
      </c>
      <c r="F20" s="21">
        <v>71</v>
      </c>
      <c r="G20" s="22"/>
      <c r="H20" s="24"/>
      <c r="I20" s="25"/>
      <c r="J20" s="21"/>
      <c r="K20" s="21"/>
      <c r="L20" s="21"/>
      <c r="M20" s="21">
        <v>518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15372</v>
      </c>
      <c r="C21" s="22">
        <v>7.27</v>
      </c>
      <c r="D21" s="21">
        <v>2080</v>
      </c>
      <c r="E21" s="25">
        <v>27.5</v>
      </c>
      <c r="F21" s="21">
        <v>58</v>
      </c>
      <c r="G21" s="22">
        <v>8.68</v>
      </c>
      <c r="H21" s="24">
        <v>4.36</v>
      </c>
      <c r="I21" s="25">
        <v>5.6</v>
      </c>
      <c r="J21" s="21">
        <v>13.1</v>
      </c>
      <c r="K21" s="22">
        <v>0.58</v>
      </c>
      <c r="L21" s="21">
        <v>1.76</v>
      </c>
      <c r="M21" s="21">
        <v>525</v>
      </c>
      <c r="N21" s="21">
        <v>79</v>
      </c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13376</v>
      </c>
      <c r="C22" s="22">
        <v>7.61</v>
      </c>
      <c r="D22" s="21">
        <v>2070</v>
      </c>
      <c r="E22" s="25">
        <v>25.5</v>
      </c>
      <c r="F22" s="21">
        <v>68</v>
      </c>
      <c r="G22" s="22"/>
      <c r="H22" s="24"/>
      <c r="I22" s="25"/>
      <c r="J22" s="21"/>
      <c r="K22" s="21"/>
      <c r="L22" s="21"/>
      <c r="M22" s="21">
        <v>503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15196</v>
      </c>
      <c r="C23" s="22">
        <v>7.69</v>
      </c>
      <c r="D23" s="21">
        <v>2220</v>
      </c>
      <c r="E23" s="25">
        <v>31.5</v>
      </c>
      <c r="F23" s="21">
        <v>78</v>
      </c>
      <c r="G23" s="22"/>
      <c r="H23" s="24"/>
      <c r="I23" s="25"/>
      <c r="J23" s="21"/>
      <c r="K23" s="21"/>
      <c r="L23" s="21"/>
      <c r="M23" s="21">
        <v>539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14551</v>
      </c>
      <c r="C24" s="22">
        <v>7.82</v>
      </c>
      <c r="D24" s="21">
        <v>2310</v>
      </c>
      <c r="E24" s="25">
        <v>32.8</v>
      </c>
      <c r="F24" s="21">
        <v>102</v>
      </c>
      <c r="G24" s="22"/>
      <c r="H24" s="24"/>
      <c r="I24" s="25"/>
      <c r="J24" s="21"/>
      <c r="K24" s="21"/>
      <c r="L24" s="21"/>
      <c r="M24" s="21">
        <v>581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13721</v>
      </c>
      <c r="C25" s="22"/>
      <c r="D25" s="21"/>
      <c r="E25" s="25"/>
      <c r="F25" s="21"/>
      <c r="G25" s="22"/>
      <c r="H25" s="24"/>
      <c r="I25" s="25"/>
      <c r="J25" s="21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13528</v>
      </c>
      <c r="C26" s="22"/>
      <c r="D26" s="21"/>
      <c r="E26" s="25"/>
      <c r="F26" s="21"/>
      <c r="G26" s="22"/>
      <c r="H26" s="24"/>
      <c r="I26" s="25"/>
      <c r="J26" s="21"/>
      <c r="K26" s="21"/>
      <c r="L26" s="21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14278</v>
      </c>
      <c r="C27" s="22">
        <v>6.95</v>
      </c>
      <c r="D27" s="21">
        <v>2290</v>
      </c>
      <c r="E27" s="25">
        <v>26.4</v>
      </c>
      <c r="F27" s="21">
        <v>82</v>
      </c>
      <c r="G27" s="22"/>
      <c r="H27" s="24"/>
      <c r="I27" s="25"/>
      <c r="J27" s="21"/>
      <c r="K27" s="21"/>
      <c r="L27" s="21"/>
      <c r="M27" s="21">
        <v>581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15512</v>
      </c>
      <c r="C28" s="22">
        <v>7.02</v>
      </c>
      <c r="D28" s="21">
        <v>2200</v>
      </c>
      <c r="E28" s="25">
        <v>39.6</v>
      </c>
      <c r="F28" s="21">
        <v>96</v>
      </c>
      <c r="G28" s="22"/>
      <c r="H28" s="24"/>
      <c r="I28" s="25"/>
      <c r="J28" s="21"/>
      <c r="K28" s="21"/>
      <c r="L28" s="21"/>
      <c r="M28" s="21">
        <v>539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13668</v>
      </c>
      <c r="C29" s="22">
        <v>7.26</v>
      </c>
      <c r="D29" s="21">
        <v>2310</v>
      </c>
      <c r="E29" s="25">
        <v>37</v>
      </c>
      <c r="F29" s="21">
        <v>90</v>
      </c>
      <c r="G29" s="22"/>
      <c r="H29" s="24"/>
      <c r="I29" s="25"/>
      <c r="J29" s="25"/>
      <c r="K29" s="21"/>
      <c r="L29" s="21"/>
      <c r="M29" s="21">
        <v>581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14210</v>
      </c>
      <c r="C30" s="22">
        <v>6.79</v>
      </c>
      <c r="D30" s="21">
        <v>2370</v>
      </c>
      <c r="E30" s="25">
        <v>41</v>
      </c>
      <c r="F30" s="21">
        <v>99</v>
      </c>
      <c r="G30" s="22"/>
      <c r="H30" s="24"/>
      <c r="I30" s="25"/>
      <c r="J30" s="21"/>
      <c r="K30" s="21"/>
      <c r="L30" s="21"/>
      <c r="M30" s="21">
        <v>596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15241</v>
      </c>
      <c r="C31" s="22">
        <v>6.85</v>
      </c>
      <c r="D31" s="21">
        <v>2380</v>
      </c>
      <c r="E31" s="25">
        <v>42</v>
      </c>
      <c r="F31" s="21">
        <v>84</v>
      </c>
      <c r="G31" s="22">
        <v>7.58</v>
      </c>
      <c r="H31" s="24">
        <v>1.73</v>
      </c>
      <c r="I31" s="25">
        <v>7.3</v>
      </c>
      <c r="J31" s="25">
        <v>14</v>
      </c>
      <c r="K31" s="25">
        <v>1.5</v>
      </c>
      <c r="L31" s="21">
        <v>3.09</v>
      </c>
      <c r="M31" s="21">
        <v>581</v>
      </c>
      <c r="N31" s="21">
        <v>83</v>
      </c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13717</v>
      </c>
      <c r="C32" s="22"/>
      <c r="D32" s="21"/>
      <c r="E32" s="25"/>
      <c r="F32" s="21"/>
      <c r="G32" s="22"/>
      <c r="H32" s="24"/>
      <c r="I32" s="25"/>
      <c r="J32" s="21"/>
      <c r="K32" s="21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13692</v>
      </c>
      <c r="C33" s="22"/>
      <c r="D33" s="21"/>
      <c r="E33" s="25"/>
      <c r="F33" s="21"/>
      <c r="G33" s="22"/>
      <c r="H33" s="24"/>
      <c r="I33" s="25"/>
      <c r="J33" s="21"/>
      <c r="K33" s="21"/>
      <c r="L33" s="21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15588</v>
      </c>
      <c r="C34" s="22">
        <v>7.15</v>
      </c>
      <c r="D34" s="21">
        <v>2240</v>
      </c>
      <c r="E34" s="25">
        <v>28</v>
      </c>
      <c r="F34" s="21">
        <v>114</v>
      </c>
      <c r="G34" s="22"/>
      <c r="H34" s="24"/>
      <c r="I34" s="25"/>
      <c r="J34" s="21"/>
      <c r="K34" s="21"/>
      <c r="L34" s="21"/>
      <c r="M34" s="21">
        <v>553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14416</v>
      </c>
      <c r="C35" s="22">
        <v>7.52</v>
      </c>
      <c r="D35" s="21">
        <v>2120</v>
      </c>
      <c r="E35" s="25">
        <v>27</v>
      </c>
      <c r="F35" s="21">
        <v>99</v>
      </c>
      <c r="G35" s="22"/>
      <c r="H35" s="24"/>
      <c r="I35" s="25"/>
      <c r="J35" s="21"/>
      <c r="K35" s="21"/>
      <c r="L35" s="21"/>
      <c r="M35" s="21">
        <v>511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14770</v>
      </c>
      <c r="C36" s="22">
        <v>6.83</v>
      </c>
      <c r="D36" s="21">
        <v>2110</v>
      </c>
      <c r="E36" s="25">
        <v>19</v>
      </c>
      <c r="F36" s="21">
        <v>66</v>
      </c>
      <c r="G36" s="22">
        <v>7.41</v>
      </c>
      <c r="H36" s="24">
        <v>4.42</v>
      </c>
      <c r="I36" s="25">
        <v>5.6</v>
      </c>
      <c r="J36" s="25">
        <v>12.4</v>
      </c>
      <c r="K36" s="21">
        <v>0.38</v>
      </c>
      <c r="L36" s="22">
        <v>1.18</v>
      </c>
      <c r="M36" s="21">
        <v>496</v>
      </c>
      <c r="N36" s="21">
        <v>93</v>
      </c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14704</v>
      </c>
      <c r="C37" s="22">
        <v>7.61</v>
      </c>
      <c r="D37" s="21">
        <v>2220</v>
      </c>
      <c r="E37" s="25">
        <v>28</v>
      </c>
      <c r="F37" s="21">
        <v>70</v>
      </c>
      <c r="G37" s="22"/>
      <c r="H37" s="24"/>
      <c r="I37" s="25"/>
      <c r="J37" s="21"/>
      <c r="K37" s="21"/>
      <c r="L37" s="21"/>
      <c r="M37" s="21">
        <v>539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13890</v>
      </c>
      <c r="C38" s="22">
        <v>7.53</v>
      </c>
      <c r="D38" s="21">
        <v>2360</v>
      </c>
      <c r="E38" s="25">
        <v>26</v>
      </c>
      <c r="F38" s="21">
        <v>76</v>
      </c>
      <c r="G38" s="22"/>
      <c r="H38" s="24"/>
      <c r="I38" s="25"/>
      <c r="J38" s="25"/>
      <c r="K38" s="21"/>
      <c r="L38" s="22"/>
      <c r="M38" s="21">
        <v>610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13428</v>
      </c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7.28</v>
      </c>
      <c r="D40" s="50">
        <f>ROUND(AVERAGE(D9:D39),0)</f>
        <v>2293</v>
      </c>
      <c r="E40" s="51">
        <f>ROUND(AVERAGE(E9:E39),1)</f>
        <v>27</v>
      </c>
      <c r="F40" s="51">
        <f>ROUND(AVERAGE(F9:F39),1)</f>
        <v>75</v>
      </c>
      <c r="G40" s="49">
        <f>ROUND(AVERAGE(G9:G39),2)</f>
        <v>7.95</v>
      </c>
      <c r="H40" s="49">
        <f>ROUND(AVERAGE(H9:H39),2)</f>
        <v>2.65</v>
      </c>
      <c r="I40" s="51">
        <f>ROUND(AVERAGE(I9:I39),1)</f>
        <v>6.4</v>
      </c>
      <c r="J40" s="51">
        <f>ROUND(AVERAGE(J9:J39),1)</f>
        <v>12.8</v>
      </c>
      <c r="K40" s="49">
        <f>ROUND(AVERAGE(K9:K39),2)</f>
        <v>0.65</v>
      </c>
      <c r="L40" s="49">
        <f>ROUND(AVERAGE(L9:L39),2)</f>
        <v>1.67</v>
      </c>
      <c r="M40" s="50">
        <f>ROUND(AVERAGE(M9:M39),0)</f>
        <v>581</v>
      </c>
      <c r="N40" s="88">
        <f>ROUND(AVERAGE(N9:N39),0)</f>
        <v>86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E40*14.371</f>
        <v>388.017</v>
      </c>
      <c r="F41" s="25">
        <f aca="true" t="shared" si="0" ref="F41:N41">F40*14.371</f>
        <v>1077.825</v>
      </c>
      <c r="G41" s="25">
        <f t="shared" si="0"/>
        <v>114.24945000000001</v>
      </c>
      <c r="H41" s="25">
        <f t="shared" si="0"/>
        <v>38.08315</v>
      </c>
      <c r="I41" s="25">
        <f t="shared" si="0"/>
        <v>91.9744</v>
      </c>
      <c r="J41" s="25">
        <f t="shared" si="0"/>
        <v>183.9488</v>
      </c>
      <c r="K41" s="25">
        <f t="shared" si="0"/>
        <v>9.34115</v>
      </c>
      <c r="L41" s="25">
        <f t="shared" si="0"/>
        <v>23.99957</v>
      </c>
      <c r="M41" s="25">
        <f t="shared" si="0"/>
        <v>8349.551</v>
      </c>
      <c r="N41" s="25">
        <f t="shared" si="0"/>
        <v>1235.906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E40*445.506</f>
        <v>12028.661999999998</v>
      </c>
      <c r="F42" s="25">
        <f aca="true" t="shared" si="1" ref="F42:N42">F40*445.506</f>
        <v>33412.95</v>
      </c>
      <c r="G42" s="25">
        <f t="shared" si="1"/>
        <v>3541.7727</v>
      </c>
      <c r="H42" s="25">
        <f t="shared" si="1"/>
        <v>1180.5909</v>
      </c>
      <c r="I42" s="25">
        <f t="shared" si="1"/>
        <v>2851.2384</v>
      </c>
      <c r="J42" s="25">
        <f t="shared" si="1"/>
        <v>5702.4768</v>
      </c>
      <c r="K42" s="25">
        <f t="shared" si="1"/>
        <v>289.5789</v>
      </c>
      <c r="L42" s="25">
        <f t="shared" si="1"/>
        <v>743.99502</v>
      </c>
      <c r="M42" s="25">
        <f t="shared" si="1"/>
        <v>258838.98599999998</v>
      </c>
      <c r="N42" s="25">
        <f t="shared" si="1"/>
        <v>38313.515999999996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">
      <selection activeCell="H19" sqref="H1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12747</v>
      </c>
      <c r="C9" s="22">
        <v>7.68</v>
      </c>
      <c r="D9" s="21">
        <v>3740</v>
      </c>
      <c r="E9" s="146">
        <v>1120</v>
      </c>
      <c r="F9" s="21">
        <v>1322</v>
      </c>
      <c r="G9" s="22"/>
      <c r="H9" s="24"/>
      <c r="I9" s="25"/>
      <c r="J9" s="21"/>
      <c r="K9" s="21"/>
      <c r="L9" s="21"/>
      <c r="M9" s="21">
        <v>1035</v>
      </c>
      <c r="N9" s="21"/>
      <c r="O9" s="63"/>
      <c r="P9" s="5"/>
    </row>
    <row r="10" spans="1:16" ht="12.75">
      <c r="A10" s="21">
        <v>2</v>
      </c>
      <c r="B10" s="46">
        <v>12445</v>
      </c>
      <c r="C10" s="22">
        <v>7.78</v>
      </c>
      <c r="D10" s="21">
        <v>3450</v>
      </c>
      <c r="E10" s="146">
        <v>680</v>
      </c>
      <c r="F10" s="21">
        <v>1492</v>
      </c>
      <c r="G10" s="22"/>
      <c r="H10" s="24"/>
      <c r="I10" s="25"/>
      <c r="J10" s="21"/>
      <c r="K10" s="21"/>
      <c r="L10" s="22"/>
      <c r="M10" s="21">
        <v>865</v>
      </c>
      <c r="N10" s="21"/>
      <c r="O10" s="63"/>
      <c r="P10" s="5"/>
    </row>
    <row r="11" spans="1:16" ht="12.75">
      <c r="A11" s="21">
        <v>3</v>
      </c>
      <c r="B11" s="21">
        <v>12483</v>
      </c>
      <c r="C11" s="22"/>
      <c r="D11" s="21"/>
      <c r="E11" s="146"/>
      <c r="F11" s="21"/>
      <c r="G11" s="22"/>
      <c r="H11" s="24"/>
      <c r="I11" s="25"/>
      <c r="J11" s="21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12695</v>
      </c>
      <c r="C12" s="22"/>
      <c r="D12" s="21"/>
      <c r="E12" s="146"/>
      <c r="F12" s="21"/>
      <c r="G12" s="146"/>
      <c r="H12" s="24"/>
      <c r="I12" s="25"/>
      <c r="J12" s="21"/>
      <c r="K12" s="25"/>
      <c r="L12" s="21"/>
      <c r="M12" s="21"/>
      <c r="N12" s="21"/>
      <c r="O12" s="64"/>
      <c r="P12" s="5"/>
    </row>
    <row r="13" spans="1:16" ht="12.75">
      <c r="A13" s="21" t="s">
        <v>96</v>
      </c>
      <c r="B13" s="21">
        <v>20324</v>
      </c>
      <c r="C13" s="22">
        <v>7.55</v>
      </c>
      <c r="D13" s="21">
        <v>2440</v>
      </c>
      <c r="E13" s="146">
        <v>760</v>
      </c>
      <c r="F13" s="21">
        <v>1432</v>
      </c>
      <c r="G13" s="146"/>
      <c r="H13" s="24"/>
      <c r="I13" s="25"/>
      <c r="J13" s="21"/>
      <c r="K13" s="21"/>
      <c r="L13" s="21"/>
      <c r="M13" s="21">
        <v>525</v>
      </c>
      <c r="N13" s="21"/>
      <c r="O13" s="5"/>
      <c r="P13" s="5"/>
    </row>
    <row r="14" spans="1:16" ht="12.75">
      <c r="A14" s="21">
        <v>6</v>
      </c>
      <c r="B14" s="21">
        <v>13804</v>
      </c>
      <c r="C14" s="22">
        <v>7.68</v>
      </c>
      <c r="D14" s="21">
        <v>2270</v>
      </c>
      <c r="E14" s="146"/>
      <c r="F14" s="21">
        <v>1396</v>
      </c>
      <c r="G14" s="22"/>
      <c r="H14" s="24"/>
      <c r="I14" s="25"/>
      <c r="J14" s="21"/>
      <c r="K14" s="21"/>
      <c r="L14" s="21"/>
      <c r="M14" s="21">
        <v>475</v>
      </c>
      <c r="N14" s="21"/>
      <c r="O14" s="5"/>
      <c r="P14" s="5"/>
    </row>
    <row r="15" spans="1:16" ht="12.75">
      <c r="A15" s="21" t="s">
        <v>70</v>
      </c>
      <c r="B15" s="21">
        <v>13676</v>
      </c>
      <c r="C15" s="22">
        <v>7.7</v>
      </c>
      <c r="D15" s="21">
        <v>2090</v>
      </c>
      <c r="E15" s="146">
        <v>720</v>
      </c>
      <c r="F15" s="21">
        <v>1392</v>
      </c>
      <c r="G15" s="22"/>
      <c r="H15" s="24"/>
      <c r="I15" s="25"/>
      <c r="J15" s="21"/>
      <c r="K15" s="21"/>
      <c r="L15" s="21"/>
      <c r="M15" s="21">
        <v>376</v>
      </c>
      <c r="N15" s="21"/>
      <c r="O15" s="64"/>
      <c r="P15" s="5"/>
    </row>
    <row r="16" spans="1:16" ht="12.75">
      <c r="A16" s="21">
        <v>8</v>
      </c>
      <c r="B16" s="21">
        <v>12152</v>
      </c>
      <c r="C16" s="22">
        <v>7.97</v>
      </c>
      <c r="D16" s="21">
        <v>2960</v>
      </c>
      <c r="E16" s="146">
        <v>520</v>
      </c>
      <c r="F16" s="21">
        <v>1231</v>
      </c>
      <c r="G16" s="146">
        <v>540</v>
      </c>
      <c r="H16" s="24">
        <v>68.79</v>
      </c>
      <c r="I16" s="25">
        <v>2.1</v>
      </c>
      <c r="J16" s="21">
        <v>112</v>
      </c>
      <c r="K16" s="21">
        <v>9.1</v>
      </c>
      <c r="L16" s="25">
        <v>23.5</v>
      </c>
      <c r="M16" s="21">
        <v>617</v>
      </c>
      <c r="N16" s="21">
        <v>45</v>
      </c>
      <c r="O16" s="5"/>
      <c r="P16" s="5"/>
    </row>
    <row r="17" spans="1:16" ht="12.75">
      <c r="A17" s="21" t="s">
        <v>107</v>
      </c>
      <c r="B17" s="21">
        <v>20438</v>
      </c>
      <c r="C17" s="22">
        <v>7.63</v>
      </c>
      <c r="D17" s="21">
        <v>2590</v>
      </c>
      <c r="E17" s="146">
        <v>680</v>
      </c>
      <c r="F17" s="21">
        <v>1160</v>
      </c>
      <c r="G17" s="146"/>
      <c r="H17" s="24"/>
      <c r="I17" s="25"/>
      <c r="J17" s="21"/>
      <c r="K17" s="21"/>
      <c r="L17" s="21"/>
      <c r="M17" s="21">
        <v>730</v>
      </c>
      <c r="N17" s="21"/>
      <c r="O17" s="5"/>
      <c r="P17" s="5"/>
    </row>
    <row r="18" spans="1:16" ht="12.75">
      <c r="A18" s="21" t="s">
        <v>98</v>
      </c>
      <c r="B18" s="21">
        <v>13682</v>
      </c>
      <c r="C18" s="22"/>
      <c r="D18" s="21"/>
      <c r="E18" s="146"/>
      <c r="F18" s="21"/>
      <c r="G18" s="146"/>
      <c r="H18" s="24"/>
      <c r="I18" s="25"/>
      <c r="J18" s="21"/>
      <c r="K18" s="21"/>
      <c r="L18" s="21"/>
      <c r="M18" s="21"/>
      <c r="N18" s="21"/>
      <c r="O18" s="5"/>
      <c r="P18" s="5"/>
    </row>
    <row r="19" spans="1:16" ht="12.75">
      <c r="A19" s="21">
        <v>11</v>
      </c>
      <c r="B19" s="21">
        <v>14570</v>
      </c>
      <c r="C19" s="22"/>
      <c r="D19" s="21"/>
      <c r="E19" s="146"/>
      <c r="F19" s="21"/>
      <c r="G19" s="146"/>
      <c r="H19" s="24"/>
      <c r="I19" s="25"/>
      <c r="J19" s="21"/>
      <c r="K19" s="21"/>
      <c r="L19" s="22"/>
      <c r="M19" s="21"/>
      <c r="N19" s="21"/>
      <c r="O19" s="5"/>
      <c r="P19" s="5"/>
    </row>
    <row r="20" spans="1:16" ht="12.75">
      <c r="A20" s="21">
        <v>12</v>
      </c>
      <c r="B20" s="21">
        <v>13632</v>
      </c>
      <c r="C20" s="22">
        <v>7.57</v>
      </c>
      <c r="D20" s="21">
        <v>2500</v>
      </c>
      <c r="E20" s="146">
        <v>920</v>
      </c>
      <c r="F20" s="21">
        <v>1301</v>
      </c>
      <c r="G20" s="146"/>
      <c r="H20" s="24"/>
      <c r="I20" s="25"/>
      <c r="J20" s="21"/>
      <c r="K20" s="21"/>
      <c r="L20" s="21"/>
      <c r="M20" s="21">
        <v>723</v>
      </c>
      <c r="N20" s="21"/>
      <c r="O20" s="5"/>
      <c r="P20" s="5"/>
    </row>
    <row r="21" spans="1:16" ht="12.75">
      <c r="A21" s="21">
        <v>13</v>
      </c>
      <c r="B21" s="21">
        <v>15372</v>
      </c>
      <c r="C21" s="22">
        <v>7.53</v>
      </c>
      <c r="D21" s="21">
        <v>2460</v>
      </c>
      <c r="E21" s="146">
        <v>800</v>
      </c>
      <c r="F21" s="21">
        <v>1191</v>
      </c>
      <c r="G21" s="146">
        <v>460</v>
      </c>
      <c r="H21" s="24">
        <v>73.18</v>
      </c>
      <c r="I21" s="25">
        <v>2.4</v>
      </c>
      <c r="J21" s="21">
        <v>129</v>
      </c>
      <c r="K21" s="21">
        <v>6.7</v>
      </c>
      <c r="L21" s="21">
        <v>17.8</v>
      </c>
      <c r="M21" s="21">
        <v>737</v>
      </c>
      <c r="N21" s="21">
        <v>53</v>
      </c>
      <c r="O21" s="5"/>
      <c r="P21" s="5"/>
    </row>
    <row r="22" spans="1:16" ht="12.75">
      <c r="A22" s="21" t="s">
        <v>74</v>
      </c>
      <c r="B22" s="21">
        <v>13376</v>
      </c>
      <c r="C22" s="22">
        <v>7.46</v>
      </c>
      <c r="D22" s="21">
        <v>2980</v>
      </c>
      <c r="E22" s="146">
        <v>840</v>
      </c>
      <c r="F22" s="21">
        <v>1098</v>
      </c>
      <c r="G22" s="146"/>
      <c r="H22" s="24"/>
      <c r="I22" s="25"/>
      <c r="J22" s="21"/>
      <c r="K22" s="21"/>
      <c r="L22" s="21"/>
      <c r="M22" s="21">
        <v>964</v>
      </c>
      <c r="N22" s="21"/>
      <c r="O22" s="5"/>
      <c r="P22" s="5"/>
    </row>
    <row r="23" spans="1:16" ht="12.75">
      <c r="A23" s="21">
        <v>15</v>
      </c>
      <c r="B23" s="21">
        <v>15196</v>
      </c>
      <c r="C23" s="22">
        <v>7.58</v>
      </c>
      <c r="D23" s="21">
        <v>2960</v>
      </c>
      <c r="E23" s="146">
        <v>720</v>
      </c>
      <c r="F23" s="21">
        <v>1079</v>
      </c>
      <c r="G23" s="146"/>
      <c r="H23" s="24"/>
      <c r="I23" s="25"/>
      <c r="J23" s="21"/>
      <c r="K23" s="21"/>
      <c r="L23" s="21"/>
      <c r="M23" s="21">
        <v>950</v>
      </c>
      <c r="N23" s="21"/>
      <c r="O23" s="5"/>
      <c r="P23" s="5"/>
    </row>
    <row r="24" spans="1:16" ht="12.75">
      <c r="A24" s="21">
        <v>16</v>
      </c>
      <c r="B24" s="21">
        <v>14551</v>
      </c>
      <c r="C24" s="22">
        <v>7.6</v>
      </c>
      <c r="D24" s="21">
        <v>2570</v>
      </c>
      <c r="E24" s="146">
        <v>840</v>
      </c>
      <c r="F24" s="21">
        <v>987</v>
      </c>
      <c r="G24" s="146"/>
      <c r="H24" s="24"/>
      <c r="I24" s="25"/>
      <c r="J24" s="21"/>
      <c r="K24" s="21"/>
      <c r="L24" s="21"/>
      <c r="M24" s="21">
        <v>553</v>
      </c>
      <c r="N24" s="21"/>
      <c r="O24" s="5"/>
      <c r="P24" s="5"/>
    </row>
    <row r="25" spans="1:16" ht="12.75">
      <c r="A25" s="21">
        <v>17</v>
      </c>
      <c r="B25" s="21">
        <v>13721</v>
      </c>
      <c r="C25" s="22"/>
      <c r="D25" s="21"/>
      <c r="E25" s="146"/>
      <c r="F25" s="21"/>
      <c r="G25" s="146"/>
      <c r="H25" s="24"/>
      <c r="I25" s="25"/>
      <c r="J25" s="21"/>
      <c r="K25" s="21"/>
      <c r="L25" s="21"/>
      <c r="M25" s="21"/>
      <c r="N25" s="21"/>
      <c r="O25" s="5"/>
      <c r="P25" s="5"/>
    </row>
    <row r="26" spans="1:16" ht="12.75">
      <c r="A26" s="21">
        <v>18</v>
      </c>
      <c r="B26" s="21">
        <v>13528</v>
      </c>
      <c r="C26" s="22"/>
      <c r="D26" s="21"/>
      <c r="E26" s="146"/>
      <c r="F26" s="21"/>
      <c r="G26" s="146"/>
      <c r="H26" s="24"/>
      <c r="I26" s="25"/>
      <c r="J26" s="21"/>
      <c r="K26" s="21"/>
      <c r="L26" s="21"/>
      <c r="M26" s="21"/>
      <c r="N26" s="21"/>
      <c r="O26" s="5"/>
      <c r="P26" s="5"/>
    </row>
    <row r="27" spans="1:16" ht="12.75">
      <c r="A27" s="21">
        <v>19</v>
      </c>
      <c r="B27" s="21">
        <v>14278</v>
      </c>
      <c r="C27" s="22">
        <v>7.32</v>
      </c>
      <c r="D27" s="21">
        <v>2340</v>
      </c>
      <c r="E27" s="146">
        <v>840</v>
      </c>
      <c r="F27" s="21">
        <v>1043</v>
      </c>
      <c r="G27" s="146"/>
      <c r="H27" s="24"/>
      <c r="I27" s="25"/>
      <c r="J27" s="21"/>
      <c r="K27" s="21"/>
      <c r="L27" s="21"/>
      <c r="M27" s="21">
        <v>496</v>
      </c>
      <c r="N27" s="21"/>
      <c r="O27" s="5"/>
      <c r="P27" s="5"/>
    </row>
    <row r="28" spans="1:16" ht="12.75">
      <c r="A28" s="21">
        <v>20</v>
      </c>
      <c r="B28" s="21">
        <v>15512</v>
      </c>
      <c r="C28" s="22">
        <v>7.42</v>
      </c>
      <c r="D28" s="21">
        <v>2410</v>
      </c>
      <c r="E28" s="146">
        <v>240</v>
      </c>
      <c r="F28" s="21">
        <v>572</v>
      </c>
      <c r="G28" s="146"/>
      <c r="H28" s="24"/>
      <c r="I28" s="25"/>
      <c r="J28" s="21"/>
      <c r="K28" s="21"/>
      <c r="L28" s="21"/>
      <c r="M28" s="21">
        <v>482</v>
      </c>
      <c r="N28" s="21"/>
      <c r="O28" s="5"/>
      <c r="P28" s="5"/>
    </row>
    <row r="29" spans="1:16" ht="12.75">
      <c r="A29" s="21">
        <v>21</v>
      </c>
      <c r="B29" s="21">
        <v>13668</v>
      </c>
      <c r="C29" s="22">
        <v>7.82</v>
      </c>
      <c r="D29" s="21">
        <v>2260</v>
      </c>
      <c r="E29" s="146">
        <v>760</v>
      </c>
      <c r="F29" s="21">
        <v>852</v>
      </c>
      <c r="G29" s="146"/>
      <c r="H29" s="24"/>
      <c r="I29" s="25"/>
      <c r="J29" s="21"/>
      <c r="K29" s="21"/>
      <c r="L29" s="21"/>
      <c r="M29" s="21">
        <v>411</v>
      </c>
      <c r="N29" s="21"/>
      <c r="O29" s="5"/>
      <c r="P29" s="5"/>
    </row>
    <row r="30" spans="1:16" ht="12.75">
      <c r="A30" s="21">
        <v>22</v>
      </c>
      <c r="B30" s="21">
        <v>14210</v>
      </c>
      <c r="C30" s="22">
        <v>7.79</v>
      </c>
      <c r="D30" s="21">
        <v>2970</v>
      </c>
      <c r="E30" s="146">
        <v>820</v>
      </c>
      <c r="F30" s="21">
        <v>1000</v>
      </c>
      <c r="G30" s="146"/>
      <c r="H30" s="24"/>
      <c r="I30" s="25"/>
      <c r="J30" s="21"/>
      <c r="K30" s="21"/>
      <c r="L30" s="21"/>
      <c r="M30" s="21">
        <v>681</v>
      </c>
      <c r="N30" s="21"/>
      <c r="O30" s="5"/>
      <c r="P30" s="5"/>
    </row>
    <row r="31" spans="1:16" ht="12.75">
      <c r="A31" s="21">
        <v>23</v>
      </c>
      <c r="B31" s="21">
        <v>15241</v>
      </c>
      <c r="C31" s="22">
        <v>7.59</v>
      </c>
      <c r="D31" s="21">
        <v>2810</v>
      </c>
      <c r="E31" s="146">
        <v>1080</v>
      </c>
      <c r="F31" s="21"/>
      <c r="G31" s="146">
        <v>980</v>
      </c>
      <c r="H31" s="24">
        <v>79.18</v>
      </c>
      <c r="I31" s="25">
        <v>0.6</v>
      </c>
      <c r="J31" s="21">
        <v>112</v>
      </c>
      <c r="K31" s="21">
        <v>8.3</v>
      </c>
      <c r="L31" s="25">
        <v>17</v>
      </c>
      <c r="M31" s="21">
        <v>624</v>
      </c>
      <c r="N31" s="21">
        <v>46</v>
      </c>
      <c r="O31" s="5"/>
      <c r="P31" s="5"/>
    </row>
    <row r="32" spans="1:16" ht="12.75">
      <c r="A32" s="21">
        <v>24</v>
      </c>
      <c r="B32" s="21">
        <v>13717</v>
      </c>
      <c r="C32" s="22"/>
      <c r="D32" s="21"/>
      <c r="E32" s="146"/>
      <c r="F32" s="21"/>
      <c r="G32" s="146"/>
      <c r="H32" s="24"/>
      <c r="I32" s="25"/>
      <c r="J32" s="21"/>
      <c r="K32" s="21"/>
      <c r="L32" s="21"/>
      <c r="M32" s="21"/>
      <c r="N32" s="21"/>
      <c r="O32" s="5"/>
      <c r="P32" s="5"/>
    </row>
    <row r="33" spans="1:16" ht="12.75">
      <c r="A33" s="21">
        <v>25</v>
      </c>
      <c r="B33" s="21">
        <v>13692</v>
      </c>
      <c r="C33" s="22"/>
      <c r="D33" s="21"/>
      <c r="E33" s="146"/>
      <c r="F33" s="21"/>
      <c r="G33" s="146"/>
      <c r="H33" s="24"/>
      <c r="I33" s="25"/>
      <c r="J33" s="21"/>
      <c r="K33" s="21"/>
      <c r="L33" s="21"/>
      <c r="M33" s="21"/>
      <c r="N33" s="21"/>
      <c r="O33" s="5"/>
      <c r="P33" s="5"/>
    </row>
    <row r="34" spans="1:16" ht="12.75">
      <c r="A34" s="21">
        <v>26</v>
      </c>
      <c r="B34" s="21">
        <v>15588</v>
      </c>
      <c r="C34" s="22">
        <v>7.55</v>
      </c>
      <c r="D34" s="21">
        <v>1938</v>
      </c>
      <c r="E34" s="146">
        <v>580</v>
      </c>
      <c r="F34" s="21">
        <v>835</v>
      </c>
      <c r="G34" s="146"/>
      <c r="H34" s="24"/>
      <c r="I34" s="25"/>
      <c r="J34" s="21"/>
      <c r="K34" s="21"/>
      <c r="L34" s="21"/>
      <c r="M34" s="21">
        <v>355</v>
      </c>
      <c r="N34" s="21"/>
      <c r="O34" s="5"/>
      <c r="P34" s="5"/>
    </row>
    <row r="35" spans="1:16" ht="12.75">
      <c r="A35" s="21">
        <v>27</v>
      </c>
      <c r="B35" s="21">
        <v>14416</v>
      </c>
      <c r="C35" s="22">
        <v>7.63</v>
      </c>
      <c r="D35" s="21">
        <v>3240</v>
      </c>
      <c r="E35" s="146">
        <v>480</v>
      </c>
      <c r="F35" s="21">
        <v>992</v>
      </c>
      <c r="G35" s="146"/>
      <c r="H35" s="24"/>
      <c r="I35" s="25"/>
      <c r="J35" s="21"/>
      <c r="K35" s="21"/>
      <c r="L35" s="21"/>
      <c r="M35" s="21">
        <v>766</v>
      </c>
      <c r="N35" s="21"/>
      <c r="O35" s="5"/>
      <c r="P35" s="5"/>
    </row>
    <row r="36" spans="1:16" ht="12.75">
      <c r="A36" s="21">
        <v>28</v>
      </c>
      <c r="B36" s="21">
        <v>14770</v>
      </c>
      <c r="C36" s="22">
        <v>7.28</v>
      </c>
      <c r="D36" s="21">
        <v>2070</v>
      </c>
      <c r="E36" s="146">
        <v>540</v>
      </c>
      <c r="F36" s="21">
        <v>781</v>
      </c>
      <c r="G36" s="146"/>
      <c r="H36" s="24">
        <v>55.91</v>
      </c>
      <c r="I36" s="25">
        <v>1</v>
      </c>
      <c r="J36" s="21">
        <v>65</v>
      </c>
      <c r="K36" s="21">
        <v>2.7</v>
      </c>
      <c r="L36" s="21">
        <v>14.7</v>
      </c>
      <c r="M36" s="21">
        <v>454</v>
      </c>
      <c r="N36" s="21">
        <v>33</v>
      </c>
      <c r="O36" s="5"/>
      <c r="P36" s="5"/>
    </row>
    <row r="37" spans="1:16" ht="12.75">
      <c r="A37" s="21" t="s">
        <v>81</v>
      </c>
      <c r="B37" s="21">
        <v>14704</v>
      </c>
      <c r="C37" s="22">
        <v>7.39</v>
      </c>
      <c r="D37" s="21">
        <v>2640</v>
      </c>
      <c r="E37" s="146">
        <v>380</v>
      </c>
      <c r="F37" s="21">
        <v>881</v>
      </c>
      <c r="G37" s="146"/>
      <c r="H37" s="24"/>
      <c r="I37" s="25"/>
      <c r="J37" s="21"/>
      <c r="K37" s="21"/>
      <c r="L37" s="21"/>
      <c r="M37" s="21">
        <v>596</v>
      </c>
      <c r="N37" s="21"/>
      <c r="O37" s="5"/>
      <c r="P37" s="5"/>
    </row>
    <row r="38" spans="1:16" ht="12.75">
      <c r="A38" s="21">
        <v>30</v>
      </c>
      <c r="B38" s="21">
        <v>13890</v>
      </c>
      <c r="C38" s="22">
        <v>7.67</v>
      </c>
      <c r="D38" s="21">
        <v>2850</v>
      </c>
      <c r="E38" s="146">
        <v>440</v>
      </c>
      <c r="F38" s="21">
        <v>983</v>
      </c>
      <c r="G38" s="146"/>
      <c r="H38" s="24"/>
      <c r="I38" s="25"/>
      <c r="J38" s="21"/>
      <c r="K38" s="21"/>
      <c r="L38" s="21"/>
      <c r="M38" s="21">
        <v>695</v>
      </c>
      <c r="N38" s="21"/>
      <c r="O38" s="5"/>
      <c r="P38" s="5"/>
    </row>
    <row r="39" spans="1:16" ht="13.5" thickBot="1">
      <c r="A39" s="21">
        <v>31</v>
      </c>
      <c r="B39" s="21">
        <v>13428</v>
      </c>
      <c r="C39" s="22"/>
      <c r="D39" s="21"/>
      <c r="E39" s="146"/>
      <c r="F39" s="21"/>
      <c r="G39" s="146"/>
      <c r="H39" s="24"/>
      <c r="I39" s="25"/>
      <c r="J39" s="21"/>
      <c r="K39" s="21"/>
      <c r="L39" s="21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7.6</v>
      </c>
      <c r="D40" s="50">
        <f>ROUND(AVERAGE(D9:D39),0)</f>
        <v>2661</v>
      </c>
      <c r="E40" s="50">
        <f>ROUND(AVERAGE(E9:E39),0)</f>
        <v>703</v>
      </c>
      <c r="F40" s="50">
        <f>ROUND(AVERAGE(F9:F39),0)</f>
        <v>1096</v>
      </c>
      <c r="G40" s="50">
        <f>ROUND(AVERAGE(G9:G39),0)</f>
        <v>660</v>
      </c>
      <c r="H40" s="51">
        <f>ROUND(AVERAGE(H9:H39),1)</f>
        <v>69.3</v>
      </c>
      <c r="I40" s="49">
        <f>ROUND(AVERAGE(I9:I39),1)</f>
        <v>1.5</v>
      </c>
      <c r="J40" s="51">
        <f>ROUND(AVERAGE(J9:J39),1)</f>
        <v>104.5</v>
      </c>
      <c r="K40" s="51">
        <f>ROUND(AVERAGE(K9:K39),1)</f>
        <v>6.7</v>
      </c>
      <c r="L40" s="51">
        <f>ROUND(AVERAGE(L9:L39),1)</f>
        <v>18.3</v>
      </c>
      <c r="M40" s="50">
        <f>ROUND(AVERAGE(M9:M39),0)</f>
        <v>641</v>
      </c>
      <c r="N40" s="88">
        <f>ROUND(AVERAGE(N9:N39),0)</f>
        <v>44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E40*14.371</f>
        <v>10102.813</v>
      </c>
      <c r="F41" s="25">
        <f aca="true" t="shared" si="0" ref="F41:N41">F40*14.371</f>
        <v>15750.616</v>
      </c>
      <c r="G41" s="25">
        <f t="shared" si="0"/>
        <v>9484.86</v>
      </c>
      <c r="H41" s="25">
        <f t="shared" si="0"/>
        <v>995.9103</v>
      </c>
      <c r="I41" s="25">
        <f t="shared" si="0"/>
        <v>21.5565</v>
      </c>
      <c r="J41" s="25">
        <f t="shared" si="0"/>
        <v>1501.7695</v>
      </c>
      <c r="K41" s="25">
        <f t="shared" si="0"/>
        <v>96.2857</v>
      </c>
      <c r="L41" s="25">
        <f t="shared" si="0"/>
        <v>262.9893</v>
      </c>
      <c r="M41" s="25">
        <f t="shared" si="0"/>
        <v>9211.811</v>
      </c>
      <c r="N41" s="25">
        <f t="shared" si="0"/>
        <v>632.3240000000001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E40*445.506</f>
        <v>313190.718</v>
      </c>
      <c r="F42" s="25">
        <f aca="true" t="shared" si="1" ref="F42:N42">F40*445.506</f>
        <v>488274.57599999994</v>
      </c>
      <c r="G42" s="25">
        <f t="shared" si="1"/>
        <v>294033.95999999996</v>
      </c>
      <c r="H42" s="25">
        <f t="shared" si="1"/>
        <v>30873.565799999997</v>
      </c>
      <c r="I42" s="25">
        <f t="shared" si="1"/>
        <v>668.259</v>
      </c>
      <c r="J42" s="25">
        <f t="shared" si="1"/>
        <v>46555.377</v>
      </c>
      <c r="K42" s="25">
        <f t="shared" si="1"/>
        <v>2984.8902</v>
      </c>
      <c r="L42" s="25">
        <f t="shared" si="1"/>
        <v>8152.7598</v>
      </c>
      <c r="M42" s="25">
        <f t="shared" si="1"/>
        <v>285569.34599999996</v>
      </c>
      <c r="N42" s="25">
        <f t="shared" si="1"/>
        <v>19602.264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E42" sqref="E42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109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14138</v>
      </c>
      <c r="D9" s="21"/>
      <c r="E9" s="25"/>
      <c r="F9" s="21"/>
      <c r="G9" s="22"/>
      <c r="H9" s="22"/>
      <c r="I9" s="22"/>
      <c r="J9" s="22"/>
      <c r="K9" s="22"/>
      <c r="L9" s="22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21">
        <v>14178</v>
      </c>
      <c r="C10" s="22">
        <v>7.37</v>
      </c>
      <c r="D10" s="21">
        <v>2220</v>
      </c>
      <c r="E10" s="25">
        <v>25</v>
      </c>
      <c r="F10" s="21">
        <v>87</v>
      </c>
      <c r="G10" s="22"/>
      <c r="H10" s="22"/>
      <c r="I10" s="22"/>
      <c r="J10" s="22"/>
      <c r="K10" s="22"/>
      <c r="L10" s="22"/>
      <c r="M10" s="21">
        <v>553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14456</v>
      </c>
      <c r="C11" s="151">
        <v>7.41</v>
      </c>
      <c r="D11" s="21">
        <v>2190</v>
      </c>
      <c r="E11" s="25">
        <v>22</v>
      </c>
      <c r="F11" s="21">
        <v>75</v>
      </c>
      <c r="G11" s="22"/>
      <c r="H11" s="22"/>
      <c r="I11" s="22"/>
      <c r="J11" s="22"/>
      <c r="K11" s="22"/>
      <c r="L11" s="22"/>
      <c r="M11" s="21">
        <v>525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14668</v>
      </c>
      <c r="C12" s="22">
        <v>7.47</v>
      </c>
      <c r="D12" s="21">
        <v>2230</v>
      </c>
      <c r="E12" s="25">
        <v>20</v>
      </c>
      <c r="F12" s="21">
        <v>77</v>
      </c>
      <c r="G12" s="22"/>
      <c r="H12" s="22"/>
      <c r="I12" s="25"/>
      <c r="J12" s="25"/>
      <c r="K12" s="22"/>
      <c r="L12" s="22"/>
      <c r="M12" s="21">
        <v>539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14444</v>
      </c>
      <c r="C13" s="22">
        <v>7.28</v>
      </c>
      <c r="D13" s="21">
        <v>2350</v>
      </c>
      <c r="E13" s="25">
        <v>23</v>
      </c>
      <c r="F13" s="21">
        <v>61</v>
      </c>
      <c r="G13" s="22">
        <v>8.78</v>
      </c>
      <c r="H13" s="22">
        <v>3.2</v>
      </c>
      <c r="I13" s="25">
        <v>8.7</v>
      </c>
      <c r="J13" s="25">
        <v>12.8</v>
      </c>
      <c r="K13" s="22">
        <v>0.57</v>
      </c>
      <c r="L13" s="22">
        <v>1.47</v>
      </c>
      <c r="M13" s="21">
        <v>581</v>
      </c>
      <c r="N13" s="21">
        <v>97</v>
      </c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14221</v>
      </c>
      <c r="C14" s="22">
        <v>7.3</v>
      </c>
      <c r="D14" s="21">
        <v>2510</v>
      </c>
      <c r="E14" s="25">
        <v>25</v>
      </c>
      <c r="F14" s="21">
        <v>93</v>
      </c>
      <c r="G14" s="22"/>
      <c r="H14" s="22"/>
      <c r="I14" s="25"/>
      <c r="J14" s="25"/>
      <c r="K14" s="22"/>
      <c r="L14" s="22"/>
      <c r="M14" s="21">
        <v>624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14243</v>
      </c>
      <c r="C15" s="22"/>
      <c r="D15" s="21"/>
      <c r="E15" s="25"/>
      <c r="F15" s="21"/>
      <c r="G15" s="22"/>
      <c r="H15" s="22"/>
      <c r="I15" s="25"/>
      <c r="J15" s="25"/>
      <c r="K15" s="22"/>
      <c r="L15" s="22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13554</v>
      </c>
      <c r="C16" s="22"/>
      <c r="D16" s="21"/>
      <c r="E16" s="25"/>
      <c r="F16" s="21"/>
      <c r="G16" s="22"/>
      <c r="H16" s="22"/>
      <c r="I16" s="25"/>
      <c r="J16" s="25"/>
      <c r="K16" s="22"/>
      <c r="L16" s="22"/>
      <c r="M16" s="21"/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97</v>
      </c>
      <c r="B17" s="21">
        <v>14436</v>
      </c>
      <c r="C17" s="22">
        <v>7.35</v>
      </c>
      <c r="D17" s="21">
        <v>2300</v>
      </c>
      <c r="E17" s="25">
        <v>23</v>
      </c>
      <c r="F17" s="21">
        <v>58</v>
      </c>
      <c r="G17" s="22"/>
      <c r="H17" s="22"/>
      <c r="I17" s="25"/>
      <c r="J17" s="25"/>
      <c r="K17" s="22"/>
      <c r="L17" s="22"/>
      <c r="M17" s="21">
        <v>503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98</v>
      </c>
      <c r="B18" s="21">
        <v>17526</v>
      </c>
      <c r="C18" s="22">
        <v>6.39</v>
      </c>
      <c r="D18" s="21">
        <v>2230</v>
      </c>
      <c r="E18" s="25">
        <v>15</v>
      </c>
      <c r="F18" s="21">
        <v>57</v>
      </c>
      <c r="G18" s="22">
        <v>8.34</v>
      </c>
      <c r="H18" s="22">
        <v>1.37</v>
      </c>
      <c r="I18" s="25">
        <v>4.6</v>
      </c>
      <c r="J18" s="25">
        <v>9.1</v>
      </c>
      <c r="K18" s="22">
        <v>0.39</v>
      </c>
      <c r="L18" s="22">
        <v>0.88</v>
      </c>
      <c r="M18" s="21">
        <v>567</v>
      </c>
      <c r="N18" s="21">
        <v>74</v>
      </c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13597</v>
      </c>
      <c r="C19" s="22">
        <v>7.6</v>
      </c>
      <c r="D19" s="21">
        <v>2200</v>
      </c>
      <c r="E19" s="25">
        <v>21.7</v>
      </c>
      <c r="F19" s="21">
        <v>64</v>
      </c>
      <c r="G19" s="22"/>
      <c r="H19" s="22"/>
      <c r="I19" s="25"/>
      <c r="J19" s="25"/>
      <c r="K19" s="22"/>
      <c r="L19" s="22"/>
      <c r="M19" s="21">
        <v>567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13867</v>
      </c>
      <c r="C20" s="22">
        <v>7.82</v>
      </c>
      <c r="D20" s="21">
        <v>2230</v>
      </c>
      <c r="E20" s="25">
        <v>17.6</v>
      </c>
      <c r="F20" s="21">
        <v>64</v>
      </c>
      <c r="G20" s="22"/>
      <c r="H20" s="22"/>
      <c r="I20" s="25"/>
      <c r="J20" s="25"/>
      <c r="K20" s="22"/>
      <c r="L20" s="22"/>
      <c r="M20" s="21">
        <v>539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14370</v>
      </c>
      <c r="C21" s="22">
        <v>7.65</v>
      </c>
      <c r="D21" s="21">
        <v>2250</v>
      </c>
      <c r="E21" s="25">
        <v>19.6</v>
      </c>
      <c r="F21" s="21">
        <v>56</v>
      </c>
      <c r="G21" s="22"/>
      <c r="H21" s="22"/>
      <c r="I21" s="25"/>
      <c r="J21" s="25"/>
      <c r="K21" s="22"/>
      <c r="L21" s="22"/>
      <c r="M21" s="21">
        <v>574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13806</v>
      </c>
      <c r="C22" s="22"/>
      <c r="D22" s="21"/>
      <c r="E22" s="25"/>
      <c r="F22" s="21"/>
      <c r="G22" s="22"/>
      <c r="H22" s="22"/>
      <c r="I22" s="25"/>
      <c r="J22" s="25"/>
      <c r="K22" s="22"/>
      <c r="L22" s="22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75</v>
      </c>
      <c r="B23" s="21">
        <v>13465</v>
      </c>
      <c r="C23" s="22"/>
      <c r="D23" s="21"/>
      <c r="E23" s="25"/>
      <c r="F23" s="21"/>
      <c r="G23" s="22"/>
      <c r="H23" s="22"/>
      <c r="I23" s="25"/>
      <c r="J23" s="25"/>
      <c r="K23" s="22"/>
      <c r="L23" s="22"/>
      <c r="M23" s="21"/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 t="s">
        <v>91</v>
      </c>
      <c r="B24" s="21">
        <v>13553</v>
      </c>
      <c r="C24" s="22">
        <v>7.43</v>
      </c>
      <c r="D24" s="21">
        <v>2360</v>
      </c>
      <c r="E24" s="25">
        <v>16.5</v>
      </c>
      <c r="F24" s="21">
        <v>68</v>
      </c>
      <c r="G24" s="22">
        <v>7.62</v>
      </c>
      <c r="H24" s="22">
        <v>6.95</v>
      </c>
      <c r="I24" s="25">
        <v>4.6</v>
      </c>
      <c r="J24" s="25">
        <v>14.8</v>
      </c>
      <c r="K24" s="22">
        <v>0.27</v>
      </c>
      <c r="L24" s="22">
        <v>1.03</v>
      </c>
      <c r="M24" s="21">
        <v>645</v>
      </c>
      <c r="N24" s="21">
        <v>68</v>
      </c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 t="s">
        <v>89</v>
      </c>
      <c r="B25" s="21">
        <v>14592</v>
      </c>
      <c r="C25" s="22">
        <v>7.28</v>
      </c>
      <c r="D25" s="21">
        <v>2260</v>
      </c>
      <c r="E25" s="25">
        <v>20.3</v>
      </c>
      <c r="F25" s="21">
        <v>61</v>
      </c>
      <c r="G25" s="22"/>
      <c r="H25" s="22"/>
      <c r="I25" s="25"/>
      <c r="J25" s="25"/>
      <c r="K25" s="22"/>
      <c r="L25" s="22"/>
      <c r="M25" s="21">
        <v>596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13880</v>
      </c>
      <c r="C26" s="22">
        <v>7.37</v>
      </c>
      <c r="D26" s="21">
        <v>2290</v>
      </c>
      <c r="E26" s="25">
        <v>17.8</v>
      </c>
      <c r="F26" s="21">
        <v>68</v>
      </c>
      <c r="G26" s="22"/>
      <c r="H26" s="22"/>
      <c r="I26" s="25"/>
      <c r="J26" s="25"/>
      <c r="K26" s="22"/>
      <c r="L26" s="22"/>
      <c r="M26" s="21">
        <v>624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14596</v>
      </c>
      <c r="C27" s="22">
        <v>7.41</v>
      </c>
      <c r="D27" s="21">
        <v>2220</v>
      </c>
      <c r="E27" s="25">
        <v>19.8</v>
      </c>
      <c r="F27" s="21">
        <v>72</v>
      </c>
      <c r="G27" s="22"/>
      <c r="H27" s="22"/>
      <c r="I27" s="25"/>
      <c r="J27" s="25"/>
      <c r="K27" s="22"/>
      <c r="L27" s="22"/>
      <c r="M27" s="21">
        <v>624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11136</v>
      </c>
      <c r="C28" s="22">
        <v>7.11</v>
      </c>
      <c r="D28" s="21">
        <v>2360</v>
      </c>
      <c r="E28" s="25">
        <v>18.5</v>
      </c>
      <c r="F28" s="21">
        <v>59</v>
      </c>
      <c r="G28" s="22"/>
      <c r="H28" s="22"/>
      <c r="I28" s="25"/>
      <c r="J28" s="25"/>
      <c r="K28" s="22"/>
      <c r="L28" s="22"/>
      <c r="M28" s="21">
        <v>588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17278</v>
      </c>
      <c r="C29" s="22"/>
      <c r="D29" s="21"/>
      <c r="E29" s="25"/>
      <c r="F29" s="21"/>
      <c r="G29" s="22"/>
      <c r="H29" s="22"/>
      <c r="I29" s="25"/>
      <c r="J29" s="25"/>
      <c r="K29" s="22"/>
      <c r="L29" s="22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102</v>
      </c>
      <c r="B30" s="21">
        <v>13223</v>
      </c>
      <c r="C30" s="22"/>
      <c r="D30" s="21"/>
      <c r="E30" s="25"/>
      <c r="F30" s="21"/>
      <c r="G30" s="22"/>
      <c r="H30" s="22"/>
      <c r="I30" s="25"/>
      <c r="J30" s="25"/>
      <c r="K30" s="22"/>
      <c r="L30" s="22"/>
      <c r="M30" s="21"/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13229</v>
      </c>
      <c r="C31" s="22">
        <v>7.23</v>
      </c>
      <c r="D31" s="21">
        <v>2470</v>
      </c>
      <c r="E31" s="25">
        <v>16.5</v>
      </c>
      <c r="F31" s="21">
        <v>52</v>
      </c>
      <c r="G31" s="22"/>
      <c r="H31" s="22"/>
      <c r="I31" s="25"/>
      <c r="J31" s="25"/>
      <c r="K31" s="22"/>
      <c r="L31" s="22"/>
      <c r="M31" s="21">
        <v>723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12406</v>
      </c>
      <c r="C32" s="22">
        <v>7.19</v>
      </c>
      <c r="D32" s="21">
        <v>2370</v>
      </c>
      <c r="E32" s="25">
        <v>14.5</v>
      </c>
      <c r="F32" s="21">
        <v>67</v>
      </c>
      <c r="G32" s="22">
        <v>9.24</v>
      </c>
      <c r="H32" s="22">
        <v>2.21</v>
      </c>
      <c r="I32" s="25">
        <v>5.9</v>
      </c>
      <c r="J32" s="25">
        <v>12.2</v>
      </c>
      <c r="K32" s="22">
        <v>0.27</v>
      </c>
      <c r="L32" s="22">
        <v>1.03</v>
      </c>
      <c r="M32" s="21">
        <v>610</v>
      </c>
      <c r="N32" s="21">
        <v>66</v>
      </c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 t="s">
        <v>108</v>
      </c>
      <c r="B33" s="21">
        <v>17208</v>
      </c>
      <c r="C33" s="22">
        <v>6.65</v>
      </c>
      <c r="D33" s="21">
        <v>2400</v>
      </c>
      <c r="E33" s="25">
        <v>17</v>
      </c>
      <c r="F33" s="21">
        <v>65</v>
      </c>
      <c r="G33" s="22"/>
      <c r="H33" s="22"/>
      <c r="I33" s="25"/>
      <c r="J33" s="25"/>
      <c r="K33" s="22"/>
      <c r="L33" s="22"/>
      <c r="M33" s="21">
        <v>702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 t="s">
        <v>103</v>
      </c>
      <c r="B34" s="21">
        <v>14810</v>
      </c>
      <c r="C34" s="22">
        <v>7.24</v>
      </c>
      <c r="D34" s="21">
        <v>2420</v>
      </c>
      <c r="E34" s="25">
        <v>11.7</v>
      </c>
      <c r="F34" s="21">
        <v>55</v>
      </c>
      <c r="G34" s="22"/>
      <c r="H34" s="22"/>
      <c r="I34" s="25"/>
      <c r="J34" s="25"/>
      <c r="K34" s="22"/>
      <c r="L34" s="22"/>
      <c r="M34" s="21">
        <v>681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13164</v>
      </c>
      <c r="C35" s="22">
        <v>7.14</v>
      </c>
      <c r="D35" s="21">
        <v>2520</v>
      </c>
      <c r="E35" s="25">
        <v>19</v>
      </c>
      <c r="F35" s="21">
        <v>66</v>
      </c>
      <c r="G35" s="22"/>
      <c r="H35" s="22"/>
      <c r="I35" s="25"/>
      <c r="J35" s="25"/>
      <c r="K35" s="22"/>
      <c r="L35" s="22"/>
      <c r="M35" s="21">
        <v>695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93</v>
      </c>
      <c r="B36" s="21">
        <v>12898</v>
      </c>
      <c r="C36" s="22"/>
      <c r="D36" s="21"/>
      <c r="E36" s="25"/>
      <c r="F36" s="21"/>
      <c r="G36" s="22"/>
      <c r="H36" s="22"/>
      <c r="I36" s="25"/>
      <c r="J36" s="25"/>
      <c r="K36" s="22"/>
      <c r="L36" s="22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14236</v>
      </c>
      <c r="C37" s="22"/>
      <c r="D37" s="21"/>
      <c r="E37" s="25"/>
      <c r="F37" s="21"/>
      <c r="G37" s="22"/>
      <c r="H37" s="22"/>
      <c r="I37" s="25"/>
      <c r="J37" s="25"/>
      <c r="K37" s="22"/>
      <c r="L37" s="22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16548</v>
      </c>
      <c r="C38" s="22">
        <v>6.67</v>
      </c>
      <c r="D38" s="21">
        <v>2640</v>
      </c>
      <c r="E38" s="25">
        <v>16</v>
      </c>
      <c r="F38" s="21">
        <v>73</v>
      </c>
      <c r="G38" s="22"/>
      <c r="H38" s="22"/>
      <c r="I38" s="25"/>
      <c r="J38" s="25"/>
      <c r="K38" s="22"/>
      <c r="L38" s="22"/>
      <c r="M38" s="21">
        <v>652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12661</v>
      </c>
      <c r="C39" s="22"/>
      <c r="D39" s="21"/>
      <c r="E39" s="25"/>
      <c r="F39" s="21"/>
      <c r="G39" s="22"/>
      <c r="H39" s="22"/>
      <c r="I39" s="22"/>
      <c r="J39" s="22"/>
      <c r="K39" s="22"/>
      <c r="L39" s="22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ROUND(AVERAGE(C10:C39),2)</f>
        <v>7.26</v>
      </c>
      <c r="D40" s="50">
        <f>ROUND(AVERAGE(D9:D39),0)</f>
        <v>2334</v>
      </c>
      <c r="E40" s="51">
        <f>ROUND(AVERAGE(E9:E39),1)</f>
        <v>19</v>
      </c>
      <c r="F40" s="51">
        <f>ROUND(AVERAGE(F9:F39),1)</f>
        <v>66.6</v>
      </c>
      <c r="G40" s="49">
        <f>ROUND(AVERAGE(G9:G39),2)</f>
        <v>8.5</v>
      </c>
      <c r="H40" s="49">
        <f>ROUND(AVERAGE(H9:H39),2)</f>
        <v>3.43</v>
      </c>
      <c r="I40" s="49">
        <f>ROUND(AVERAGE(I9:I39),1)</f>
        <v>6</v>
      </c>
      <c r="J40" s="49">
        <f>ROUND(AVERAGE(J9:J39),1)</f>
        <v>12.2</v>
      </c>
      <c r="K40" s="49">
        <f>ROUND(AVERAGE(K9:K39),2)</f>
        <v>0.38</v>
      </c>
      <c r="L40" s="49">
        <f>ROUND(AVERAGE(L9:L39),2)</f>
        <v>1.1</v>
      </c>
      <c r="M40" s="50">
        <f>ROUND(AVERAGE(M9:M39),0)</f>
        <v>605</v>
      </c>
      <c r="N40" s="88">
        <f>ROUND(AVERAGE(N9:N39),0)</f>
        <v>76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E40*14.206</f>
        <v>269.914</v>
      </c>
      <c r="F41" s="25">
        <f aca="true" t="shared" si="0" ref="F41:N41">F40*14.206</f>
        <v>946.1195999999999</v>
      </c>
      <c r="G41" s="25">
        <f t="shared" si="0"/>
        <v>120.75099999999999</v>
      </c>
      <c r="H41" s="25">
        <f t="shared" si="0"/>
        <v>48.72658</v>
      </c>
      <c r="I41" s="25">
        <f t="shared" si="0"/>
        <v>85.23599999999999</v>
      </c>
      <c r="J41" s="25">
        <f t="shared" si="0"/>
        <v>173.3132</v>
      </c>
      <c r="K41" s="25">
        <f t="shared" si="0"/>
        <v>5.39828</v>
      </c>
      <c r="L41" s="25">
        <f t="shared" si="0"/>
        <v>15.626600000000002</v>
      </c>
      <c r="M41" s="25">
        <f t="shared" si="0"/>
        <v>8594.63</v>
      </c>
      <c r="N41" s="25">
        <f t="shared" si="0"/>
        <v>1079.656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E40*440.387</f>
        <v>8367.353</v>
      </c>
      <c r="F42" s="25">
        <f aca="true" t="shared" si="1" ref="F42:N42">F40*440.387</f>
        <v>29329.774199999996</v>
      </c>
      <c r="G42" s="25">
        <f t="shared" si="1"/>
        <v>3743.2895</v>
      </c>
      <c r="H42" s="25">
        <f t="shared" si="1"/>
        <v>1510.5274100000001</v>
      </c>
      <c r="I42" s="25">
        <f t="shared" si="1"/>
        <v>2642.322</v>
      </c>
      <c r="J42" s="25">
        <f t="shared" si="1"/>
        <v>5372.721399999999</v>
      </c>
      <c r="K42" s="25">
        <f t="shared" si="1"/>
        <v>167.34706</v>
      </c>
      <c r="L42" s="25">
        <f t="shared" si="1"/>
        <v>484.42570000000006</v>
      </c>
      <c r="M42" s="25">
        <f t="shared" si="1"/>
        <v>266434.135</v>
      </c>
      <c r="N42" s="25">
        <f t="shared" si="1"/>
        <v>33469.412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7">
      <selection activeCell="E42" sqref="E42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109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14138</v>
      </c>
      <c r="C9" s="22"/>
      <c r="D9" s="21"/>
      <c r="E9" s="21"/>
      <c r="F9" s="21"/>
      <c r="G9" s="21"/>
      <c r="H9" s="22"/>
      <c r="I9" s="22"/>
      <c r="J9" s="22"/>
      <c r="K9" s="22"/>
      <c r="L9" s="22"/>
      <c r="M9" s="21"/>
      <c r="N9" s="21"/>
      <c r="O9" s="63"/>
      <c r="P9" s="5"/>
    </row>
    <row r="10" spans="1:16" ht="12.75">
      <c r="A10" s="21">
        <v>2</v>
      </c>
      <c r="B10" s="21">
        <v>14178</v>
      </c>
      <c r="C10" s="22">
        <v>7.65</v>
      </c>
      <c r="D10" s="21">
        <v>2620</v>
      </c>
      <c r="E10" s="21">
        <v>700</v>
      </c>
      <c r="F10" s="21">
        <v>1025</v>
      </c>
      <c r="G10" s="21"/>
      <c r="H10" s="22"/>
      <c r="I10" s="22"/>
      <c r="J10" s="22"/>
      <c r="K10" s="22"/>
      <c r="L10" s="22"/>
      <c r="M10" s="21">
        <v>581</v>
      </c>
      <c r="N10" s="21"/>
      <c r="O10" s="63"/>
      <c r="P10" s="5"/>
    </row>
    <row r="11" spans="1:16" ht="12.75">
      <c r="A11" s="21">
        <v>3</v>
      </c>
      <c r="B11" s="21">
        <v>14456</v>
      </c>
      <c r="C11" s="22">
        <v>7.63</v>
      </c>
      <c r="D11" s="21">
        <v>2400</v>
      </c>
      <c r="E11" s="21">
        <v>520</v>
      </c>
      <c r="F11" s="21">
        <v>829</v>
      </c>
      <c r="G11" s="21"/>
      <c r="H11" s="22"/>
      <c r="I11" s="22"/>
      <c r="J11" s="22"/>
      <c r="K11" s="22"/>
      <c r="L11" s="22"/>
      <c r="M11" s="21">
        <v>496</v>
      </c>
      <c r="N11" s="21"/>
      <c r="O11" s="64"/>
      <c r="P11" s="5"/>
    </row>
    <row r="12" spans="1:16" ht="12.75">
      <c r="A12" s="21">
        <v>4</v>
      </c>
      <c r="B12" s="21">
        <v>14668</v>
      </c>
      <c r="C12" s="22">
        <v>7.56</v>
      </c>
      <c r="D12" s="21">
        <v>2490</v>
      </c>
      <c r="E12" s="21">
        <v>400</v>
      </c>
      <c r="F12" s="21">
        <v>961</v>
      </c>
      <c r="G12" s="21"/>
      <c r="H12" s="22"/>
      <c r="I12" s="25"/>
      <c r="J12" s="25"/>
      <c r="K12" s="25"/>
      <c r="L12" s="25"/>
      <c r="M12" s="21">
        <v>567</v>
      </c>
      <c r="N12" s="21"/>
      <c r="O12" s="64"/>
      <c r="P12" s="5"/>
    </row>
    <row r="13" spans="1:16" ht="12.75">
      <c r="A13" s="21">
        <v>5</v>
      </c>
      <c r="B13" s="21">
        <v>14444</v>
      </c>
      <c r="C13" s="22">
        <v>7.97</v>
      </c>
      <c r="D13" s="21">
        <v>2390</v>
      </c>
      <c r="E13" s="21">
        <v>540</v>
      </c>
      <c r="F13" s="21">
        <v>863</v>
      </c>
      <c r="G13" s="21">
        <v>500</v>
      </c>
      <c r="H13" s="22">
        <v>71.25</v>
      </c>
      <c r="I13" s="22">
        <v>1.5</v>
      </c>
      <c r="J13" s="25">
        <v>97</v>
      </c>
      <c r="K13" s="25">
        <v>6.3</v>
      </c>
      <c r="L13" s="25">
        <v>15.8</v>
      </c>
      <c r="M13" s="21">
        <v>468</v>
      </c>
      <c r="N13" s="21">
        <v>44</v>
      </c>
      <c r="O13" s="5"/>
      <c r="P13" s="5"/>
    </row>
    <row r="14" spans="1:16" ht="12.75">
      <c r="A14" s="21">
        <v>6</v>
      </c>
      <c r="B14" s="21">
        <v>14221</v>
      </c>
      <c r="C14" s="22">
        <v>7.54</v>
      </c>
      <c r="D14" s="21">
        <v>2810</v>
      </c>
      <c r="E14" s="21">
        <v>1120</v>
      </c>
      <c r="F14" s="21">
        <v>1019</v>
      </c>
      <c r="G14" s="21"/>
      <c r="H14" s="22"/>
      <c r="I14" s="25"/>
      <c r="J14" s="25"/>
      <c r="K14" s="25"/>
      <c r="L14" s="25"/>
      <c r="M14" s="21">
        <v>596</v>
      </c>
      <c r="N14" s="21"/>
      <c r="O14" s="5"/>
      <c r="P14" s="5"/>
    </row>
    <row r="15" spans="1:16" ht="12.75">
      <c r="A15" s="21">
        <v>7</v>
      </c>
      <c r="B15" s="21">
        <v>14243</v>
      </c>
      <c r="C15" s="22"/>
      <c r="D15" s="21"/>
      <c r="E15" s="21"/>
      <c r="F15" s="21"/>
      <c r="G15" s="21"/>
      <c r="H15" s="22"/>
      <c r="I15" s="22"/>
      <c r="J15" s="25"/>
      <c r="K15" s="25"/>
      <c r="L15" s="25"/>
      <c r="M15" s="21"/>
      <c r="N15" s="21"/>
      <c r="O15" s="64"/>
      <c r="P15" s="5"/>
    </row>
    <row r="16" spans="1:16" ht="12.75">
      <c r="A16" s="21" t="s">
        <v>71</v>
      </c>
      <c r="B16" s="21">
        <v>13554</v>
      </c>
      <c r="C16" s="22"/>
      <c r="D16" s="21"/>
      <c r="E16" s="21"/>
      <c r="F16" s="21"/>
      <c r="G16" s="21"/>
      <c r="H16" s="22"/>
      <c r="I16" s="25"/>
      <c r="J16" s="25"/>
      <c r="K16" s="25"/>
      <c r="L16" s="25"/>
      <c r="M16" s="21"/>
      <c r="N16" s="21"/>
      <c r="O16" s="5"/>
      <c r="P16" s="5"/>
    </row>
    <row r="17" spans="1:16" ht="12.75">
      <c r="A17" s="21" t="s">
        <v>97</v>
      </c>
      <c r="B17" s="21">
        <v>14436</v>
      </c>
      <c r="C17" s="22">
        <v>7.6</v>
      </c>
      <c r="D17" s="21">
        <v>1802</v>
      </c>
      <c r="E17" s="21">
        <v>520</v>
      </c>
      <c r="F17" s="21">
        <v>810</v>
      </c>
      <c r="G17" s="21"/>
      <c r="H17" s="22"/>
      <c r="I17" s="25"/>
      <c r="J17" s="25"/>
      <c r="K17" s="25"/>
      <c r="L17" s="25"/>
      <c r="M17" s="21">
        <v>369</v>
      </c>
      <c r="N17" s="21"/>
      <c r="O17" s="5"/>
      <c r="P17" s="5"/>
    </row>
    <row r="18" spans="1:16" ht="12.75">
      <c r="A18" s="21" t="s">
        <v>98</v>
      </c>
      <c r="B18" s="21">
        <v>17526</v>
      </c>
      <c r="C18" s="22">
        <v>6.41</v>
      </c>
      <c r="D18" s="21">
        <v>1437</v>
      </c>
      <c r="E18" s="21">
        <v>900</v>
      </c>
      <c r="F18" s="21">
        <v>1381</v>
      </c>
      <c r="G18" s="21">
        <v>500</v>
      </c>
      <c r="H18" s="22">
        <v>64.78</v>
      </c>
      <c r="I18" s="25">
        <v>1.1</v>
      </c>
      <c r="J18" s="25">
        <v>108</v>
      </c>
      <c r="K18" s="25">
        <v>6.8</v>
      </c>
      <c r="L18" s="25">
        <v>25.5</v>
      </c>
      <c r="M18" s="21">
        <v>326</v>
      </c>
      <c r="N18" s="21">
        <v>43</v>
      </c>
      <c r="O18" s="5"/>
      <c r="P18" s="5"/>
    </row>
    <row r="19" spans="1:16" ht="12.75">
      <c r="A19" s="21">
        <v>11</v>
      </c>
      <c r="B19" s="21">
        <v>13597</v>
      </c>
      <c r="C19" s="22">
        <v>7.67</v>
      </c>
      <c r="D19" s="21">
        <v>1771</v>
      </c>
      <c r="E19" s="21">
        <v>1360</v>
      </c>
      <c r="F19" s="21">
        <v>1414</v>
      </c>
      <c r="G19" s="21"/>
      <c r="H19" s="22"/>
      <c r="I19" s="25"/>
      <c r="J19" s="25"/>
      <c r="K19" s="25"/>
      <c r="L19" s="25"/>
      <c r="M19" s="21">
        <v>355</v>
      </c>
      <c r="N19" s="21"/>
      <c r="O19" s="5"/>
      <c r="P19" s="5"/>
    </row>
    <row r="20" spans="1:16" ht="12.75">
      <c r="A20" s="21">
        <v>12</v>
      </c>
      <c r="B20" s="21">
        <v>13867</v>
      </c>
      <c r="C20" s="22">
        <v>7.99</v>
      </c>
      <c r="D20" s="21">
        <v>1050</v>
      </c>
      <c r="E20" s="21">
        <v>600</v>
      </c>
      <c r="F20" s="21">
        <v>971</v>
      </c>
      <c r="G20" s="21"/>
      <c r="H20" s="22"/>
      <c r="I20" s="25"/>
      <c r="J20" s="25"/>
      <c r="K20" s="25"/>
      <c r="L20" s="25"/>
      <c r="M20" s="21">
        <v>596</v>
      </c>
      <c r="N20" s="21"/>
      <c r="O20" s="5"/>
      <c r="P20" s="5"/>
    </row>
    <row r="21" spans="1:16" ht="12.75">
      <c r="A21" s="21">
        <v>13</v>
      </c>
      <c r="B21" s="21">
        <v>14370</v>
      </c>
      <c r="C21" s="22">
        <v>7.71</v>
      </c>
      <c r="D21" s="21">
        <v>2790</v>
      </c>
      <c r="E21" s="21">
        <v>1120</v>
      </c>
      <c r="F21" s="21">
        <v>1204</v>
      </c>
      <c r="G21" s="21"/>
      <c r="H21" s="22"/>
      <c r="I21" s="25"/>
      <c r="J21" s="25"/>
      <c r="K21" s="25"/>
      <c r="L21" s="25"/>
      <c r="M21" s="21">
        <v>638</v>
      </c>
      <c r="N21" s="21"/>
      <c r="O21" s="5"/>
      <c r="P21" s="5"/>
    </row>
    <row r="22" spans="1:16" ht="12.75">
      <c r="A22" s="21">
        <v>14</v>
      </c>
      <c r="B22" s="21">
        <v>13806</v>
      </c>
      <c r="C22" s="22"/>
      <c r="D22" s="21"/>
      <c r="E22" s="21"/>
      <c r="F22" s="21"/>
      <c r="G22" s="21"/>
      <c r="H22" s="22"/>
      <c r="I22" s="25"/>
      <c r="J22" s="25"/>
      <c r="K22" s="25"/>
      <c r="L22" s="25"/>
      <c r="M22" s="21"/>
      <c r="N22" s="21"/>
      <c r="O22" s="5"/>
      <c r="P22" s="5"/>
    </row>
    <row r="23" spans="1:16" ht="12.75">
      <c r="A23" s="21" t="s">
        <v>75</v>
      </c>
      <c r="B23" s="21">
        <v>13465</v>
      </c>
      <c r="C23" s="22"/>
      <c r="D23" s="21"/>
      <c r="E23" s="21"/>
      <c r="F23" s="21"/>
      <c r="G23" s="21"/>
      <c r="H23" s="22"/>
      <c r="I23" s="25"/>
      <c r="J23" s="25"/>
      <c r="K23" s="25"/>
      <c r="L23" s="25"/>
      <c r="M23" s="21"/>
      <c r="N23" s="21"/>
      <c r="O23" s="5"/>
      <c r="P23" s="5"/>
    </row>
    <row r="24" spans="1:16" ht="12.75">
      <c r="A24" s="21" t="s">
        <v>91</v>
      </c>
      <c r="B24" s="21">
        <v>13553</v>
      </c>
      <c r="C24" s="22">
        <v>7.49</v>
      </c>
      <c r="D24" s="21">
        <v>2640</v>
      </c>
      <c r="E24" s="21">
        <v>540</v>
      </c>
      <c r="F24" s="21">
        <v>1119</v>
      </c>
      <c r="G24" s="21">
        <v>380</v>
      </c>
      <c r="H24" s="22">
        <v>68.98</v>
      </c>
      <c r="I24" s="22">
        <v>2</v>
      </c>
      <c r="J24" s="25">
        <v>104</v>
      </c>
      <c r="K24" s="25">
        <v>7.4</v>
      </c>
      <c r="L24" s="25"/>
      <c r="M24" s="21">
        <v>574</v>
      </c>
      <c r="N24" s="21">
        <v>59</v>
      </c>
      <c r="O24" s="5"/>
      <c r="P24" s="5"/>
    </row>
    <row r="25" spans="1:16" ht="12.75">
      <c r="A25" s="21" t="s">
        <v>89</v>
      </c>
      <c r="B25" s="21">
        <v>14592</v>
      </c>
      <c r="C25" s="22">
        <v>7.49</v>
      </c>
      <c r="D25" s="21">
        <v>2580</v>
      </c>
      <c r="E25" s="21">
        <v>460</v>
      </c>
      <c r="F25" s="21">
        <v>1068</v>
      </c>
      <c r="G25" s="21"/>
      <c r="H25" s="22"/>
      <c r="I25" s="25"/>
      <c r="J25" s="25"/>
      <c r="K25" s="25"/>
      <c r="L25" s="25"/>
      <c r="M25" s="21">
        <v>610</v>
      </c>
      <c r="N25" s="21"/>
      <c r="O25" s="5"/>
      <c r="P25" s="5"/>
    </row>
    <row r="26" spans="1:16" ht="12.75">
      <c r="A26" s="21">
        <v>18</v>
      </c>
      <c r="B26" s="21">
        <v>13880</v>
      </c>
      <c r="C26" s="22">
        <v>7.57</v>
      </c>
      <c r="D26" s="21">
        <v>1658</v>
      </c>
      <c r="E26" s="21">
        <v>700</v>
      </c>
      <c r="F26" s="21">
        <v>1105</v>
      </c>
      <c r="G26" s="21"/>
      <c r="H26" s="22"/>
      <c r="I26" s="25"/>
      <c r="J26" s="25"/>
      <c r="K26" s="25"/>
      <c r="L26" s="25"/>
      <c r="M26" s="21">
        <v>383</v>
      </c>
      <c r="N26" s="21"/>
      <c r="O26" s="5"/>
      <c r="P26" s="5"/>
    </row>
    <row r="27" spans="1:16" ht="12.75">
      <c r="A27" s="21" t="s">
        <v>77</v>
      </c>
      <c r="B27" s="21">
        <v>14596</v>
      </c>
      <c r="C27" s="22">
        <v>7.71</v>
      </c>
      <c r="D27" s="21">
        <v>2450</v>
      </c>
      <c r="E27" s="21">
        <v>560</v>
      </c>
      <c r="F27" s="21">
        <v>1007</v>
      </c>
      <c r="G27" s="21"/>
      <c r="H27" s="22"/>
      <c r="I27" s="25"/>
      <c r="J27" s="25"/>
      <c r="K27" s="25"/>
      <c r="L27" s="25"/>
      <c r="M27" s="21">
        <v>596</v>
      </c>
      <c r="N27" s="21"/>
      <c r="O27" s="5"/>
      <c r="P27" s="5"/>
    </row>
    <row r="28" spans="1:16" ht="12.75">
      <c r="A28" s="21" t="s">
        <v>78</v>
      </c>
      <c r="B28" s="21">
        <v>11136</v>
      </c>
      <c r="C28" s="22">
        <v>7.35</v>
      </c>
      <c r="D28" s="21">
        <v>2610</v>
      </c>
      <c r="E28" s="21">
        <v>640</v>
      </c>
      <c r="F28" s="21">
        <v>1053</v>
      </c>
      <c r="G28" s="21"/>
      <c r="H28" s="22"/>
      <c r="I28" s="25"/>
      <c r="J28" s="25"/>
      <c r="K28" s="25"/>
      <c r="L28" s="25"/>
      <c r="M28" s="21">
        <v>510</v>
      </c>
      <c r="N28" s="21"/>
      <c r="O28" s="5"/>
      <c r="P28" s="5"/>
    </row>
    <row r="29" spans="1:16" ht="12.75">
      <c r="A29" s="21">
        <v>21</v>
      </c>
      <c r="B29" s="21">
        <v>17278</v>
      </c>
      <c r="C29" s="22"/>
      <c r="D29" s="21"/>
      <c r="E29" s="21"/>
      <c r="F29" s="21"/>
      <c r="G29" s="21"/>
      <c r="H29" s="22"/>
      <c r="I29" s="22"/>
      <c r="J29" s="25"/>
      <c r="K29" s="25"/>
      <c r="L29" s="25"/>
      <c r="M29" s="21"/>
      <c r="N29" s="21"/>
      <c r="O29" s="5"/>
      <c r="P29" s="5"/>
    </row>
    <row r="30" spans="1:16" ht="12.75">
      <c r="A30" s="21" t="s">
        <v>102</v>
      </c>
      <c r="B30" s="21">
        <v>13223</v>
      </c>
      <c r="C30" s="22"/>
      <c r="D30" s="21"/>
      <c r="E30" s="21"/>
      <c r="F30" s="21"/>
      <c r="G30" s="21"/>
      <c r="H30" s="22"/>
      <c r="I30" s="25"/>
      <c r="J30" s="25"/>
      <c r="K30" s="25"/>
      <c r="L30" s="25"/>
      <c r="M30" s="21"/>
      <c r="N30" s="21"/>
      <c r="O30" s="5"/>
      <c r="P30" s="5"/>
    </row>
    <row r="31" spans="1:16" ht="12.75">
      <c r="A31" s="21">
        <v>23</v>
      </c>
      <c r="B31" s="21">
        <v>13229</v>
      </c>
      <c r="C31" s="22">
        <v>7.31</v>
      </c>
      <c r="D31" s="21">
        <v>2410</v>
      </c>
      <c r="E31" s="21">
        <v>760</v>
      </c>
      <c r="F31" s="21">
        <v>894</v>
      </c>
      <c r="G31" s="21"/>
      <c r="H31" s="22"/>
      <c r="I31" s="25"/>
      <c r="J31" s="25"/>
      <c r="K31" s="25"/>
      <c r="L31" s="25"/>
      <c r="M31" s="21">
        <v>539</v>
      </c>
      <c r="N31" s="21"/>
      <c r="O31" s="5"/>
      <c r="P31" s="5"/>
    </row>
    <row r="32" spans="1:16" ht="12.75">
      <c r="A32" s="21">
        <v>24</v>
      </c>
      <c r="B32" s="21">
        <v>12406</v>
      </c>
      <c r="C32" s="22">
        <v>7.26</v>
      </c>
      <c r="D32" s="21">
        <v>3480</v>
      </c>
      <c r="E32" s="21">
        <v>880</v>
      </c>
      <c r="F32" s="21">
        <v>1536</v>
      </c>
      <c r="G32" s="21">
        <v>700</v>
      </c>
      <c r="H32" s="22">
        <v>109.6</v>
      </c>
      <c r="I32" s="25">
        <v>0.8</v>
      </c>
      <c r="J32" s="25">
        <v>290</v>
      </c>
      <c r="K32" s="25">
        <v>18.9</v>
      </c>
      <c r="L32" s="25">
        <v>28.6</v>
      </c>
      <c r="M32" s="21">
        <v>1106</v>
      </c>
      <c r="N32" s="21">
        <v>67</v>
      </c>
      <c r="O32" s="5"/>
      <c r="P32" s="5"/>
    </row>
    <row r="33" spans="1:16" ht="12.75">
      <c r="A33" s="21" t="s">
        <v>108</v>
      </c>
      <c r="B33" s="21">
        <v>17208</v>
      </c>
      <c r="C33" s="22">
        <v>6.36</v>
      </c>
      <c r="D33" s="21">
        <v>2770</v>
      </c>
      <c r="E33" s="21">
        <v>560</v>
      </c>
      <c r="F33" s="21">
        <v>1102</v>
      </c>
      <c r="G33" s="21"/>
      <c r="H33" s="22"/>
      <c r="I33" s="25"/>
      <c r="J33" s="25"/>
      <c r="K33" s="25"/>
      <c r="L33" s="25"/>
      <c r="M33" s="21">
        <v>631</v>
      </c>
      <c r="N33" s="21"/>
      <c r="O33" s="5"/>
      <c r="P33" s="5"/>
    </row>
    <row r="34" spans="1:16" ht="12.75">
      <c r="A34" s="21" t="s">
        <v>103</v>
      </c>
      <c r="B34" s="21">
        <v>14810</v>
      </c>
      <c r="C34" s="22">
        <v>7.37</v>
      </c>
      <c r="D34" s="21">
        <v>2820</v>
      </c>
      <c r="E34" s="21">
        <v>680</v>
      </c>
      <c r="F34" s="21">
        <v>1058</v>
      </c>
      <c r="G34" s="21"/>
      <c r="H34" s="22"/>
      <c r="I34" s="25"/>
      <c r="J34" s="25"/>
      <c r="K34" s="25"/>
      <c r="L34" s="25"/>
      <c r="M34" s="21">
        <v>695</v>
      </c>
      <c r="N34" s="21"/>
      <c r="O34" s="5"/>
      <c r="P34" s="5"/>
    </row>
    <row r="35" spans="1:16" ht="12.75">
      <c r="A35" s="21">
        <v>27</v>
      </c>
      <c r="B35" s="21">
        <v>13164</v>
      </c>
      <c r="C35" s="22">
        <v>6.99</v>
      </c>
      <c r="D35" s="21">
        <v>3450</v>
      </c>
      <c r="E35" s="21">
        <v>680</v>
      </c>
      <c r="F35" s="21">
        <v>1198</v>
      </c>
      <c r="G35" s="21"/>
      <c r="H35" s="22"/>
      <c r="I35" s="25"/>
      <c r="J35" s="25"/>
      <c r="K35" s="25"/>
      <c r="L35" s="25"/>
      <c r="M35" s="21">
        <v>879</v>
      </c>
      <c r="N35" s="21"/>
      <c r="O35" s="5"/>
      <c r="P35" s="5"/>
    </row>
    <row r="36" spans="1:16" ht="12.75">
      <c r="A36" s="21" t="s">
        <v>93</v>
      </c>
      <c r="B36" s="21">
        <v>12898</v>
      </c>
      <c r="C36" s="22"/>
      <c r="D36" s="21"/>
      <c r="E36" s="21"/>
      <c r="F36" s="21"/>
      <c r="G36" s="21"/>
      <c r="H36" s="22"/>
      <c r="I36" s="25"/>
      <c r="J36" s="25"/>
      <c r="K36" s="25"/>
      <c r="L36" s="25"/>
      <c r="M36" s="21"/>
      <c r="N36" s="21"/>
      <c r="O36" s="5"/>
      <c r="P36" s="5"/>
    </row>
    <row r="37" spans="1:16" ht="12.75">
      <c r="A37" s="21" t="s">
        <v>81</v>
      </c>
      <c r="B37" s="21">
        <v>14236</v>
      </c>
      <c r="C37" s="22"/>
      <c r="D37" s="21"/>
      <c r="E37" s="21"/>
      <c r="F37" s="21"/>
      <c r="G37" s="21"/>
      <c r="H37" s="22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 t="s">
        <v>82</v>
      </c>
      <c r="B38" s="21">
        <v>16548</v>
      </c>
      <c r="C38" s="22">
        <v>6.68</v>
      </c>
      <c r="D38" s="21">
        <v>1922</v>
      </c>
      <c r="E38" s="21">
        <v>1360</v>
      </c>
      <c r="F38" s="21">
        <v>1570</v>
      </c>
      <c r="G38" s="21"/>
      <c r="H38" s="22"/>
      <c r="I38" s="25"/>
      <c r="J38" s="25"/>
      <c r="K38" s="25"/>
      <c r="L38" s="25"/>
      <c r="M38" s="21">
        <v>447</v>
      </c>
      <c r="N38" s="21"/>
      <c r="O38" s="5"/>
      <c r="P38" s="5"/>
    </row>
    <row r="39" spans="1:16" ht="13.5" thickBot="1">
      <c r="A39" s="21">
        <v>31</v>
      </c>
      <c r="B39" s="21">
        <v>12661</v>
      </c>
      <c r="C39" s="22"/>
      <c r="D39" s="21"/>
      <c r="E39" s="21"/>
      <c r="F39" s="21"/>
      <c r="G39" s="21"/>
      <c r="H39" s="22"/>
      <c r="I39" s="22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7.4</v>
      </c>
      <c r="D40" s="50">
        <f>ROUND(AVERAGE(D9:D39),0)</f>
        <v>2398</v>
      </c>
      <c r="E40" s="50">
        <f>ROUND(AVERAGE(E9:E39),0)</f>
        <v>743</v>
      </c>
      <c r="F40" s="50">
        <f>ROUND(AVERAGE(F9:F39),0)</f>
        <v>1104</v>
      </c>
      <c r="G40" s="50">
        <f>ROUND(AVERAGE(G9:G39),0)</f>
        <v>520</v>
      </c>
      <c r="H40" s="49">
        <f>ROUND(AVERAGE(H9:H39),1)</f>
        <v>78.7</v>
      </c>
      <c r="I40" s="49">
        <f>ROUND(AVERAGE(I9:I39),1)</f>
        <v>1.4</v>
      </c>
      <c r="J40" s="49">
        <f>ROUND(AVERAGE(J9:J39),1)</f>
        <v>149.8</v>
      </c>
      <c r="K40" s="49">
        <f>ROUND(AVERAGE(K9:K39),1)</f>
        <v>9.9</v>
      </c>
      <c r="L40" s="49">
        <f>ROUND(AVERAGE(L9:L39),1)</f>
        <v>23.3</v>
      </c>
      <c r="M40" s="50">
        <f>ROUND(AVERAGE(M9:M39),0)</f>
        <v>570</v>
      </c>
      <c r="N40" s="88">
        <f>ROUND(AVERAGE(N9:N39),0)</f>
        <v>53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E40*14.206</f>
        <v>10555.057999999999</v>
      </c>
      <c r="F41" s="25">
        <f aca="true" t="shared" si="0" ref="F41:N41">F40*14.206</f>
        <v>15683.423999999999</v>
      </c>
      <c r="G41" s="25">
        <f t="shared" si="0"/>
        <v>7387.12</v>
      </c>
      <c r="H41" s="25">
        <f t="shared" si="0"/>
        <v>1118.0122</v>
      </c>
      <c r="I41" s="25">
        <f t="shared" si="0"/>
        <v>19.888399999999997</v>
      </c>
      <c r="J41" s="25">
        <f t="shared" si="0"/>
        <v>2128.0588000000002</v>
      </c>
      <c r="K41" s="25">
        <f t="shared" si="0"/>
        <v>140.6394</v>
      </c>
      <c r="L41" s="25">
        <f t="shared" si="0"/>
        <v>330.9998</v>
      </c>
      <c r="M41" s="25">
        <f t="shared" si="0"/>
        <v>8097.42</v>
      </c>
      <c r="N41" s="25">
        <f t="shared" si="0"/>
        <v>752.918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E40*440.387</f>
        <v>327207.541</v>
      </c>
      <c r="F42" s="25">
        <f aca="true" t="shared" si="1" ref="F42:N42">F40*440.387</f>
        <v>486187.248</v>
      </c>
      <c r="G42" s="25">
        <f t="shared" si="1"/>
        <v>229001.24</v>
      </c>
      <c r="H42" s="25">
        <f t="shared" si="1"/>
        <v>34658.456900000005</v>
      </c>
      <c r="I42" s="25">
        <f t="shared" si="1"/>
        <v>616.5418</v>
      </c>
      <c r="J42" s="25">
        <f t="shared" si="1"/>
        <v>65969.97260000001</v>
      </c>
      <c r="K42" s="25">
        <f t="shared" si="1"/>
        <v>4359.8313</v>
      </c>
      <c r="L42" s="25">
        <f t="shared" si="1"/>
        <v>10261.017100000001</v>
      </c>
      <c r="M42" s="25">
        <f t="shared" si="1"/>
        <v>251020.59</v>
      </c>
      <c r="N42" s="25">
        <f t="shared" si="1"/>
        <v>23340.511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9">
      <selection activeCell="N45" sqref="N45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0">
        <v>1</v>
      </c>
      <c r="B9" s="46">
        <v>12776</v>
      </c>
      <c r="C9" s="22">
        <v>7.12</v>
      </c>
      <c r="D9" s="21">
        <v>2570</v>
      </c>
      <c r="E9" s="21">
        <v>14.8</v>
      </c>
      <c r="F9" s="21">
        <v>52</v>
      </c>
      <c r="G9" s="21"/>
      <c r="H9" s="22"/>
      <c r="I9" s="22"/>
      <c r="J9" s="22"/>
      <c r="K9" s="22"/>
      <c r="L9" s="22"/>
      <c r="M9" s="21">
        <v>695</v>
      </c>
      <c r="N9" s="152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0">
        <v>2</v>
      </c>
      <c r="B10" s="46">
        <v>12944</v>
      </c>
      <c r="C10" s="151">
        <v>7.1</v>
      </c>
      <c r="D10" s="21">
        <v>2560</v>
      </c>
      <c r="E10" s="21">
        <v>15.2</v>
      </c>
      <c r="F10" s="21"/>
      <c r="G10" s="21"/>
      <c r="H10" s="22"/>
      <c r="I10" s="22"/>
      <c r="J10" s="22"/>
      <c r="K10" s="22"/>
      <c r="L10" s="22"/>
      <c r="M10" s="21">
        <v>652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0">
        <v>3</v>
      </c>
      <c r="B11" s="21">
        <v>12463</v>
      </c>
      <c r="C11" s="22">
        <v>7.07</v>
      </c>
      <c r="D11" s="21">
        <v>2590</v>
      </c>
      <c r="E11" s="21">
        <v>17.2</v>
      </c>
      <c r="F11" s="21">
        <v>51</v>
      </c>
      <c r="G11" s="21"/>
      <c r="H11" s="22"/>
      <c r="I11" s="25"/>
      <c r="J11" s="25"/>
      <c r="K11" s="22"/>
      <c r="L11" s="22"/>
      <c r="M11" s="21">
        <v>681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0">
        <v>4</v>
      </c>
      <c r="B12" s="21">
        <v>12757</v>
      </c>
      <c r="C12" s="22"/>
      <c r="D12" s="21"/>
      <c r="E12" s="21"/>
      <c r="F12" s="21"/>
      <c r="G12" s="21"/>
      <c r="H12" s="22"/>
      <c r="I12" s="22"/>
      <c r="J12" s="22"/>
      <c r="K12" s="22"/>
      <c r="L12" s="22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0">
        <v>5</v>
      </c>
      <c r="B13" s="21">
        <v>12170</v>
      </c>
      <c r="C13" s="22"/>
      <c r="D13" s="21"/>
      <c r="E13" s="25"/>
      <c r="F13" s="21"/>
      <c r="G13" s="21"/>
      <c r="H13" s="22"/>
      <c r="I13" s="25"/>
      <c r="J13" s="25"/>
      <c r="K13" s="22"/>
      <c r="L13" s="22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0">
        <v>6</v>
      </c>
      <c r="B14" s="21">
        <v>12465</v>
      </c>
      <c r="C14" s="22">
        <v>6.91</v>
      </c>
      <c r="D14" s="21">
        <v>2540</v>
      </c>
      <c r="E14" s="21">
        <v>17.4</v>
      </c>
      <c r="F14" s="21">
        <v>50</v>
      </c>
      <c r="G14" s="21">
        <v>9.18</v>
      </c>
      <c r="H14" s="22">
        <v>7.09</v>
      </c>
      <c r="I14" s="25">
        <v>14.7</v>
      </c>
      <c r="J14" s="25">
        <v>26.8</v>
      </c>
      <c r="K14" s="22">
        <v>0.79</v>
      </c>
      <c r="L14" s="22">
        <v>1.76</v>
      </c>
      <c r="M14" s="21">
        <v>702</v>
      </c>
      <c r="N14" s="21">
        <v>90</v>
      </c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0">
        <v>7</v>
      </c>
      <c r="B15" s="21">
        <v>12584</v>
      </c>
      <c r="C15" s="22">
        <v>7.26</v>
      </c>
      <c r="D15" s="21">
        <v>2290</v>
      </c>
      <c r="E15" s="25">
        <v>15.2</v>
      </c>
      <c r="F15" s="21">
        <v>56</v>
      </c>
      <c r="G15" s="22"/>
      <c r="H15" s="22"/>
      <c r="I15" s="25"/>
      <c r="J15" s="25"/>
      <c r="K15" s="22"/>
      <c r="L15" s="22"/>
      <c r="M15" s="21">
        <v>603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0">
        <v>8</v>
      </c>
      <c r="B16" s="21">
        <v>12873</v>
      </c>
      <c r="C16" s="22">
        <v>7.6</v>
      </c>
      <c r="D16" s="21">
        <v>2310</v>
      </c>
      <c r="E16" s="21">
        <v>12.7</v>
      </c>
      <c r="F16" s="21">
        <v>58</v>
      </c>
      <c r="G16" s="21"/>
      <c r="H16" s="22"/>
      <c r="I16" s="25"/>
      <c r="J16" s="25"/>
      <c r="K16" s="22"/>
      <c r="L16" s="22"/>
      <c r="M16" s="21">
        <v>631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0">
        <v>9</v>
      </c>
      <c r="B17" s="21">
        <v>12992</v>
      </c>
      <c r="C17" s="22">
        <v>6.52</v>
      </c>
      <c r="D17" s="21">
        <v>2460</v>
      </c>
      <c r="E17" s="25">
        <v>13</v>
      </c>
      <c r="F17" s="21">
        <v>65</v>
      </c>
      <c r="G17" s="21"/>
      <c r="H17" s="22"/>
      <c r="I17" s="25"/>
      <c r="J17" s="25"/>
      <c r="K17" s="25"/>
      <c r="L17" s="25"/>
      <c r="M17" s="21">
        <v>652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0">
        <v>10</v>
      </c>
      <c r="B18" s="21">
        <v>12917</v>
      </c>
      <c r="C18" s="22">
        <v>7.53</v>
      </c>
      <c r="D18" s="21">
        <v>2480</v>
      </c>
      <c r="E18" s="25">
        <v>11.6</v>
      </c>
      <c r="F18" s="21">
        <v>58</v>
      </c>
      <c r="G18" s="21"/>
      <c r="H18" s="22"/>
      <c r="I18" s="25"/>
      <c r="J18" s="25"/>
      <c r="K18" s="22"/>
      <c r="L18" s="22"/>
      <c r="M18" s="21">
        <v>631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0" t="s">
        <v>72</v>
      </c>
      <c r="B19" s="21">
        <v>12230</v>
      </c>
      <c r="C19" s="22"/>
      <c r="D19" s="21"/>
      <c r="E19" s="25"/>
      <c r="F19" s="21"/>
      <c r="G19" s="21"/>
      <c r="H19" s="22"/>
      <c r="I19" s="25"/>
      <c r="J19" s="25"/>
      <c r="K19" s="22"/>
      <c r="L19" s="22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0" t="s">
        <v>87</v>
      </c>
      <c r="B20" s="21">
        <v>11653</v>
      </c>
      <c r="C20" s="22"/>
      <c r="D20" s="21"/>
      <c r="E20" s="25"/>
      <c r="F20" s="21"/>
      <c r="G20" s="21"/>
      <c r="H20" s="22"/>
      <c r="I20" s="25"/>
      <c r="J20" s="25"/>
      <c r="K20" s="22"/>
      <c r="L20" s="22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0" t="s">
        <v>73</v>
      </c>
      <c r="B21" s="21">
        <v>12142</v>
      </c>
      <c r="C21" s="22">
        <v>7.71</v>
      </c>
      <c r="D21" s="21">
        <v>2540</v>
      </c>
      <c r="E21" s="25">
        <v>11.5</v>
      </c>
      <c r="F21" s="21">
        <v>60</v>
      </c>
      <c r="G21" s="21"/>
      <c r="H21" s="22"/>
      <c r="I21" s="25"/>
      <c r="J21" s="25"/>
      <c r="K21" s="22"/>
      <c r="L21" s="22"/>
      <c r="M21" s="21">
        <v>737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0">
        <v>14</v>
      </c>
      <c r="B22" s="21">
        <v>13043</v>
      </c>
      <c r="C22" s="22">
        <v>7.61</v>
      </c>
      <c r="D22" s="21">
        <v>2420</v>
      </c>
      <c r="E22" s="25">
        <v>10.8</v>
      </c>
      <c r="F22" s="21">
        <v>56</v>
      </c>
      <c r="G22" s="21">
        <v>8.22</v>
      </c>
      <c r="H22" s="22">
        <v>1.29</v>
      </c>
      <c r="I22" s="25">
        <v>6.9</v>
      </c>
      <c r="J22" s="25">
        <v>13.4</v>
      </c>
      <c r="K22" s="22">
        <v>0.31</v>
      </c>
      <c r="L22" s="22">
        <v>0.75</v>
      </c>
      <c r="M22" s="21">
        <v>666</v>
      </c>
      <c r="N22" s="21">
        <v>68</v>
      </c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0" t="s">
        <v>88</v>
      </c>
      <c r="B23" s="21">
        <v>13667</v>
      </c>
      <c r="C23" s="22">
        <v>7.64</v>
      </c>
      <c r="D23" s="21">
        <v>2430</v>
      </c>
      <c r="E23" s="25">
        <v>11</v>
      </c>
      <c r="F23" s="21">
        <v>57</v>
      </c>
      <c r="G23" s="21"/>
      <c r="H23" s="22"/>
      <c r="I23" s="25"/>
      <c r="J23" s="25"/>
      <c r="K23" s="25"/>
      <c r="L23" s="25"/>
      <c r="M23" s="21">
        <v>652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0">
        <v>16</v>
      </c>
      <c r="B24" s="21">
        <v>12140</v>
      </c>
      <c r="C24" s="22">
        <v>7.64</v>
      </c>
      <c r="D24" s="21">
        <v>2500</v>
      </c>
      <c r="E24" s="25">
        <v>15.4</v>
      </c>
      <c r="F24" s="21">
        <v>54</v>
      </c>
      <c r="G24" s="21"/>
      <c r="H24" s="22"/>
      <c r="I24" s="25"/>
      <c r="J24" s="25"/>
      <c r="K24" s="22"/>
      <c r="L24" s="22"/>
      <c r="M24" s="21">
        <v>688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0" t="s">
        <v>89</v>
      </c>
      <c r="B25" s="21">
        <v>13914</v>
      </c>
      <c r="C25" s="22">
        <v>7.66</v>
      </c>
      <c r="D25" s="21">
        <v>2540</v>
      </c>
      <c r="E25" s="25">
        <v>12</v>
      </c>
      <c r="F25" s="21">
        <v>47</v>
      </c>
      <c r="G25" s="21"/>
      <c r="H25" s="22"/>
      <c r="I25" s="25"/>
      <c r="J25" s="25"/>
      <c r="K25" s="22"/>
      <c r="L25" s="22"/>
      <c r="M25" s="21">
        <v>688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0" t="s">
        <v>76</v>
      </c>
      <c r="B26" s="21">
        <v>11933</v>
      </c>
      <c r="C26" s="21"/>
      <c r="D26" s="21"/>
      <c r="E26" s="25"/>
      <c r="F26" s="21"/>
      <c r="G26" s="21"/>
      <c r="H26" s="22"/>
      <c r="I26" s="25"/>
      <c r="J26" s="25"/>
      <c r="K26" s="22"/>
      <c r="L26" s="22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0">
        <v>19</v>
      </c>
      <c r="B27" s="21">
        <v>11278</v>
      </c>
      <c r="C27" s="21"/>
      <c r="D27" s="21"/>
      <c r="E27" s="25"/>
      <c r="F27" s="21"/>
      <c r="G27" s="21"/>
      <c r="H27" s="22"/>
      <c r="I27" s="25"/>
      <c r="J27" s="25"/>
      <c r="K27" s="22"/>
      <c r="L27" s="22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0" t="s">
        <v>78</v>
      </c>
      <c r="B28" s="21">
        <v>12210</v>
      </c>
      <c r="C28" s="21">
        <v>7.66</v>
      </c>
      <c r="D28" s="21">
        <v>2550</v>
      </c>
      <c r="E28" s="25">
        <v>15.4</v>
      </c>
      <c r="F28" s="21">
        <v>57</v>
      </c>
      <c r="G28" s="21"/>
      <c r="H28" s="22"/>
      <c r="I28" s="25"/>
      <c r="J28" s="25"/>
      <c r="K28" s="22"/>
      <c r="L28" s="22"/>
      <c r="M28" s="21">
        <v>681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0" t="s">
        <v>111</v>
      </c>
      <c r="B29" s="21">
        <v>11731</v>
      </c>
      <c r="C29" s="22">
        <v>7.72</v>
      </c>
      <c r="D29" s="21">
        <v>2420</v>
      </c>
      <c r="E29" s="25">
        <v>17.4</v>
      </c>
      <c r="F29" s="21">
        <v>59</v>
      </c>
      <c r="G29" s="21"/>
      <c r="H29" s="22"/>
      <c r="I29" s="25"/>
      <c r="J29" s="25"/>
      <c r="K29" s="22"/>
      <c r="L29" s="22"/>
      <c r="M29" s="21">
        <v>659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0">
        <v>22</v>
      </c>
      <c r="B30" s="21">
        <v>11877</v>
      </c>
      <c r="C30" s="22">
        <v>7.84</v>
      </c>
      <c r="D30" s="21">
        <v>2430</v>
      </c>
      <c r="E30" s="25">
        <v>19.1</v>
      </c>
      <c r="F30" s="21">
        <v>60</v>
      </c>
      <c r="G30" s="21"/>
      <c r="H30" s="22"/>
      <c r="I30" s="25"/>
      <c r="J30" s="25"/>
      <c r="K30" s="22"/>
      <c r="L30" s="22"/>
      <c r="M30" s="21">
        <v>659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0" t="s">
        <v>92</v>
      </c>
      <c r="B31" s="21">
        <v>11612</v>
      </c>
      <c r="C31" s="22">
        <v>7.74</v>
      </c>
      <c r="D31" s="21">
        <v>2550</v>
      </c>
      <c r="E31" s="25">
        <v>13.7</v>
      </c>
      <c r="F31" s="21">
        <v>69</v>
      </c>
      <c r="G31" s="21"/>
      <c r="H31" s="22"/>
      <c r="I31" s="25"/>
      <c r="J31" s="25"/>
      <c r="K31" s="22"/>
      <c r="L31" s="22"/>
      <c r="M31" s="21">
        <v>688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0">
        <v>24</v>
      </c>
      <c r="B32" s="21">
        <v>12040</v>
      </c>
      <c r="C32" s="22">
        <v>7.69</v>
      </c>
      <c r="D32" s="21">
        <v>2610</v>
      </c>
      <c r="E32" s="25">
        <v>11.1</v>
      </c>
      <c r="F32" s="21">
        <v>67</v>
      </c>
      <c r="G32" s="21">
        <v>9.24</v>
      </c>
      <c r="H32" s="22">
        <v>0.87</v>
      </c>
      <c r="I32" s="25">
        <v>10.9</v>
      </c>
      <c r="J32" s="25">
        <v>16.6</v>
      </c>
      <c r="K32" s="22">
        <v>1.98</v>
      </c>
      <c r="L32" s="22">
        <v>2.47</v>
      </c>
      <c r="M32" s="21">
        <v>652</v>
      </c>
      <c r="N32" s="21">
        <v>63</v>
      </c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0">
        <v>25</v>
      </c>
      <c r="B33" s="21">
        <v>11852</v>
      </c>
      <c r="C33" s="22"/>
      <c r="D33" s="21"/>
      <c r="E33" s="25"/>
      <c r="F33" s="21"/>
      <c r="G33" s="21"/>
      <c r="H33" s="22"/>
      <c r="I33" s="25"/>
      <c r="J33" s="25"/>
      <c r="K33" s="25"/>
      <c r="L33" s="22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0">
        <v>26</v>
      </c>
      <c r="B34" s="21">
        <v>11123</v>
      </c>
      <c r="C34" s="22"/>
      <c r="D34" s="21"/>
      <c r="E34" s="25"/>
      <c r="F34" s="21"/>
      <c r="G34" s="21"/>
      <c r="H34" s="22"/>
      <c r="I34" s="25"/>
      <c r="J34" s="25"/>
      <c r="K34" s="22"/>
      <c r="L34" s="22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0" t="s">
        <v>80</v>
      </c>
      <c r="B35" s="21">
        <v>11011</v>
      </c>
      <c r="C35" s="22">
        <v>7.7</v>
      </c>
      <c r="D35" s="21">
        <v>2650</v>
      </c>
      <c r="E35" s="25">
        <v>12.8</v>
      </c>
      <c r="F35" s="21">
        <v>59</v>
      </c>
      <c r="G35" s="21"/>
      <c r="H35" s="22"/>
      <c r="I35" s="25"/>
      <c r="J35" s="25"/>
      <c r="K35" s="22"/>
      <c r="L35" s="22"/>
      <c r="M35" s="21">
        <v>695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0">
        <v>28</v>
      </c>
      <c r="B36" s="21">
        <v>11615</v>
      </c>
      <c r="C36" s="22">
        <v>7.71</v>
      </c>
      <c r="D36" s="21">
        <v>2530</v>
      </c>
      <c r="E36" s="25">
        <v>9.6</v>
      </c>
      <c r="F36" s="21">
        <v>54</v>
      </c>
      <c r="G36" s="21"/>
      <c r="H36" s="22"/>
      <c r="I36" s="25"/>
      <c r="J36" s="25"/>
      <c r="K36" s="22"/>
      <c r="L36" s="22"/>
      <c r="M36" s="21">
        <v>723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0" t="s">
        <v>81</v>
      </c>
      <c r="B37" s="21">
        <v>11114</v>
      </c>
      <c r="C37" s="22">
        <v>7.41</v>
      </c>
      <c r="D37" s="21">
        <v>2570</v>
      </c>
      <c r="E37" s="25">
        <v>5.6</v>
      </c>
      <c r="F37" s="21">
        <v>50</v>
      </c>
      <c r="G37" s="21">
        <v>5.64</v>
      </c>
      <c r="H37" s="22">
        <v>0.68</v>
      </c>
      <c r="I37" s="25">
        <v>6.4</v>
      </c>
      <c r="J37" s="25">
        <v>7.9</v>
      </c>
      <c r="K37" s="22">
        <v>0.71</v>
      </c>
      <c r="L37" s="22">
        <v>0.92</v>
      </c>
      <c r="M37" s="21">
        <v>652</v>
      </c>
      <c r="N37" s="21">
        <v>104</v>
      </c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0" t="s">
        <v>82</v>
      </c>
      <c r="B38" s="21">
        <v>10863</v>
      </c>
      <c r="C38" s="22">
        <v>7.6</v>
      </c>
      <c r="D38" s="21">
        <v>2740</v>
      </c>
      <c r="E38" s="25">
        <v>10.4</v>
      </c>
      <c r="F38" s="21">
        <v>62</v>
      </c>
      <c r="G38" s="21"/>
      <c r="H38" s="22"/>
      <c r="I38" s="25"/>
      <c r="J38" s="25"/>
      <c r="K38" s="22"/>
      <c r="L38" s="22"/>
      <c r="M38" s="21">
        <v>581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0"/>
      <c r="B39" s="21"/>
      <c r="C39" s="22"/>
      <c r="D39" s="21"/>
      <c r="E39" s="21"/>
      <c r="F39" s="21"/>
      <c r="G39" s="21"/>
      <c r="H39" s="22"/>
      <c r="I39" s="22"/>
      <c r="J39" s="22"/>
      <c r="K39" s="22"/>
      <c r="L39" s="22"/>
      <c r="M39" s="21"/>
      <c r="N39" s="78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7.47</v>
      </c>
      <c r="D40" s="50">
        <f>ROUND(AVERAGE(D9:D39),0)</f>
        <v>2513</v>
      </c>
      <c r="E40" s="51">
        <f>ROUND(AVERAGE(E9:E39),1)</f>
        <v>13.3</v>
      </c>
      <c r="F40" s="51">
        <f>ROUND(AVERAGE(F9:F39),1)</f>
        <v>57.2</v>
      </c>
      <c r="G40" s="49">
        <f>ROUND(AVERAGE(G9:G39),2)</f>
        <v>8.07</v>
      </c>
      <c r="H40" s="87">
        <f>ROUND(AVERAGE(H9:H39),2)</f>
        <v>2.48</v>
      </c>
      <c r="I40" s="87">
        <f>ROUND(AVERAGE(I9:I39),1)</f>
        <v>9.7</v>
      </c>
      <c r="J40" s="87">
        <f>ROUND(AVERAGE(J9:J39),1)</f>
        <v>16.2</v>
      </c>
      <c r="K40" s="87">
        <f>ROUND(AVERAGE(K9:K39),2)</f>
        <v>0.95</v>
      </c>
      <c r="L40" s="87">
        <f>ROUND(AVERAGE(L9:L39),2)</f>
        <v>1.48</v>
      </c>
      <c r="M40" s="50">
        <f>ROUND(AVERAGE(M9:M39),0)</f>
        <v>667</v>
      </c>
      <c r="N40" s="88">
        <f>ROUND(AVERAGE(N9:N39),0)</f>
        <v>81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E40*12.2</f>
        <v>162.26</v>
      </c>
      <c r="F41" s="25">
        <f aca="true" t="shared" si="0" ref="F41:N41">F40*12.2</f>
        <v>697.84</v>
      </c>
      <c r="G41" s="25">
        <f t="shared" si="0"/>
        <v>98.454</v>
      </c>
      <c r="H41" s="25">
        <f t="shared" si="0"/>
        <v>30.255999999999997</v>
      </c>
      <c r="I41" s="25">
        <f t="shared" si="0"/>
        <v>118.33999999999999</v>
      </c>
      <c r="J41" s="25">
        <f t="shared" si="0"/>
        <v>197.64</v>
      </c>
      <c r="K41" s="25">
        <f t="shared" si="0"/>
        <v>11.589999999999998</v>
      </c>
      <c r="L41" s="25">
        <f t="shared" si="0"/>
        <v>18.055999999999997</v>
      </c>
      <c r="M41" s="25">
        <f t="shared" si="0"/>
        <v>8137.4</v>
      </c>
      <c r="N41" s="25">
        <f t="shared" si="0"/>
        <v>988.1999999999999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E40*386.989</f>
        <v>5146.9537</v>
      </c>
      <c r="F42" s="25">
        <f aca="true" t="shared" si="1" ref="F42:N42">F40*386.989</f>
        <v>22135.7708</v>
      </c>
      <c r="G42" s="25">
        <f t="shared" si="1"/>
        <v>3123.00123</v>
      </c>
      <c r="H42" s="25">
        <f t="shared" si="1"/>
        <v>959.73272</v>
      </c>
      <c r="I42" s="25">
        <f t="shared" si="1"/>
        <v>3753.7932999999994</v>
      </c>
      <c r="J42" s="25">
        <f t="shared" si="1"/>
        <v>6269.221799999999</v>
      </c>
      <c r="K42" s="25">
        <f t="shared" si="1"/>
        <v>367.63955</v>
      </c>
      <c r="L42" s="25">
        <f t="shared" si="1"/>
        <v>572.7437199999999</v>
      </c>
      <c r="M42" s="25">
        <f t="shared" si="1"/>
        <v>258121.66299999997</v>
      </c>
      <c r="N42" s="25">
        <f t="shared" si="1"/>
        <v>31346.108999999997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20">
      <selection activeCell="L47" sqref="L47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0">
        <v>1</v>
      </c>
      <c r="B9" s="46">
        <v>12776</v>
      </c>
      <c r="C9" s="22">
        <v>7.33</v>
      </c>
      <c r="D9" s="21">
        <v>2090</v>
      </c>
      <c r="E9" s="21">
        <v>280</v>
      </c>
      <c r="F9" s="21">
        <v>807</v>
      </c>
      <c r="G9" s="21"/>
      <c r="H9" s="22"/>
      <c r="I9" s="22"/>
      <c r="J9" s="22"/>
      <c r="K9" s="22"/>
      <c r="L9" s="22"/>
      <c r="M9" s="21">
        <v>379</v>
      </c>
      <c r="N9" s="152"/>
      <c r="O9" s="63"/>
      <c r="P9" s="5"/>
    </row>
    <row r="10" spans="1:16" ht="12.75">
      <c r="A10" s="20">
        <v>2</v>
      </c>
      <c r="B10" s="46">
        <v>12944</v>
      </c>
      <c r="C10" s="22">
        <v>7.34</v>
      </c>
      <c r="D10" s="21">
        <v>2480</v>
      </c>
      <c r="E10" s="21">
        <v>240</v>
      </c>
      <c r="F10" s="21">
        <v>714</v>
      </c>
      <c r="G10" s="21"/>
      <c r="H10" s="22"/>
      <c r="I10" s="22"/>
      <c r="J10" s="22"/>
      <c r="K10" s="22"/>
      <c r="L10" s="22"/>
      <c r="M10" s="21">
        <v>510</v>
      </c>
      <c r="N10" s="21"/>
      <c r="O10" s="63"/>
      <c r="P10" s="5"/>
    </row>
    <row r="11" spans="1:16" ht="12.75">
      <c r="A11" s="20">
        <v>3</v>
      </c>
      <c r="B11" s="21">
        <v>12463</v>
      </c>
      <c r="C11" s="22">
        <v>7.32</v>
      </c>
      <c r="D11" s="21">
        <v>2490</v>
      </c>
      <c r="E11" s="21">
        <v>520</v>
      </c>
      <c r="F11" s="21">
        <v>917</v>
      </c>
      <c r="G11" s="21"/>
      <c r="H11" s="22"/>
      <c r="I11" s="25"/>
      <c r="J11" s="25"/>
      <c r="K11" s="25"/>
      <c r="L11" s="25"/>
      <c r="M11" s="21">
        <v>525</v>
      </c>
      <c r="N11" s="21"/>
      <c r="O11" s="64"/>
      <c r="P11" s="5"/>
    </row>
    <row r="12" spans="1:16" ht="12.75">
      <c r="A12" s="20">
        <v>4</v>
      </c>
      <c r="B12" s="21">
        <v>12757</v>
      </c>
      <c r="C12" s="22"/>
      <c r="D12" s="21"/>
      <c r="E12" s="21"/>
      <c r="F12" s="21"/>
      <c r="G12" s="21"/>
      <c r="H12" s="22"/>
      <c r="I12" s="22"/>
      <c r="J12" s="22"/>
      <c r="K12" s="22"/>
      <c r="L12" s="22"/>
      <c r="M12" s="21"/>
      <c r="N12" s="21"/>
      <c r="O12" s="64"/>
      <c r="P12" s="5"/>
    </row>
    <row r="13" spans="1:16" ht="12.75">
      <c r="A13" s="20">
        <v>5</v>
      </c>
      <c r="B13" s="21">
        <v>12170</v>
      </c>
      <c r="C13" s="22"/>
      <c r="D13" s="21"/>
      <c r="E13" s="21"/>
      <c r="F13" s="21"/>
      <c r="G13" s="21"/>
      <c r="H13" s="22"/>
      <c r="I13" s="25"/>
      <c r="J13" s="25"/>
      <c r="K13" s="25"/>
      <c r="L13" s="25"/>
      <c r="M13" s="21"/>
      <c r="N13" s="21"/>
      <c r="O13" s="5"/>
      <c r="P13" s="5"/>
    </row>
    <row r="14" spans="1:16" ht="12.75">
      <c r="A14" s="20">
        <v>6</v>
      </c>
      <c r="B14" s="21">
        <v>12465</v>
      </c>
      <c r="C14" s="22">
        <v>6.87</v>
      </c>
      <c r="D14" s="21">
        <v>2750</v>
      </c>
      <c r="E14" s="21">
        <v>720</v>
      </c>
      <c r="F14" s="21">
        <v>1086</v>
      </c>
      <c r="G14" s="21">
        <v>360</v>
      </c>
      <c r="H14" s="22">
        <v>89.98</v>
      </c>
      <c r="I14" s="25">
        <v>2.9</v>
      </c>
      <c r="J14" s="25">
        <v>125</v>
      </c>
      <c r="K14" s="22">
        <v>10.3</v>
      </c>
      <c r="L14" s="25">
        <v>17.9</v>
      </c>
      <c r="M14" s="21">
        <v>610</v>
      </c>
      <c r="N14" s="21">
        <v>120</v>
      </c>
      <c r="O14" s="5"/>
      <c r="P14" s="5"/>
    </row>
    <row r="15" spans="1:16" ht="12.75">
      <c r="A15" s="20">
        <v>7</v>
      </c>
      <c r="B15" s="21">
        <v>12584</v>
      </c>
      <c r="C15" s="22">
        <v>7.44</v>
      </c>
      <c r="D15" s="21">
        <v>3440</v>
      </c>
      <c r="E15" s="21">
        <v>720</v>
      </c>
      <c r="F15" s="21">
        <v>1058</v>
      </c>
      <c r="G15" s="21"/>
      <c r="H15" s="22"/>
      <c r="I15" s="25"/>
      <c r="J15" s="25"/>
      <c r="K15" s="25"/>
      <c r="L15" s="25"/>
      <c r="M15" s="21">
        <v>936</v>
      </c>
      <c r="N15" s="21"/>
      <c r="P15" s="5"/>
    </row>
    <row r="16" spans="1:16" ht="12.75">
      <c r="A16" s="20">
        <v>8</v>
      </c>
      <c r="B16" s="21">
        <v>12873</v>
      </c>
      <c r="C16" s="22">
        <v>7.81</v>
      </c>
      <c r="D16" s="21">
        <v>2730</v>
      </c>
      <c r="E16" s="21">
        <v>760</v>
      </c>
      <c r="F16" s="21">
        <v>1350</v>
      </c>
      <c r="G16" s="21"/>
      <c r="H16" s="22"/>
      <c r="I16" s="25"/>
      <c r="J16" s="25"/>
      <c r="K16" s="25"/>
      <c r="L16" s="25"/>
      <c r="M16" s="21">
        <v>681</v>
      </c>
      <c r="N16" s="21"/>
      <c r="P16" s="5"/>
    </row>
    <row r="17" spans="1:16" ht="12.75">
      <c r="A17" s="20">
        <v>9</v>
      </c>
      <c r="B17" s="21">
        <v>12992</v>
      </c>
      <c r="C17" s="22">
        <v>7.74</v>
      </c>
      <c r="D17" s="21">
        <v>2720</v>
      </c>
      <c r="E17" s="21">
        <v>680</v>
      </c>
      <c r="F17" s="21">
        <v>828</v>
      </c>
      <c r="G17" s="21"/>
      <c r="H17" s="22"/>
      <c r="I17" s="25"/>
      <c r="J17" s="25"/>
      <c r="K17" s="25"/>
      <c r="L17" s="25"/>
      <c r="M17" s="21">
        <v>596</v>
      </c>
      <c r="N17" s="21"/>
      <c r="P17" s="5"/>
    </row>
    <row r="18" spans="1:16" ht="12.75">
      <c r="A18" s="20">
        <v>10</v>
      </c>
      <c r="B18" s="21">
        <v>12917</v>
      </c>
      <c r="C18" s="22">
        <v>7.89</v>
      </c>
      <c r="D18" s="21">
        <v>2940</v>
      </c>
      <c r="E18" s="21">
        <v>680</v>
      </c>
      <c r="F18" s="21">
        <v>937</v>
      </c>
      <c r="G18" s="21"/>
      <c r="H18" s="22"/>
      <c r="I18" s="25"/>
      <c r="J18" s="25"/>
      <c r="K18" s="25"/>
      <c r="L18" s="25"/>
      <c r="M18" s="21">
        <v>752</v>
      </c>
      <c r="N18" s="21"/>
      <c r="P18" s="5"/>
    </row>
    <row r="19" spans="1:16" ht="12.75">
      <c r="A19" s="20" t="s">
        <v>72</v>
      </c>
      <c r="B19" s="21">
        <v>12230</v>
      </c>
      <c r="C19" s="22"/>
      <c r="D19" s="21"/>
      <c r="E19" s="21"/>
      <c r="F19" s="21"/>
      <c r="G19" s="21"/>
      <c r="H19" s="22"/>
      <c r="I19" s="25"/>
      <c r="J19" s="25"/>
      <c r="K19" s="25"/>
      <c r="L19" s="25"/>
      <c r="M19" s="21"/>
      <c r="N19" s="21"/>
      <c r="P19" s="5"/>
    </row>
    <row r="20" spans="1:16" ht="12.75">
      <c r="A20" s="20" t="s">
        <v>87</v>
      </c>
      <c r="B20" s="21">
        <v>11653</v>
      </c>
      <c r="C20" s="22"/>
      <c r="D20" s="21"/>
      <c r="E20" s="21"/>
      <c r="F20" s="21"/>
      <c r="G20" s="21"/>
      <c r="H20" s="22"/>
      <c r="I20" s="25"/>
      <c r="J20" s="25"/>
      <c r="K20" s="25"/>
      <c r="L20" s="25"/>
      <c r="M20" s="21"/>
      <c r="N20" s="21"/>
      <c r="P20" s="5"/>
    </row>
    <row r="21" spans="1:16" ht="12.75">
      <c r="A21" s="20" t="s">
        <v>73</v>
      </c>
      <c r="B21" s="21">
        <v>12142</v>
      </c>
      <c r="C21" s="22">
        <v>7.89</v>
      </c>
      <c r="D21" s="21">
        <v>1891</v>
      </c>
      <c r="E21" s="21">
        <v>480</v>
      </c>
      <c r="F21" s="21">
        <v>963</v>
      </c>
      <c r="G21" s="21"/>
      <c r="H21" s="22"/>
      <c r="I21" s="25"/>
      <c r="J21" s="25"/>
      <c r="K21" s="25"/>
      <c r="L21" s="25"/>
      <c r="M21" s="21">
        <v>369</v>
      </c>
      <c r="N21" s="21"/>
      <c r="P21" s="5"/>
    </row>
    <row r="22" spans="1:16" ht="12.75">
      <c r="A22" s="20">
        <v>14</v>
      </c>
      <c r="B22" s="21">
        <v>13043</v>
      </c>
      <c r="C22" s="22">
        <v>7.88</v>
      </c>
      <c r="D22" s="21">
        <v>3320</v>
      </c>
      <c r="E22" s="21">
        <v>1140</v>
      </c>
      <c r="F22" s="21">
        <v>1768</v>
      </c>
      <c r="G22" s="21">
        <v>680</v>
      </c>
      <c r="H22" s="22">
        <v>79.9</v>
      </c>
      <c r="I22" s="25">
        <v>1.9</v>
      </c>
      <c r="J22" s="25">
        <v>124</v>
      </c>
      <c r="K22" s="25">
        <v>11.6</v>
      </c>
      <c r="L22" s="25">
        <v>31.4</v>
      </c>
      <c r="M22" s="21">
        <v>1064</v>
      </c>
      <c r="N22" s="21">
        <v>117</v>
      </c>
      <c r="P22" s="5"/>
    </row>
    <row r="23" spans="1:16" ht="12.75">
      <c r="A23" s="20" t="s">
        <v>88</v>
      </c>
      <c r="B23" s="21">
        <v>13667</v>
      </c>
      <c r="C23" s="22">
        <v>7.84</v>
      </c>
      <c r="D23" s="21">
        <v>2650</v>
      </c>
      <c r="E23" s="21">
        <v>340</v>
      </c>
      <c r="F23" s="21">
        <v>1240</v>
      </c>
      <c r="G23" s="21"/>
      <c r="H23" s="22"/>
      <c r="I23" s="25"/>
      <c r="J23" s="25"/>
      <c r="K23" s="25"/>
      <c r="L23" s="25"/>
      <c r="M23" s="21">
        <v>588</v>
      </c>
      <c r="N23" s="21"/>
      <c r="P23" s="5"/>
    </row>
    <row r="24" spans="1:16" ht="12.75">
      <c r="A24" s="20">
        <v>16</v>
      </c>
      <c r="B24" s="21">
        <v>12140</v>
      </c>
      <c r="C24" s="22">
        <v>7.83</v>
      </c>
      <c r="D24" s="21">
        <v>2630</v>
      </c>
      <c r="E24" s="21">
        <v>240</v>
      </c>
      <c r="F24" s="21">
        <v>896</v>
      </c>
      <c r="G24" s="21"/>
      <c r="H24" s="22"/>
      <c r="I24" s="25"/>
      <c r="J24" s="25"/>
      <c r="K24" s="25"/>
      <c r="L24" s="25"/>
      <c r="M24" s="21">
        <v>588</v>
      </c>
      <c r="N24" s="21"/>
      <c r="P24" s="5"/>
    </row>
    <row r="25" spans="1:16" ht="12.75">
      <c r="A25" s="20" t="s">
        <v>89</v>
      </c>
      <c r="B25" s="21">
        <v>13914</v>
      </c>
      <c r="C25" s="22">
        <v>7.92</v>
      </c>
      <c r="D25" s="21">
        <v>2500</v>
      </c>
      <c r="E25" s="21">
        <v>720</v>
      </c>
      <c r="F25" s="21">
        <v>897</v>
      </c>
      <c r="G25" s="21"/>
      <c r="H25" s="22"/>
      <c r="I25" s="25"/>
      <c r="J25" s="25"/>
      <c r="K25" s="25"/>
      <c r="L25" s="25"/>
      <c r="M25" s="21">
        <v>518</v>
      </c>
      <c r="N25" s="21"/>
      <c r="P25" s="5"/>
    </row>
    <row r="26" spans="1:16" ht="12.75">
      <c r="A26" s="20" t="s">
        <v>76</v>
      </c>
      <c r="B26" s="21">
        <v>11933</v>
      </c>
      <c r="C26" s="22"/>
      <c r="D26" s="21"/>
      <c r="E26" s="21"/>
      <c r="F26" s="21"/>
      <c r="G26" s="21"/>
      <c r="H26" s="21"/>
      <c r="I26" s="25"/>
      <c r="J26" s="25"/>
      <c r="K26" s="25"/>
      <c r="L26" s="25"/>
      <c r="M26" s="21"/>
      <c r="N26" s="21"/>
      <c r="P26" s="5"/>
    </row>
    <row r="27" spans="1:16" ht="12.75">
      <c r="A27" s="20">
        <v>19</v>
      </c>
      <c r="B27" s="21">
        <v>11278</v>
      </c>
      <c r="C27" s="22"/>
      <c r="D27" s="21"/>
      <c r="E27" s="21"/>
      <c r="F27" s="21"/>
      <c r="G27" s="21"/>
      <c r="H27" s="22"/>
      <c r="I27" s="25"/>
      <c r="J27" s="25"/>
      <c r="K27" s="25"/>
      <c r="L27" s="25"/>
      <c r="M27" s="21"/>
      <c r="N27" s="21"/>
      <c r="P27" s="5"/>
    </row>
    <row r="28" spans="1:16" ht="12.75">
      <c r="A28" s="20" t="s">
        <v>78</v>
      </c>
      <c r="B28" s="21">
        <v>12210</v>
      </c>
      <c r="C28" s="22">
        <v>7.81</v>
      </c>
      <c r="D28" s="21">
        <v>2220</v>
      </c>
      <c r="E28" s="21">
        <v>1100</v>
      </c>
      <c r="F28" s="21">
        <v>1582</v>
      </c>
      <c r="G28" s="21"/>
      <c r="H28" s="22"/>
      <c r="I28" s="25"/>
      <c r="J28" s="25"/>
      <c r="K28" s="25"/>
      <c r="L28" s="25"/>
      <c r="M28" s="21">
        <v>425</v>
      </c>
      <c r="N28" s="21"/>
      <c r="P28" s="5"/>
    </row>
    <row r="29" spans="1:16" ht="12.75">
      <c r="A29" s="20" t="s">
        <v>111</v>
      </c>
      <c r="B29" s="21">
        <v>11731</v>
      </c>
      <c r="C29" s="22">
        <v>7.96</v>
      </c>
      <c r="D29" s="21">
        <v>2290</v>
      </c>
      <c r="E29" s="21">
        <v>600</v>
      </c>
      <c r="F29" s="21">
        <v>1534</v>
      </c>
      <c r="G29" s="21"/>
      <c r="H29" s="22"/>
      <c r="I29" s="25"/>
      <c r="J29" s="25"/>
      <c r="K29" s="25"/>
      <c r="L29" s="25"/>
      <c r="M29" s="21">
        <v>482</v>
      </c>
      <c r="N29" s="21"/>
      <c r="P29" s="5"/>
    </row>
    <row r="30" spans="1:16" ht="12.75">
      <c r="A30" s="20">
        <v>22</v>
      </c>
      <c r="B30" s="21">
        <v>11877</v>
      </c>
      <c r="C30" s="22">
        <v>7.93</v>
      </c>
      <c r="D30" s="21">
        <v>2070</v>
      </c>
      <c r="E30" s="21">
        <v>880</v>
      </c>
      <c r="F30" s="21">
        <v>1234</v>
      </c>
      <c r="G30" s="21"/>
      <c r="H30" s="22"/>
      <c r="I30" s="25"/>
      <c r="J30" s="25"/>
      <c r="K30" s="25"/>
      <c r="L30" s="25"/>
      <c r="M30" s="21">
        <v>390</v>
      </c>
      <c r="N30" s="21"/>
      <c r="P30" s="5"/>
    </row>
    <row r="31" spans="1:16" ht="12.75">
      <c r="A31" s="20" t="s">
        <v>92</v>
      </c>
      <c r="B31" s="21">
        <v>11612</v>
      </c>
      <c r="C31" s="22">
        <v>7.93</v>
      </c>
      <c r="D31" s="21">
        <v>2170</v>
      </c>
      <c r="E31" s="21">
        <v>360</v>
      </c>
      <c r="F31" s="21">
        <v>874</v>
      </c>
      <c r="G31" s="21"/>
      <c r="H31" s="22"/>
      <c r="I31" s="25"/>
      <c r="J31" s="25"/>
      <c r="K31" s="25"/>
      <c r="L31" s="25"/>
      <c r="M31" s="21">
        <v>432</v>
      </c>
      <c r="N31" s="21"/>
      <c r="P31" s="5"/>
    </row>
    <row r="32" spans="1:16" ht="12.75">
      <c r="A32" s="20">
        <v>24</v>
      </c>
      <c r="B32" s="21">
        <v>12040</v>
      </c>
      <c r="C32" s="22">
        <v>7.91</v>
      </c>
      <c r="D32" s="21">
        <v>2100</v>
      </c>
      <c r="E32" s="21">
        <v>1040</v>
      </c>
      <c r="F32" s="21">
        <v>976</v>
      </c>
      <c r="G32" s="21"/>
      <c r="H32" s="22">
        <v>74.4</v>
      </c>
      <c r="I32" s="25">
        <v>2.1</v>
      </c>
      <c r="J32" s="25">
        <v>121</v>
      </c>
      <c r="K32" s="25">
        <v>9.2</v>
      </c>
      <c r="L32" s="25">
        <v>19.7</v>
      </c>
      <c r="M32" s="21">
        <v>404</v>
      </c>
      <c r="N32" s="21">
        <v>63</v>
      </c>
      <c r="P32" s="5"/>
    </row>
    <row r="33" spans="1:16" ht="12.75">
      <c r="A33" s="20">
        <v>25</v>
      </c>
      <c r="B33" s="21">
        <v>11852</v>
      </c>
      <c r="C33" s="22"/>
      <c r="D33" s="21"/>
      <c r="E33" s="21"/>
      <c r="F33" s="21"/>
      <c r="G33" s="21"/>
      <c r="H33" s="22"/>
      <c r="I33" s="25"/>
      <c r="J33" s="25"/>
      <c r="K33" s="25"/>
      <c r="L33" s="25"/>
      <c r="M33" s="21"/>
      <c r="N33" s="21"/>
      <c r="P33" s="5"/>
    </row>
    <row r="34" spans="1:16" ht="12.75">
      <c r="A34" s="20">
        <v>26</v>
      </c>
      <c r="B34" s="21">
        <v>11123</v>
      </c>
      <c r="C34" s="22"/>
      <c r="D34" s="21"/>
      <c r="E34" s="21"/>
      <c r="F34" s="21"/>
      <c r="G34" s="21"/>
      <c r="H34" s="22"/>
      <c r="I34" s="25"/>
      <c r="J34" s="25"/>
      <c r="K34" s="25"/>
      <c r="L34" s="25"/>
      <c r="M34" s="21"/>
      <c r="N34" s="21"/>
      <c r="P34" s="5"/>
    </row>
    <row r="35" spans="1:16" ht="12.75">
      <c r="A35" s="20" t="s">
        <v>80</v>
      </c>
      <c r="B35" s="21">
        <v>11011</v>
      </c>
      <c r="C35" s="22">
        <v>7.89</v>
      </c>
      <c r="D35" s="21">
        <v>2210</v>
      </c>
      <c r="E35" s="21">
        <v>440</v>
      </c>
      <c r="F35" s="21">
        <v>584</v>
      </c>
      <c r="G35" s="21"/>
      <c r="H35" s="22"/>
      <c r="I35" s="25"/>
      <c r="J35" s="25"/>
      <c r="K35" s="25"/>
      <c r="L35" s="25"/>
      <c r="M35" s="21">
        <v>411</v>
      </c>
      <c r="N35" s="21"/>
      <c r="P35" s="5"/>
    </row>
    <row r="36" spans="1:16" ht="12.75">
      <c r="A36" s="20">
        <v>28</v>
      </c>
      <c r="B36" s="21">
        <v>11615</v>
      </c>
      <c r="C36" s="22">
        <v>8.01</v>
      </c>
      <c r="D36" s="21">
        <v>2810</v>
      </c>
      <c r="E36" s="21">
        <v>300</v>
      </c>
      <c r="F36" s="21">
        <v>693</v>
      </c>
      <c r="G36" s="21"/>
      <c r="H36" s="22"/>
      <c r="I36" s="25"/>
      <c r="J36" s="25"/>
      <c r="K36" s="25"/>
      <c r="L36" s="25"/>
      <c r="M36" s="21">
        <v>624</v>
      </c>
      <c r="N36" s="21"/>
      <c r="O36" s="5"/>
      <c r="P36" s="5"/>
    </row>
    <row r="37" spans="1:16" ht="12.75">
      <c r="A37" s="20" t="s">
        <v>81</v>
      </c>
      <c r="B37" s="21">
        <v>11114</v>
      </c>
      <c r="C37" s="22">
        <v>7.69</v>
      </c>
      <c r="D37" s="21">
        <v>3510</v>
      </c>
      <c r="E37" s="21">
        <v>300</v>
      </c>
      <c r="F37" s="21">
        <v>691</v>
      </c>
      <c r="G37" s="21">
        <v>340</v>
      </c>
      <c r="H37" s="22">
        <v>71.95</v>
      </c>
      <c r="I37" s="25">
        <v>1</v>
      </c>
      <c r="J37" s="25">
        <v>84</v>
      </c>
      <c r="K37" s="25">
        <v>7.78</v>
      </c>
      <c r="L37" s="25">
        <v>13.4</v>
      </c>
      <c r="M37" s="21">
        <v>865</v>
      </c>
      <c r="N37" s="21">
        <v>49</v>
      </c>
      <c r="O37" s="5"/>
      <c r="P37" s="5"/>
    </row>
    <row r="38" spans="1:16" ht="12.75">
      <c r="A38" s="20" t="s">
        <v>82</v>
      </c>
      <c r="B38" s="21">
        <v>10863</v>
      </c>
      <c r="C38" s="22">
        <v>7.74</v>
      </c>
      <c r="D38" s="21">
        <v>3160</v>
      </c>
      <c r="E38" s="21">
        <v>220</v>
      </c>
      <c r="F38" s="21">
        <v>866</v>
      </c>
      <c r="G38" s="21"/>
      <c r="H38" s="22"/>
      <c r="I38" s="25"/>
      <c r="J38" s="25"/>
      <c r="K38" s="25"/>
      <c r="L38" s="25"/>
      <c r="M38" s="21">
        <v>780</v>
      </c>
      <c r="N38" s="21"/>
      <c r="O38" s="5"/>
      <c r="P38" s="5"/>
    </row>
    <row r="39" spans="1:16" ht="13.5" thickBot="1">
      <c r="A39" s="20"/>
      <c r="B39" s="21"/>
      <c r="C39" s="22"/>
      <c r="D39" s="21"/>
      <c r="E39" s="21"/>
      <c r="F39" s="21"/>
      <c r="G39" s="21"/>
      <c r="H39" s="22"/>
      <c r="I39" s="22"/>
      <c r="J39" s="25"/>
      <c r="K39" s="22"/>
      <c r="L39" s="25"/>
      <c r="M39" s="21"/>
      <c r="N39" s="78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7.73</v>
      </c>
      <c r="D40" s="50">
        <f>ROUND(AVERAGE(D9:D39),0)</f>
        <v>2599</v>
      </c>
      <c r="E40" s="50">
        <f>ROUND(AVERAGE(E9:E39),0)</f>
        <v>580</v>
      </c>
      <c r="F40" s="50">
        <f>ROUND(AVERAGE(F9:F39),0)</f>
        <v>1023</v>
      </c>
      <c r="G40" s="50">
        <f>ROUND(AVERAGE(G9:G39),0)</f>
        <v>460</v>
      </c>
      <c r="H40" s="49">
        <f>ROUND(AVERAGE(H9:H39),1)</f>
        <v>79.1</v>
      </c>
      <c r="I40" s="49">
        <f>ROUND(AVERAGE(I9:I39),1)</f>
        <v>2</v>
      </c>
      <c r="J40" s="49">
        <f>ROUND(AVERAGE(J9:J39),1)</f>
        <v>113.5</v>
      </c>
      <c r="K40" s="49">
        <f>ROUND(AVERAGE(K9:K39),1)</f>
        <v>9.7</v>
      </c>
      <c r="L40" s="49">
        <f>ROUND(AVERAGE(L9:L39),1)</f>
        <v>20.6</v>
      </c>
      <c r="M40" s="50">
        <f>ROUND(AVERAGE(M9:M39),0)</f>
        <v>588</v>
      </c>
      <c r="N40" s="88">
        <f>ROUND(AVERAGE(N9:N39),0)</f>
        <v>87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E40*12.2</f>
        <v>7076</v>
      </c>
      <c r="F41" s="25">
        <f aca="true" t="shared" si="0" ref="F41:N41">F40*12.2</f>
        <v>12480.599999999999</v>
      </c>
      <c r="G41" s="25">
        <f t="shared" si="0"/>
        <v>5612</v>
      </c>
      <c r="H41" s="25">
        <f t="shared" si="0"/>
        <v>965.0199999999999</v>
      </c>
      <c r="I41" s="25">
        <f t="shared" si="0"/>
        <v>24.4</v>
      </c>
      <c r="J41" s="25">
        <f t="shared" si="0"/>
        <v>1384.6999999999998</v>
      </c>
      <c r="K41" s="25">
        <f t="shared" si="0"/>
        <v>118.33999999999999</v>
      </c>
      <c r="L41" s="25">
        <f t="shared" si="0"/>
        <v>251.32</v>
      </c>
      <c r="M41" s="25">
        <f t="shared" si="0"/>
        <v>7173.599999999999</v>
      </c>
      <c r="N41" s="25">
        <f t="shared" si="0"/>
        <v>1061.3999999999999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E40*365.989</f>
        <v>212273.62</v>
      </c>
      <c r="F42" s="25">
        <f aca="true" t="shared" si="1" ref="F42:N42">F40*365.989</f>
        <v>374406.747</v>
      </c>
      <c r="G42" s="25">
        <f t="shared" si="1"/>
        <v>168354.94</v>
      </c>
      <c r="H42" s="25">
        <f t="shared" si="1"/>
        <v>28949.729899999995</v>
      </c>
      <c r="I42" s="25">
        <f t="shared" si="1"/>
        <v>731.978</v>
      </c>
      <c r="J42" s="25">
        <f t="shared" si="1"/>
        <v>41539.7515</v>
      </c>
      <c r="K42" s="25">
        <f t="shared" si="1"/>
        <v>3550.0932999999995</v>
      </c>
      <c r="L42" s="25">
        <f t="shared" si="1"/>
        <v>7539.3734</v>
      </c>
      <c r="M42" s="25">
        <f t="shared" si="1"/>
        <v>215201.53199999998</v>
      </c>
      <c r="N42" s="25">
        <f t="shared" si="1"/>
        <v>31841.042999999998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I16" sqref="I1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112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10139</v>
      </c>
      <c r="C9" s="22">
        <v>7.62</v>
      </c>
      <c r="D9" s="21">
        <v>2830</v>
      </c>
      <c r="E9" s="25">
        <v>11.6</v>
      </c>
      <c r="F9" s="21">
        <v>66</v>
      </c>
      <c r="G9" s="22"/>
      <c r="H9" s="24"/>
      <c r="I9" s="25"/>
      <c r="J9" s="21"/>
      <c r="K9" s="21"/>
      <c r="L9" s="21"/>
      <c r="M9" s="21">
        <v>766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10878</v>
      </c>
      <c r="C10" s="22"/>
      <c r="D10" s="21"/>
      <c r="E10" s="25"/>
      <c r="F10" s="21"/>
      <c r="G10" s="22"/>
      <c r="H10" s="24"/>
      <c r="I10" s="25"/>
      <c r="J10" s="21"/>
      <c r="K10" s="21"/>
      <c r="L10" s="21"/>
      <c r="M10" s="21"/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11109</v>
      </c>
      <c r="C11" s="21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101</v>
      </c>
      <c r="B12" s="21">
        <v>10045</v>
      </c>
      <c r="C12" s="21">
        <v>7.53</v>
      </c>
      <c r="D12" s="21">
        <v>3030</v>
      </c>
      <c r="E12" s="25">
        <v>10</v>
      </c>
      <c r="F12" s="21">
        <v>47</v>
      </c>
      <c r="G12" s="22"/>
      <c r="H12" s="24"/>
      <c r="I12" s="25"/>
      <c r="J12" s="21"/>
      <c r="K12" s="21"/>
      <c r="L12" s="21"/>
      <c r="M12" s="21">
        <v>787</v>
      </c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96</v>
      </c>
      <c r="B13" s="21">
        <v>11609</v>
      </c>
      <c r="C13" s="21">
        <v>7.59</v>
      </c>
      <c r="D13" s="21">
        <v>2830</v>
      </c>
      <c r="E13" s="25">
        <v>16</v>
      </c>
      <c r="F13" s="21">
        <v>53</v>
      </c>
      <c r="G13" s="22"/>
      <c r="H13" s="24"/>
      <c r="I13" s="25"/>
      <c r="J13" s="21"/>
      <c r="K13" s="21"/>
      <c r="L13" s="21"/>
      <c r="M13" s="21">
        <v>702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11165</v>
      </c>
      <c r="C14" s="21">
        <v>7.63</v>
      </c>
      <c r="D14" s="146">
        <v>2900</v>
      </c>
      <c r="E14" s="25">
        <v>16</v>
      </c>
      <c r="F14" s="21">
        <v>57</v>
      </c>
      <c r="G14" s="22">
        <v>8.42</v>
      </c>
      <c r="H14" s="24">
        <v>0.12</v>
      </c>
      <c r="I14" s="25">
        <v>7.6</v>
      </c>
      <c r="J14" s="21">
        <v>10.8</v>
      </c>
      <c r="K14" s="21">
        <v>1.19</v>
      </c>
      <c r="L14" s="21">
        <v>1.79</v>
      </c>
      <c r="M14" s="21">
        <v>893</v>
      </c>
      <c r="N14" s="21">
        <v>83</v>
      </c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11095</v>
      </c>
      <c r="C15" s="21">
        <v>7.52</v>
      </c>
      <c r="D15" s="21">
        <v>3020</v>
      </c>
      <c r="E15" s="25">
        <v>14.9</v>
      </c>
      <c r="F15" s="21">
        <v>51</v>
      </c>
      <c r="G15" s="22"/>
      <c r="H15" s="24"/>
      <c r="I15" s="25"/>
      <c r="J15" s="21"/>
      <c r="K15" s="21"/>
      <c r="L15" s="21"/>
      <c r="M15" s="21">
        <v>766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11212</v>
      </c>
      <c r="C16" s="21">
        <v>7.47</v>
      </c>
      <c r="D16" s="21">
        <v>3110</v>
      </c>
      <c r="E16" s="25">
        <v>14.5</v>
      </c>
      <c r="F16" s="21">
        <v>57</v>
      </c>
      <c r="G16" s="22"/>
      <c r="H16" s="24"/>
      <c r="I16" s="25"/>
      <c r="J16" s="21"/>
      <c r="K16" s="21"/>
      <c r="L16" s="21"/>
      <c r="M16" s="21">
        <v>787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11257</v>
      </c>
      <c r="C17" s="21"/>
      <c r="D17" s="21"/>
      <c r="E17" s="25"/>
      <c r="F17" s="21"/>
      <c r="G17" s="22"/>
      <c r="H17" s="24"/>
      <c r="I17" s="25"/>
      <c r="J17" s="21"/>
      <c r="K17" s="21"/>
      <c r="L17" s="21"/>
      <c r="M17" s="21"/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11160</v>
      </c>
      <c r="C18" s="21"/>
      <c r="D18" s="21"/>
      <c r="E18" s="25"/>
      <c r="F18" s="21"/>
      <c r="G18" s="22"/>
      <c r="H18" s="24"/>
      <c r="I18" s="25"/>
      <c r="J18" s="21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72</v>
      </c>
      <c r="B19" s="21">
        <v>11422</v>
      </c>
      <c r="C19" s="21">
        <v>7.47</v>
      </c>
      <c r="D19" s="21">
        <v>2930</v>
      </c>
      <c r="E19" s="25">
        <v>14</v>
      </c>
      <c r="F19" s="21">
        <v>53</v>
      </c>
      <c r="G19" s="22"/>
      <c r="H19" s="24"/>
      <c r="I19" s="25"/>
      <c r="J19" s="21"/>
      <c r="K19" s="21"/>
      <c r="L19" s="21"/>
      <c r="M19" s="21">
        <v>709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 t="s">
        <v>87</v>
      </c>
      <c r="B20" s="21">
        <v>13071</v>
      </c>
      <c r="C20" s="21">
        <v>7.73</v>
      </c>
      <c r="D20" s="21">
        <v>2830</v>
      </c>
      <c r="E20" s="25">
        <v>6.4</v>
      </c>
      <c r="F20" s="21">
        <v>42</v>
      </c>
      <c r="G20" s="22">
        <v>7.23</v>
      </c>
      <c r="H20" s="24">
        <v>0.4</v>
      </c>
      <c r="I20" s="25">
        <v>7.9</v>
      </c>
      <c r="J20" s="21"/>
      <c r="K20" s="21">
        <v>0.45</v>
      </c>
      <c r="L20" s="21">
        <v>1.45</v>
      </c>
      <c r="M20" s="21">
        <v>681</v>
      </c>
      <c r="N20" s="21">
        <v>109</v>
      </c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11713</v>
      </c>
      <c r="C21" s="22">
        <v>7.57</v>
      </c>
      <c r="D21" s="21">
        <v>2810</v>
      </c>
      <c r="E21" s="25">
        <v>12.4</v>
      </c>
      <c r="F21" s="21"/>
      <c r="G21" s="22"/>
      <c r="H21" s="24"/>
      <c r="I21" s="25"/>
      <c r="J21" s="21"/>
      <c r="K21" s="21"/>
      <c r="L21" s="21"/>
      <c r="M21" s="21">
        <v>652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74</v>
      </c>
      <c r="B22" s="21">
        <v>11095</v>
      </c>
      <c r="C22" s="21">
        <v>7.62</v>
      </c>
      <c r="D22" s="21">
        <v>2890</v>
      </c>
      <c r="E22" s="25">
        <v>13.6</v>
      </c>
      <c r="F22" s="21">
        <v>64</v>
      </c>
      <c r="G22" s="22"/>
      <c r="H22" s="24"/>
      <c r="I22" s="25"/>
      <c r="J22" s="21"/>
      <c r="K22" s="21"/>
      <c r="L22" s="21"/>
      <c r="M22" s="21">
        <v>695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11665</v>
      </c>
      <c r="C23" s="22">
        <v>7.7</v>
      </c>
      <c r="D23" s="21">
        <v>2940</v>
      </c>
      <c r="E23" s="25">
        <v>12.8</v>
      </c>
      <c r="F23" s="21">
        <v>58</v>
      </c>
      <c r="G23" s="22"/>
      <c r="H23" s="24"/>
      <c r="I23" s="25"/>
      <c r="J23" s="21"/>
      <c r="K23" s="21"/>
      <c r="L23" s="21"/>
      <c r="M23" s="21">
        <v>681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 t="s">
        <v>91</v>
      </c>
      <c r="B24" s="21">
        <v>11291</v>
      </c>
      <c r="C24" s="21"/>
      <c r="D24" s="21"/>
      <c r="E24" s="25"/>
      <c r="F24" s="21"/>
      <c r="G24" s="22"/>
      <c r="H24" s="24"/>
      <c r="I24" s="25"/>
      <c r="J24" s="21"/>
      <c r="K24" s="21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10935</v>
      </c>
      <c r="C25" s="21"/>
      <c r="D25" s="21"/>
      <c r="E25" s="25"/>
      <c r="F25" s="21"/>
      <c r="G25" s="22"/>
      <c r="H25" s="24"/>
      <c r="I25" s="25"/>
      <c r="J25" s="25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11977</v>
      </c>
      <c r="C26" s="21">
        <v>7.67</v>
      </c>
      <c r="D26" s="21">
        <v>2930</v>
      </c>
      <c r="E26" s="25">
        <v>11</v>
      </c>
      <c r="F26" s="21">
        <v>53</v>
      </c>
      <c r="G26" s="22"/>
      <c r="H26" s="24"/>
      <c r="I26" s="25"/>
      <c r="J26" s="21"/>
      <c r="K26" s="21"/>
      <c r="L26" s="21"/>
      <c r="M26" s="21">
        <v>723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11517</v>
      </c>
      <c r="C27" s="21">
        <v>7.73</v>
      </c>
      <c r="D27" s="21">
        <v>3010</v>
      </c>
      <c r="E27" s="25">
        <v>11.4</v>
      </c>
      <c r="F27" s="21">
        <v>57</v>
      </c>
      <c r="G27" s="22"/>
      <c r="H27" s="24"/>
      <c r="I27" s="25"/>
      <c r="J27" s="21"/>
      <c r="K27" s="21"/>
      <c r="L27" s="21"/>
      <c r="M27" s="21">
        <v>744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11262</v>
      </c>
      <c r="C28" s="21">
        <v>7.99</v>
      </c>
      <c r="D28" s="21">
        <v>2890</v>
      </c>
      <c r="E28" s="25">
        <v>10.7</v>
      </c>
      <c r="F28" s="21">
        <v>34</v>
      </c>
      <c r="G28" s="22"/>
      <c r="H28" s="24"/>
      <c r="I28" s="25"/>
      <c r="J28" s="21"/>
      <c r="K28" s="21"/>
      <c r="L28" s="21"/>
      <c r="M28" s="21">
        <v>730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11970</v>
      </c>
      <c r="C29" s="21">
        <v>7.75</v>
      </c>
      <c r="D29" s="21">
        <v>3020</v>
      </c>
      <c r="E29" s="25">
        <v>12.7</v>
      </c>
      <c r="F29" s="21">
        <v>47</v>
      </c>
      <c r="G29" s="22">
        <v>8.26</v>
      </c>
      <c r="H29" s="24">
        <v>0.1</v>
      </c>
      <c r="I29" s="25">
        <v>8.4</v>
      </c>
      <c r="J29" s="21"/>
      <c r="K29" s="21">
        <v>0.14</v>
      </c>
      <c r="L29" s="21">
        <v>0.81</v>
      </c>
      <c r="M29" s="21">
        <v>737</v>
      </c>
      <c r="N29" s="21">
        <v>89</v>
      </c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102</v>
      </c>
      <c r="B30" s="21">
        <v>11260</v>
      </c>
      <c r="C30" s="22">
        <v>8</v>
      </c>
      <c r="D30" s="21">
        <v>3080</v>
      </c>
      <c r="E30" s="25">
        <v>9</v>
      </c>
      <c r="F30" s="21">
        <v>47</v>
      </c>
      <c r="G30" s="22"/>
      <c r="H30" s="24"/>
      <c r="I30" s="25"/>
      <c r="J30" s="21"/>
      <c r="K30" s="22"/>
      <c r="L30" s="21"/>
      <c r="M30" s="21">
        <v>752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11488</v>
      </c>
      <c r="C31" s="22"/>
      <c r="D31" s="21"/>
      <c r="E31" s="25"/>
      <c r="F31" s="21"/>
      <c r="G31" s="22"/>
      <c r="H31" s="24"/>
      <c r="I31" s="25"/>
      <c r="J31" s="21"/>
      <c r="K31" s="22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10015</v>
      </c>
      <c r="C32" s="22"/>
      <c r="D32" s="21"/>
      <c r="E32" s="25"/>
      <c r="F32" s="21"/>
      <c r="G32" s="22"/>
      <c r="H32" s="24"/>
      <c r="I32" s="25"/>
      <c r="J32" s="21"/>
      <c r="K32" s="22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10448</v>
      </c>
      <c r="C33" s="22">
        <v>7.6</v>
      </c>
      <c r="D33" s="21">
        <v>3200</v>
      </c>
      <c r="E33" s="25">
        <v>10</v>
      </c>
      <c r="F33" s="21">
        <v>65</v>
      </c>
      <c r="G33" s="22"/>
      <c r="H33" s="24"/>
      <c r="I33" s="25"/>
      <c r="J33" s="21"/>
      <c r="K33" s="22"/>
      <c r="L33" s="22"/>
      <c r="M33" s="21">
        <v>780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10454</v>
      </c>
      <c r="C34" s="22">
        <v>7.44</v>
      </c>
      <c r="D34" s="21">
        <v>3160</v>
      </c>
      <c r="E34" s="25">
        <v>10</v>
      </c>
      <c r="F34" s="21">
        <v>70</v>
      </c>
      <c r="G34" s="22">
        <v>9.04</v>
      </c>
      <c r="H34" s="24">
        <v>0.14</v>
      </c>
      <c r="I34" s="25">
        <v>8.7</v>
      </c>
      <c r="J34" s="21">
        <v>10.6</v>
      </c>
      <c r="K34" s="22">
        <v>0.17</v>
      </c>
      <c r="L34" s="21">
        <v>0.64</v>
      </c>
      <c r="M34" s="21">
        <v>808</v>
      </c>
      <c r="N34" s="21">
        <v>81</v>
      </c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10355</v>
      </c>
      <c r="C35" s="22">
        <v>8.04</v>
      </c>
      <c r="D35" s="21">
        <v>3130</v>
      </c>
      <c r="E35" s="25">
        <v>10.3</v>
      </c>
      <c r="F35" s="21">
        <v>64</v>
      </c>
      <c r="G35" s="22"/>
      <c r="H35" s="24"/>
      <c r="I35" s="25"/>
      <c r="J35" s="21"/>
      <c r="K35" s="22"/>
      <c r="L35" s="21"/>
      <c r="M35" s="21">
        <v>780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93</v>
      </c>
      <c r="B36" s="21">
        <v>10768</v>
      </c>
      <c r="C36" s="22">
        <v>7.69</v>
      </c>
      <c r="D36" s="21">
        <v>3060</v>
      </c>
      <c r="E36" s="25">
        <v>8.8</v>
      </c>
      <c r="F36" s="21">
        <v>67</v>
      </c>
      <c r="G36" s="22"/>
      <c r="H36" s="24"/>
      <c r="I36" s="25"/>
      <c r="J36" s="21"/>
      <c r="K36" s="22"/>
      <c r="L36" s="21"/>
      <c r="M36" s="21">
        <v>766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10731</v>
      </c>
      <c r="C37" s="22">
        <v>7.53</v>
      </c>
      <c r="D37" s="21">
        <v>3130</v>
      </c>
      <c r="E37" s="25">
        <v>10.4</v>
      </c>
      <c r="F37" s="21">
        <v>66</v>
      </c>
      <c r="G37" s="22"/>
      <c r="H37" s="24"/>
      <c r="I37" s="25"/>
      <c r="J37" s="21"/>
      <c r="K37" s="21"/>
      <c r="L37" s="21"/>
      <c r="M37" s="21">
        <v>766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10358</v>
      </c>
      <c r="C38" s="21"/>
      <c r="D38" s="21"/>
      <c r="E38" s="25"/>
      <c r="F38" s="21"/>
      <c r="G38" s="22"/>
      <c r="H38" s="24"/>
      <c r="I38" s="25"/>
      <c r="J38" s="21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9547</v>
      </c>
      <c r="C39" s="21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65"/>
      <c r="C40" s="49">
        <f>ROUND(AVERAGE(C9:C39),2)</f>
        <v>7.66</v>
      </c>
      <c r="D40" s="50">
        <f>ROUND(AVERAGE(D9:D39),0)</f>
        <v>2987</v>
      </c>
      <c r="E40" s="51">
        <f>ROUND(AVERAGE(E9:E39),0)</f>
        <v>12</v>
      </c>
      <c r="F40" s="51">
        <f>ROUND(AVERAGE(F9:F39),0)</f>
        <v>56</v>
      </c>
      <c r="G40" s="49">
        <f>ROUND(AVERAGE(G9:G39),0)</f>
        <v>8</v>
      </c>
      <c r="H40" s="49">
        <f>ROUND(AVERAGE(H9:H39),1)</f>
        <v>0.2</v>
      </c>
      <c r="I40" s="49">
        <f>ROUND(AVERAGE(I9:I39),1)</f>
        <v>8.2</v>
      </c>
      <c r="J40" s="51">
        <f>ROUND(AVERAGE(J9:J39),1)</f>
        <v>10.7</v>
      </c>
      <c r="K40" s="49">
        <f>ROUND(AVERAGE(K9:K39),1)</f>
        <v>0.5</v>
      </c>
      <c r="L40" s="49">
        <f>ROUND(AVERAGE(L9:L39),1)</f>
        <v>1.2</v>
      </c>
      <c r="M40" s="50">
        <f>ROUND(AVERAGE(M9:M39),0)</f>
        <v>748</v>
      </c>
      <c r="N40" s="88">
        <f>ROUND(AVERAGE(N9:N39),0)</f>
        <v>91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30</v>
      </c>
      <c r="B41" s="21"/>
      <c r="C41" s="22"/>
      <c r="D41" s="21"/>
      <c r="E41" s="25">
        <f>E40*11.065</f>
        <v>132.78</v>
      </c>
      <c r="F41" s="25">
        <f aca="true" t="shared" si="0" ref="F41:N41">F40*11.065</f>
        <v>619.64</v>
      </c>
      <c r="G41" s="25">
        <f t="shared" si="0"/>
        <v>88.52</v>
      </c>
      <c r="H41" s="25">
        <f t="shared" si="0"/>
        <v>2.213</v>
      </c>
      <c r="I41" s="25">
        <f t="shared" si="0"/>
        <v>90.73299999999999</v>
      </c>
      <c r="J41" s="25">
        <f t="shared" si="0"/>
        <v>118.39549999999998</v>
      </c>
      <c r="K41" s="25">
        <f t="shared" si="0"/>
        <v>5.5325</v>
      </c>
      <c r="L41" s="25">
        <f t="shared" si="0"/>
        <v>13.277999999999999</v>
      </c>
      <c r="M41" s="25">
        <f t="shared" si="0"/>
        <v>8276.619999999999</v>
      </c>
      <c r="N41" s="25">
        <f t="shared" si="0"/>
        <v>1006.915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31</v>
      </c>
      <c r="B42" s="21"/>
      <c r="C42" s="22"/>
      <c r="D42" s="21"/>
      <c r="E42" s="25">
        <f>E40*343.011</f>
        <v>4116.1320000000005</v>
      </c>
      <c r="F42" s="25">
        <f aca="true" t="shared" si="1" ref="F42:N42">F40*343.011</f>
        <v>19208.616</v>
      </c>
      <c r="G42" s="25">
        <f t="shared" si="1"/>
        <v>2744.088</v>
      </c>
      <c r="H42" s="25">
        <f t="shared" si="1"/>
        <v>68.60220000000001</v>
      </c>
      <c r="I42" s="25">
        <f t="shared" si="1"/>
        <v>2812.6902</v>
      </c>
      <c r="J42" s="25">
        <f t="shared" si="1"/>
        <v>3670.2177</v>
      </c>
      <c r="K42" s="25">
        <f t="shared" si="1"/>
        <v>171.5055</v>
      </c>
      <c r="L42" s="25">
        <f t="shared" si="1"/>
        <v>411.6132</v>
      </c>
      <c r="M42" s="25">
        <f t="shared" si="1"/>
        <v>256572.22800000003</v>
      </c>
      <c r="N42" s="25">
        <f t="shared" si="1"/>
        <v>31214.001000000004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4">
      <selection activeCell="I16" sqref="I1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66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67</v>
      </c>
      <c r="B9" s="46">
        <v>6697</v>
      </c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63"/>
      <c r="P9" s="5"/>
    </row>
    <row r="10" spans="1:16" ht="12.75">
      <c r="A10" s="21">
        <v>2</v>
      </c>
      <c r="B10" s="46">
        <v>7204</v>
      </c>
      <c r="C10" s="15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63"/>
      <c r="P10" s="5"/>
    </row>
    <row r="11" spans="1:16" ht="12.75">
      <c r="A11" s="21">
        <v>3</v>
      </c>
      <c r="B11" s="21">
        <v>7091</v>
      </c>
      <c r="C11" s="22"/>
      <c r="D11" s="21"/>
      <c r="E11" s="21"/>
      <c r="F11" s="21"/>
      <c r="G11" s="21"/>
      <c r="H11" s="21"/>
      <c r="I11" s="25"/>
      <c r="J11" s="25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6535</v>
      </c>
      <c r="C12" s="22">
        <v>7.88</v>
      </c>
      <c r="D12" s="21">
        <v>3190</v>
      </c>
      <c r="E12" s="21">
        <v>920</v>
      </c>
      <c r="F12" s="21">
        <v>1031</v>
      </c>
      <c r="G12" s="21">
        <v>660</v>
      </c>
      <c r="H12" s="22">
        <v>63.09</v>
      </c>
      <c r="I12" s="25">
        <v>2.9</v>
      </c>
      <c r="J12" s="25">
        <v>102</v>
      </c>
      <c r="K12" s="25">
        <v>2</v>
      </c>
      <c r="L12" s="25">
        <v>15.8</v>
      </c>
      <c r="M12" s="21">
        <v>709</v>
      </c>
      <c r="N12" s="21">
        <v>76</v>
      </c>
      <c r="O12" s="64"/>
      <c r="P12" s="5"/>
    </row>
    <row r="13" spans="1:16" ht="12.75">
      <c r="A13" s="21" t="s">
        <v>68</v>
      </c>
      <c r="B13" s="21">
        <v>8819</v>
      </c>
      <c r="C13" s="22">
        <v>7.93</v>
      </c>
      <c r="D13" s="21">
        <v>3300</v>
      </c>
      <c r="E13" s="21">
        <v>840</v>
      </c>
      <c r="F13" s="21">
        <v>998</v>
      </c>
      <c r="G13" s="21"/>
      <c r="H13" s="25"/>
      <c r="I13" s="25"/>
      <c r="J13" s="25"/>
      <c r="K13" s="25"/>
      <c r="L13" s="25"/>
      <c r="M13" s="21">
        <v>695</v>
      </c>
      <c r="N13" s="21"/>
      <c r="O13" s="5"/>
      <c r="P13" s="5"/>
    </row>
    <row r="14" spans="1:16" ht="12.75">
      <c r="A14" s="21" t="s">
        <v>69</v>
      </c>
      <c r="B14" s="21">
        <v>7869</v>
      </c>
      <c r="C14" s="22"/>
      <c r="D14" s="21"/>
      <c r="E14" s="21"/>
      <c r="F14" s="21"/>
      <c r="G14" s="21"/>
      <c r="H14" s="25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 t="s">
        <v>70</v>
      </c>
      <c r="B15" s="21">
        <v>7955</v>
      </c>
      <c r="C15" s="22">
        <v>7.89</v>
      </c>
      <c r="D15" s="21">
        <v>3360</v>
      </c>
      <c r="E15" s="21">
        <v>400</v>
      </c>
      <c r="F15" s="21">
        <v>529</v>
      </c>
      <c r="G15" s="21"/>
      <c r="H15" s="22"/>
      <c r="I15" s="25"/>
      <c r="J15" s="25"/>
      <c r="K15" s="25"/>
      <c r="L15" s="25"/>
      <c r="M15" s="21">
        <v>695</v>
      </c>
      <c r="N15" s="21"/>
      <c r="O15" s="64"/>
      <c r="P15" s="5"/>
    </row>
    <row r="16" spans="1:16" ht="12.75">
      <c r="A16" s="21" t="s">
        <v>71</v>
      </c>
      <c r="B16" s="21">
        <v>7793</v>
      </c>
      <c r="C16" s="22"/>
      <c r="D16" s="21"/>
      <c r="E16" s="21"/>
      <c r="F16" s="21"/>
      <c r="G16" s="21"/>
      <c r="H16" s="22"/>
      <c r="I16" s="25"/>
      <c r="J16" s="25"/>
      <c r="K16" s="22"/>
      <c r="L16" s="25"/>
      <c r="M16" s="21"/>
      <c r="N16" s="21"/>
      <c r="O16" s="5"/>
      <c r="P16" s="5"/>
    </row>
    <row r="17" spans="1:16" ht="12.75">
      <c r="A17" s="21">
        <v>9</v>
      </c>
      <c r="B17" s="21">
        <v>7823</v>
      </c>
      <c r="C17" s="22"/>
      <c r="D17" s="21"/>
      <c r="E17" s="21"/>
      <c r="F17" s="21"/>
      <c r="G17" s="21"/>
      <c r="H17" s="22"/>
      <c r="I17" s="25"/>
      <c r="J17" s="25"/>
      <c r="K17" s="25"/>
      <c r="L17" s="25"/>
      <c r="M17" s="21"/>
      <c r="N17" s="21"/>
      <c r="O17" s="5"/>
      <c r="P17" s="5"/>
    </row>
    <row r="18" spans="1:16" ht="12.75">
      <c r="A18" s="21">
        <v>10</v>
      </c>
      <c r="B18" s="21">
        <v>7201</v>
      </c>
      <c r="C18" s="22"/>
      <c r="D18" s="21"/>
      <c r="E18" s="21"/>
      <c r="F18" s="21"/>
      <c r="G18" s="21"/>
      <c r="H18" s="22"/>
      <c r="I18" s="25"/>
      <c r="J18" s="25"/>
      <c r="K18" s="25"/>
      <c r="L18" s="25"/>
      <c r="M18" s="21"/>
      <c r="N18" s="21"/>
      <c r="O18" s="5"/>
      <c r="P18" s="5"/>
    </row>
    <row r="19" spans="1:16" ht="12.75">
      <c r="A19" s="21" t="s">
        <v>72</v>
      </c>
      <c r="B19" s="21">
        <v>8468</v>
      </c>
      <c r="C19" s="22"/>
      <c r="D19" s="21"/>
      <c r="E19" s="21"/>
      <c r="F19" s="21"/>
      <c r="G19" s="21"/>
      <c r="H19" s="22"/>
      <c r="I19" s="25"/>
      <c r="J19" s="25"/>
      <c r="K19" s="25"/>
      <c r="L19" s="25"/>
      <c r="M19" s="21"/>
      <c r="N19" s="21"/>
      <c r="O19" s="5"/>
      <c r="P19" s="5"/>
    </row>
    <row r="20" spans="1:16" ht="12.75">
      <c r="A20" s="21">
        <v>12</v>
      </c>
      <c r="B20" s="21">
        <v>8375</v>
      </c>
      <c r="C20" s="22">
        <v>8.07</v>
      </c>
      <c r="D20" s="21">
        <v>3330</v>
      </c>
      <c r="E20" s="21">
        <v>560</v>
      </c>
      <c r="F20" s="21">
        <v>756</v>
      </c>
      <c r="G20" s="21"/>
      <c r="H20" s="22"/>
      <c r="I20" s="25"/>
      <c r="J20" s="25"/>
      <c r="K20" s="22"/>
      <c r="L20" s="25"/>
      <c r="M20" s="21">
        <v>808</v>
      </c>
      <c r="N20" s="21"/>
      <c r="O20" s="5"/>
      <c r="P20" s="5"/>
    </row>
    <row r="21" spans="1:16" ht="12.75">
      <c r="A21" s="21" t="s">
        <v>73</v>
      </c>
      <c r="B21" s="21">
        <v>8253</v>
      </c>
      <c r="C21" s="22">
        <v>7.88</v>
      </c>
      <c r="D21" s="21">
        <v>5440</v>
      </c>
      <c r="E21" s="21">
        <v>620</v>
      </c>
      <c r="F21" s="21">
        <v>631</v>
      </c>
      <c r="G21" s="21"/>
      <c r="H21" s="22"/>
      <c r="I21" s="25"/>
      <c r="J21" s="25"/>
      <c r="K21" s="25"/>
      <c r="L21" s="25"/>
      <c r="M21" s="21">
        <v>1418</v>
      </c>
      <c r="N21" s="21"/>
      <c r="O21" s="5"/>
      <c r="P21" s="5"/>
    </row>
    <row r="22" spans="1:16" ht="12.75">
      <c r="A22" s="21" t="s">
        <v>74</v>
      </c>
      <c r="B22" s="21">
        <v>9274</v>
      </c>
      <c r="C22" s="22">
        <v>8.02</v>
      </c>
      <c r="D22" s="21">
        <v>4000</v>
      </c>
      <c r="E22" s="21">
        <v>460</v>
      </c>
      <c r="F22" s="21">
        <v>910</v>
      </c>
      <c r="G22" s="21"/>
      <c r="H22" s="22"/>
      <c r="I22" s="25"/>
      <c r="J22" s="25"/>
      <c r="K22" s="25"/>
      <c r="L22" s="25"/>
      <c r="M22" s="21">
        <v>1312</v>
      </c>
      <c r="N22" s="21"/>
      <c r="O22" s="5"/>
      <c r="P22" s="5"/>
    </row>
    <row r="23" spans="1:16" ht="12.75">
      <c r="A23" s="21" t="s">
        <v>75</v>
      </c>
      <c r="B23" s="21">
        <v>7753</v>
      </c>
      <c r="C23" s="22">
        <v>7.86</v>
      </c>
      <c r="D23" s="21">
        <v>3920</v>
      </c>
      <c r="E23" s="21">
        <v>1280</v>
      </c>
      <c r="F23" s="21">
        <v>1042</v>
      </c>
      <c r="G23" s="21">
        <v>380</v>
      </c>
      <c r="H23" s="22">
        <v>58.12</v>
      </c>
      <c r="I23" s="25">
        <v>2.9</v>
      </c>
      <c r="J23" s="25">
        <v>97</v>
      </c>
      <c r="K23" s="25">
        <v>7.9</v>
      </c>
      <c r="L23" s="25">
        <v>17.2</v>
      </c>
      <c r="M23" s="21">
        <v>1312</v>
      </c>
      <c r="N23" s="21">
        <v>59</v>
      </c>
      <c r="O23" s="5"/>
      <c r="P23" s="5"/>
    </row>
    <row r="24" spans="1:16" ht="12.75">
      <c r="A24" s="21">
        <v>16</v>
      </c>
      <c r="B24" s="21">
        <v>7455</v>
      </c>
      <c r="C24" s="22"/>
      <c r="D24" s="21"/>
      <c r="E24" s="21"/>
      <c r="F24" s="21"/>
      <c r="G24" s="21"/>
      <c r="H24" s="22"/>
      <c r="I24" s="25"/>
      <c r="J24" s="25"/>
      <c r="K24" s="25"/>
      <c r="L24" s="25"/>
      <c r="M24" s="21"/>
      <c r="N24" s="21"/>
      <c r="O24" s="5"/>
      <c r="P24" s="5"/>
    </row>
    <row r="25" spans="1:16" ht="12.75">
      <c r="A25" s="21">
        <v>17</v>
      </c>
      <c r="B25" s="21">
        <v>7358</v>
      </c>
      <c r="C25" s="22"/>
      <c r="D25" s="21"/>
      <c r="E25" s="21"/>
      <c r="F25" s="21"/>
      <c r="G25" s="21"/>
      <c r="H25" s="22"/>
      <c r="I25" s="22"/>
      <c r="J25" s="25"/>
      <c r="K25" s="25"/>
      <c r="L25" s="25"/>
      <c r="M25" s="21"/>
      <c r="N25" s="21"/>
      <c r="O25" s="5"/>
      <c r="P25" s="5"/>
    </row>
    <row r="26" spans="1:16" ht="12.75">
      <c r="A26" s="21" t="s">
        <v>76</v>
      </c>
      <c r="B26" s="21">
        <v>7753</v>
      </c>
      <c r="C26" s="22">
        <v>7.77</v>
      </c>
      <c r="D26" s="21">
        <v>3360</v>
      </c>
      <c r="E26" s="21">
        <v>600</v>
      </c>
      <c r="F26" s="21">
        <v>596</v>
      </c>
      <c r="G26" s="21"/>
      <c r="H26" s="22"/>
      <c r="I26" s="25"/>
      <c r="J26" s="25"/>
      <c r="K26" s="25"/>
      <c r="L26" s="25"/>
      <c r="M26" s="21">
        <v>695</v>
      </c>
      <c r="N26" s="21"/>
      <c r="O26" s="5"/>
      <c r="P26" s="5"/>
    </row>
    <row r="27" spans="1:16" ht="12.75">
      <c r="A27" s="21" t="s">
        <v>77</v>
      </c>
      <c r="B27" s="21">
        <v>9217</v>
      </c>
      <c r="C27" s="22">
        <v>7.82</v>
      </c>
      <c r="D27" s="21">
        <v>4700</v>
      </c>
      <c r="E27" s="21">
        <v>600</v>
      </c>
      <c r="F27" s="21">
        <v>876</v>
      </c>
      <c r="G27" s="21">
        <v>360</v>
      </c>
      <c r="H27" s="22">
        <v>60.02</v>
      </c>
      <c r="I27" s="25">
        <v>1.2</v>
      </c>
      <c r="J27" s="25">
        <v>105</v>
      </c>
      <c r="K27" s="25">
        <v>7.9</v>
      </c>
      <c r="L27" s="25">
        <v>11.1</v>
      </c>
      <c r="M27" s="21">
        <v>1234</v>
      </c>
      <c r="N27" s="21">
        <v>54</v>
      </c>
      <c r="O27" s="5"/>
      <c r="P27" s="5"/>
    </row>
    <row r="28" spans="1:16" ht="12.75">
      <c r="A28" s="21" t="s">
        <v>78</v>
      </c>
      <c r="B28" s="21">
        <v>7831</v>
      </c>
      <c r="C28" s="22">
        <v>7.97</v>
      </c>
      <c r="D28" s="21">
        <v>3070</v>
      </c>
      <c r="E28" s="21">
        <v>360</v>
      </c>
      <c r="F28" s="21">
        <v>543</v>
      </c>
      <c r="G28" s="21"/>
      <c r="H28" s="22"/>
      <c r="I28" s="25"/>
      <c r="J28" s="25"/>
      <c r="K28" s="25"/>
      <c r="L28" s="25"/>
      <c r="M28" s="21">
        <v>737</v>
      </c>
      <c r="N28" s="21"/>
      <c r="O28" s="5"/>
      <c r="P28" s="5"/>
    </row>
    <row r="29" spans="1:16" ht="12.75">
      <c r="A29" s="21">
        <v>21</v>
      </c>
      <c r="B29" s="21">
        <v>7718</v>
      </c>
      <c r="C29" s="22">
        <v>7.86</v>
      </c>
      <c r="D29" s="21">
        <v>3840</v>
      </c>
      <c r="E29" s="21">
        <v>680</v>
      </c>
      <c r="F29" s="21">
        <v>715</v>
      </c>
      <c r="G29" s="21"/>
      <c r="H29" s="22"/>
      <c r="I29" s="25"/>
      <c r="J29" s="25"/>
      <c r="K29" s="22"/>
      <c r="L29" s="25"/>
      <c r="M29" s="21">
        <v>752</v>
      </c>
      <c r="N29" s="21"/>
      <c r="O29" s="5"/>
      <c r="P29" s="5"/>
    </row>
    <row r="30" spans="1:16" ht="12.75">
      <c r="A30" s="21">
        <v>22</v>
      </c>
      <c r="B30" s="21">
        <v>7682</v>
      </c>
      <c r="C30" s="22">
        <v>7.88</v>
      </c>
      <c r="D30" s="21">
        <v>3560</v>
      </c>
      <c r="E30" s="21">
        <v>1120</v>
      </c>
      <c r="F30" s="21">
        <v>853</v>
      </c>
      <c r="G30" s="21"/>
      <c r="H30" s="22"/>
      <c r="I30" s="25"/>
      <c r="J30" s="25"/>
      <c r="K30" s="25"/>
      <c r="L30" s="25"/>
      <c r="M30" s="21">
        <v>893</v>
      </c>
      <c r="N30" s="21"/>
      <c r="O30" s="5"/>
      <c r="P30" s="5"/>
    </row>
    <row r="31" spans="1:16" ht="12.75">
      <c r="A31" s="21">
        <v>23</v>
      </c>
      <c r="B31" s="21">
        <v>7633</v>
      </c>
      <c r="C31" s="22"/>
      <c r="D31" s="21"/>
      <c r="E31" s="21"/>
      <c r="F31" s="21"/>
      <c r="G31" s="21"/>
      <c r="H31" s="22"/>
      <c r="I31" s="25"/>
      <c r="J31" s="25"/>
      <c r="K31" s="25"/>
      <c r="L31" s="25"/>
      <c r="M31" s="21"/>
      <c r="N31" s="21"/>
      <c r="O31" s="5"/>
      <c r="P31" s="5"/>
    </row>
    <row r="32" spans="1:16" ht="12.75">
      <c r="A32" s="21" t="s">
        <v>79</v>
      </c>
      <c r="B32" s="21">
        <v>7406</v>
      </c>
      <c r="C32" s="22"/>
      <c r="D32" s="21"/>
      <c r="E32" s="21"/>
      <c r="F32" s="21"/>
      <c r="G32" s="21"/>
      <c r="H32" s="22"/>
      <c r="I32" s="25"/>
      <c r="J32" s="25"/>
      <c r="K32" s="25"/>
      <c r="L32" s="25"/>
      <c r="M32" s="21"/>
      <c r="N32" s="21"/>
      <c r="O32" s="5"/>
      <c r="P32" s="5"/>
    </row>
    <row r="33" spans="1:16" ht="12.75">
      <c r="A33" s="21">
        <v>25</v>
      </c>
      <c r="B33" s="21">
        <v>7812</v>
      </c>
      <c r="C33" s="22">
        <v>7.89</v>
      </c>
      <c r="D33" s="21">
        <v>2940</v>
      </c>
      <c r="E33" s="21">
        <v>640</v>
      </c>
      <c r="F33" s="21">
        <v>668</v>
      </c>
      <c r="G33" s="21"/>
      <c r="H33" s="22"/>
      <c r="I33" s="25"/>
      <c r="J33" s="25"/>
      <c r="K33" s="25"/>
      <c r="L33" s="25"/>
      <c r="M33" s="21">
        <v>596</v>
      </c>
      <c r="N33" s="21"/>
      <c r="O33" s="5"/>
      <c r="P33" s="5"/>
    </row>
    <row r="34" spans="1:16" ht="12.75">
      <c r="A34" s="21">
        <v>26</v>
      </c>
      <c r="B34" s="21">
        <v>8176</v>
      </c>
      <c r="C34" s="22">
        <v>7.77</v>
      </c>
      <c r="D34" s="21">
        <v>3130</v>
      </c>
      <c r="E34" s="21">
        <v>420</v>
      </c>
      <c r="F34" s="21">
        <v>762</v>
      </c>
      <c r="G34" s="21"/>
      <c r="H34" s="22"/>
      <c r="I34" s="25"/>
      <c r="J34" s="25"/>
      <c r="K34" s="25"/>
      <c r="L34" s="25"/>
      <c r="M34" s="21">
        <v>652</v>
      </c>
      <c r="N34" s="21"/>
      <c r="O34" s="5"/>
      <c r="P34" s="5"/>
    </row>
    <row r="35" spans="1:16" ht="12.75">
      <c r="A35" s="21" t="s">
        <v>80</v>
      </c>
      <c r="B35" s="21">
        <v>7999</v>
      </c>
      <c r="C35" s="22">
        <v>7.76</v>
      </c>
      <c r="D35" s="21">
        <v>2790</v>
      </c>
      <c r="E35" s="21">
        <v>700</v>
      </c>
      <c r="F35" s="21">
        <v>789</v>
      </c>
      <c r="G35" s="21"/>
      <c r="H35" s="22"/>
      <c r="I35" s="25"/>
      <c r="J35" s="25"/>
      <c r="K35" s="25"/>
      <c r="L35" s="25"/>
      <c r="M35" s="21">
        <v>588</v>
      </c>
      <c r="N35" s="21"/>
      <c r="O35" s="5"/>
      <c r="P35" s="5"/>
    </row>
    <row r="36" spans="1:16" ht="12.75">
      <c r="A36" s="21">
        <v>28</v>
      </c>
      <c r="B36" s="21">
        <v>7869</v>
      </c>
      <c r="C36" s="22">
        <v>7.7</v>
      </c>
      <c r="D36" s="21">
        <v>4530</v>
      </c>
      <c r="E36" s="21">
        <v>750</v>
      </c>
      <c r="F36" s="21">
        <v>846</v>
      </c>
      <c r="G36" s="21">
        <v>380</v>
      </c>
      <c r="H36" s="22">
        <v>47.17</v>
      </c>
      <c r="I36" s="25">
        <v>2.4</v>
      </c>
      <c r="J36" s="25">
        <v>76</v>
      </c>
      <c r="K36" s="25">
        <v>10</v>
      </c>
      <c r="L36" s="25">
        <v>21.7</v>
      </c>
      <c r="M36" s="21">
        <v>1276</v>
      </c>
      <c r="N36" s="21">
        <v>97</v>
      </c>
      <c r="O36" s="5"/>
      <c r="P36" s="5"/>
    </row>
    <row r="37" spans="1:16" ht="12.75">
      <c r="A37" s="21" t="s">
        <v>81</v>
      </c>
      <c r="B37" s="21">
        <v>7496</v>
      </c>
      <c r="C37" s="22">
        <v>7.9</v>
      </c>
      <c r="D37" s="21">
        <v>3780</v>
      </c>
      <c r="E37" s="21">
        <v>360</v>
      </c>
      <c r="F37" s="21">
        <v>992</v>
      </c>
      <c r="G37" s="21"/>
      <c r="H37" s="22"/>
      <c r="I37" s="25"/>
      <c r="J37" s="25"/>
      <c r="K37" s="25"/>
      <c r="L37" s="25"/>
      <c r="M37" s="21">
        <v>723</v>
      </c>
      <c r="N37" s="21"/>
      <c r="O37" s="5"/>
      <c r="P37" s="5"/>
    </row>
    <row r="38" spans="1:16" ht="12.75">
      <c r="A38" s="21" t="s">
        <v>82</v>
      </c>
      <c r="B38" s="21">
        <v>7485</v>
      </c>
      <c r="C38" s="22"/>
      <c r="D38" s="21"/>
      <c r="E38" s="21"/>
      <c r="F38" s="21"/>
      <c r="G38" s="21"/>
      <c r="H38" s="22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>
        <v>31</v>
      </c>
      <c r="B39" s="21">
        <v>7284</v>
      </c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7.87</v>
      </c>
      <c r="D40" s="50">
        <f>ROUND(AVERAGE(D9:D39),0)</f>
        <v>3661</v>
      </c>
      <c r="E40" s="50">
        <f>ROUND(AVERAGE(E9:E39),0)</f>
        <v>665</v>
      </c>
      <c r="F40" s="50">
        <f>ROUND(AVERAGE(F9:F39),0)</f>
        <v>796</v>
      </c>
      <c r="G40" s="50">
        <f>ROUND(AVERAGE(G9:G39),0)</f>
        <v>445</v>
      </c>
      <c r="H40" s="51">
        <f>ROUND(AVERAGE(H9:H39),1)</f>
        <v>57.1</v>
      </c>
      <c r="I40" s="51">
        <f>ROUND(AVERAGE(I9:I39),1)</f>
        <v>2.4</v>
      </c>
      <c r="J40" s="51">
        <f>ROUND(AVERAGE(J9:J39),1)</f>
        <v>95</v>
      </c>
      <c r="K40" s="51">
        <f>ROUND(AVERAGE(K9:K39),1)</f>
        <v>7</v>
      </c>
      <c r="L40" s="51">
        <f>ROUND(AVERAGE(L9:L39),1)</f>
        <v>16.5</v>
      </c>
      <c r="M40" s="50">
        <f>ROUND(AVERAGE(M9:M39),0)</f>
        <v>888</v>
      </c>
      <c r="N40" s="88">
        <f>ROUND(AVERAGE(N9:N39),0)</f>
        <v>72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E40*7.783</f>
        <v>5175.695000000001</v>
      </c>
      <c r="F41" s="25">
        <f aca="true" t="shared" si="0" ref="F41:N41">F40*7.783</f>
        <v>6195.268</v>
      </c>
      <c r="G41" s="25">
        <f t="shared" si="0"/>
        <v>3463.435</v>
      </c>
      <c r="H41" s="25">
        <f t="shared" si="0"/>
        <v>444.40930000000003</v>
      </c>
      <c r="I41" s="25">
        <f t="shared" si="0"/>
        <v>18.6792</v>
      </c>
      <c r="J41" s="25">
        <f t="shared" si="0"/>
        <v>739.385</v>
      </c>
      <c r="K41" s="25">
        <f t="shared" si="0"/>
        <v>54.481</v>
      </c>
      <c r="L41" s="25">
        <f t="shared" si="0"/>
        <v>128.4195</v>
      </c>
      <c r="M41" s="25">
        <f t="shared" si="0"/>
        <v>6911.304</v>
      </c>
      <c r="N41" s="25">
        <f t="shared" si="0"/>
        <v>560.376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E40*241.284</f>
        <v>160453.86</v>
      </c>
      <c r="F42" s="25">
        <f aca="true" t="shared" si="1" ref="F42:N42">F40*241.284</f>
        <v>192062.06399999998</v>
      </c>
      <c r="G42" s="25">
        <f t="shared" si="1"/>
        <v>107371.37999999999</v>
      </c>
      <c r="H42" s="25">
        <f t="shared" si="1"/>
        <v>13777.3164</v>
      </c>
      <c r="I42" s="25">
        <f t="shared" si="1"/>
        <v>579.0816</v>
      </c>
      <c r="J42" s="25">
        <f t="shared" si="1"/>
        <v>22921.98</v>
      </c>
      <c r="K42" s="25">
        <f t="shared" si="1"/>
        <v>1688.9879999999998</v>
      </c>
      <c r="L42" s="25">
        <f t="shared" si="1"/>
        <v>3981.1859999999997</v>
      </c>
      <c r="M42" s="25">
        <f t="shared" si="1"/>
        <v>214260.19199999998</v>
      </c>
      <c r="N42" s="25">
        <f t="shared" si="1"/>
        <v>17372.448</v>
      </c>
      <c r="O42" s="2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6">
      <selection activeCell="P9" sqref="P9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112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10139</v>
      </c>
      <c r="C9" s="22">
        <v>7.94</v>
      </c>
      <c r="D9" s="21">
        <v>2620</v>
      </c>
      <c r="E9" s="146">
        <v>560</v>
      </c>
      <c r="F9" s="21">
        <v>1174</v>
      </c>
      <c r="G9" s="146"/>
      <c r="H9" s="24"/>
      <c r="I9" s="25"/>
      <c r="J9" s="21"/>
      <c r="K9" s="21"/>
      <c r="L9" s="21"/>
      <c r="M9" s="21">
        <v>532</v>
      </c>
      <c r="N9" s="21"/>
      <c r="O9" s="63"/>
      <c r="P9" s="5"/>
    </row>
    <row r="10" spans="1:16" ht="12.75">
      <c r="A10" s="21">
        <v>2</v>
      </c>
      <c r="B10" s="46">
        <v>10878</v>
      </c>
      <c r="C10" s="22"/>
      <c r="D10" s="21"/>
      <c r="E10" s="146"/>
      <c r="F10" s="21"/>
      <c r="G10" s="146"/>
      <c r="H10" s="24"/>
      <c r="I10" s="25"/>
      <c r="J10" s="21"/>
      <c r="K10" s="21"/>
      <c r="L10" s="21"/>
      <c r="M10" s="21"/>
      <c r="N10" s="21"/>
      <c r="O10" s="63"/>
      <c r="P10" s="5"/>
    </row>
    <row r="11" spans="1:16" ht="12.75">
      <c r="A11" s="21">
        <v>3</v>
      </c>
      <c r="B11" s="21">
        <v>11109</v>
      </c>
      <c r="C11" s="22"/>
      <c r="D11" s="21"/>
      <c r="E11" s="146"/>
      <c r="F11" s="21"/>
      <c r="G11" s="22"/>
      <c r="H11" s="24"/>
      <c r="I11" s="25"/>
      <c r="J11" s="21"/>
      <c r="K11" s="21"/>
      <c r="L11" s="21"/>
      <c r="M11" s="21"/>
      <c r="N11" s="21"/>
      <c r="O11" s="64"/>
      <c r="P11" s="5"/>
    </row>
    <row r="12" spans="1:16" ht="12.75">
      <c r="A12" s="21" t="s">
        <v>101</v>
      </c>
      <c r="B12" s="21">
        <v>10045</v>
      </c>
      <c r="C12" s="22">
        <v>8.04</v>
      </c>
      <c r="D12" s="21">
        <v>3580</v>
      </c>
      <c r="E12" s="146">
        <v>1040</v>
      </c>
      <c r="F12" s="21">
        <v>854</v>
      </c>
      <c r="G12" s="22"/>
      <c r="H12" s="24"/>
      <c r="I12" s="25"/>
      <c r="J12" s="21"/>
      <c r="K12" s="21"/>
      <c r="L12" s="21"/>
      <c r="M12" s="21">
        <v>1120</v>
      </c>
      <c r="N12" s="21"/>
      <c r="O12" s="64"/>
      <c r="P12" s="5"/>
    </row>
    <row r="13" spans="1:16" ht="12.75">
      <c r="A13" s="21" t="s">
        <v>96</v>
      </c>
      <c r="B13" s="21">
        <v>11609</v>
      </c>
      <c r="C13" s="22">
        <v>8.05</v>
      </c>
      <c r="D13" s="21">
        <v>2880</v>
      </c>
      <c r="E13" s="146">
        <v>720</v>
      </c>
      <c r="F13" s="21">
        <v>901</v>
      </c>
      <c r="G13" s="22"/>
      <c r="H13" s="24"/>
      <c r="I13" s="25"/>
      <c r="J13" s="21"/>
      <c r="K13" s="21"/>
      <c r="L13" s="21"/>
      <c r="M13" s="21">
        <v>1106</v>
      </c>
      <c r="N13" s="21"/>
      <c r="O13" s="5"/>
      <c r="P13" s="5"/>
    </row>
    <row r="14" spans="1:16" ht="12.75">
      <c r="A14" s="21">
        <v>6</v>
      </c>
      <c r="B14" s="21">
        <v>11165</v>
      </c>
      <c r="C14" s="22">
        <v>7.76</v>
      </c>
      <c r="D14" s="146">
        <v>3070</v>
      </c>
      <c r="E14" s="146">
        <v>840</v>
      </c>
      <c r="F14" s="21">
        <v>803</v>
      </c>
      <c r="G14" s="146">
        <v>380</v>
      </c>
      <c r="H14" s="24">
        <v>70.5</v>
      </c>
      <c r="I14" s="25">
        <v>1.1</v>
      </c>
      <c r="J14" s="25"/>
      <c r="K14" s="21">
        <v>6.9</v>
      </c>
      <c r="L14" s="21">
        <v>13.5</v>
      </c>
      <c r="M14" s="21">
        <v>893</v>
      </c>
      <c r="N14" s="21">
        <v>102</v>
      </c>
      <c r="O14" s="5"/>
      <c r="P14" s="5"/>
    </row>
    <row r="15" spans="1:16" ht="12.75">
      <c r="A15" s="21">
        <v>7</v>
      </c>
      <c r="B15" s="21">
        <v>11095</v>
      </c>
      <c r="C15" s="22">
        <v>7.71</v>
      </c>
      <c r="D15" s="21">
        <v>2680</v>
      </c>
      <c r="E15" s="146">
        <v>760</v>
      </c>
      <c r="F15" s="21">
        <v>945</v>
      </c>
      <c r="G15" s="146"/>
      <c r="H15" s="24"/>
      <c r="I15" s="25"/>
      <c r="J15" s="21"/>
      <c r="K15" s="21"/>
      <c r="L15" s="21"/>
      <c r="M15" s="21">
        <v>581</v>
      </c>
      <c r="N15" s="21"/>
      <c r="O15" s="64"/>
      <c r="P15" s="5"/>
    </row>
    <row r="16" spans="1:16" ht="12.75">
      <c r="A16" s="21" t="s">
        <v>71</v>
      </c>
      <c r="B16" s="21">
        <v>11212</v>
      </c>
      <c r="C16" s="22">
        <v>7.89</v>
      </c>
      <c r="D16" s="21">
        <v>3850</v>
      </c>
      <c r="E16" s="146">
        <v>280</v>
      </c>
      <c r="F16" s="21">
        <v>987</v>
      </c>
      <c r="G16" s="146"/>
      <c r="H16" s="24"/>
      <c r="I16" s="25"/>
      <c r="J16" s="21"/>
      <c r="K16" s="21"/>
      <c r="L16" s="21"/>
      <c r="M16" s="21">
        <v>1290</v>
      </c>
      <c r="N16" s="21"/>
      <c r="O16" s="5"/>
      <c r="P16" s="5"/>
    </row>
    <row r="17" spans="1:16" ht="12.75">
      <c r="A17" s="21">
        <v>9</v>
      </c>
      <c r="B17" s="21">
        <v>11257</v>
      </c>
      <c r="C17" s="22"/>
      <c r="D17" s="21"/>
      <c r="E17" s="146"/>
      <c r="F17" s="21"/>
      <c r="G17" s="146"/>
      <c r="H17" s="24"/>
      <c r="I17" s="25"/>
      <c r="J17" s="21"/>
      <c r="K17" s="21"/>
      <c r="L17" s="21"/>
      <c r="M17" s="21"/>
      <c r="N17" s="21"/>
      <c r="O17" s="5"/>
      <c r="P17" s="5"/>
    </row>
    <row r="18" spans="1:16" ht="12.75">
      <c r="A18" s="21">
        <v>10</v>
      </c>
      <c r="B18" s="21">
        <v>11160</v>
      </c>
      <c r="C18" s="22"/>
      <c r="D18" s="21"/>
      <c r="E18" s="146"/>
      <c r="F18" s="21"/>
      <c r="G18" s="146"/>
      <c r="H18" s="24"/>
      <c r="I18" s="25"/>
      <c r="J18" s="21"/>
      <c r="K18" s="21"/>
      <c r="L18" s="21"/>
      <c r="M18" s="21"/>
      <c r="N18" s="21"/>
      <c r="O18" s="5"/>
      <c r="P18" s="5"/>
    </row>
    <row r="19" spans="1:16" ht="12.75">
      <c r="A19" s="21" t="s">
        <v>72</v>
      </c>
      <c r="B19" s="21">
        <v>11422</v>
      </c>
      <c r="C19" s="22">
        <v>7.94</v>
      </c>
      <c r="D19" s="21">
        <v>2510</v>
      </c>
      <c r="E19" s="146">
        <v>380</v>
      </c>
      <c r="F19" s="21">
        <v>808</v>
      </c>
      <c r="G19" s="146"/>
      <c r="H19" s="24"/>
      <c r="I19" s="25"/>
      <c r="J19" s="21"/>
      <c r="K19" s="21"/>
      <c r="L19" s="21"/>
      <c r="M19" s="21">
        <v>440</v>
      </c>
      <c r="N19" s="21"/>
      <c r="O19" s="5"/>
      <c r="P19" s="5"/>
    </row>
    <row r="20" spans="1:16" ht="12.75">
      <c r="A20" s="21" t="s">
        <v>87</v>
      </c>
      <c r="B20" s="21">
        <v>13071</v>
      </c>
      <c r="C20" s="22">
        <v>7.99</v>
      </c>
      <c r="D20" s="21">
        <v>2780</v>
      </c>
      <c r="E20" s="146">
        <v>320</v>
      </c>
      <c r="F20" s="21">
        <v>723</v>
      </c>
      <c r="G20" s="146">
        <v>320</v>
      </c>
      <c r="H20" s="24">
        <v>73.43</v>
      </c>
      <c r="I20" s="25">
        <v>2</v>
      </c>
      <c r="J20" s="21"/>
      <c r="K20" s="21">
        <v>3.95</v>
      </c>
      <c r="L20" s="21">
        <v>12.3</v>
      </c>
      <c r="M20" s="21">
        <v>510</v>
      </c>
      <c r="N20" s="21">
        <v>46</v>
      </c>
      <c r="O20" s="5"/>
      <c r="P20" s="5"/>
    </row>
    <row r="21" spans="1:16" ht="12.75">
      <c r="A21" s="21">
        <v>13</v>
      </c>
      <c r="B21" s="21">
        <v>11713</v>
      </c>
      <c r="C21" s="22">
        <v>8</v>
      </c>
      <c r="D21" s="21">
        <v>2080</v>
      </c>
      <c r="E21" s="146">
        <v>260</v>
      </c>
      <c r="F21" s="21">
        <v>737</v>
      </c>
      <c r="G21" s="146"/>
      <c r="H21" s="24"/>
      <c r="I21" s="25"/>
      <c r="J21" s="21"/>
      <c r="K21" s="21"/>
      <c r="L21" s="21"/>
      <c r="M21" s="21">
        <v>298</v>
      </c>
      <c r="N21" s="21"/>
      <c r="O21" s="5"/>
      <c r="P21" s="5"/>
    </row>
    <row r="22" spans="1:16" ht="12.75">
      <c r="A22" s="21" t="s">
        <v>74</v>
      </c>
      <c r="B22" s="21">
        <v>11095</v>
      </c>
      <c r="C22" s="22">
        <v>7.78</v>
      </c>
      <c r="D22" s="21">
        <v>3790</v>
      </c>
      <c r="E22" s="146">
        <v>280</v>
      </c>
      <c r="F22" s="21">
        <v>845</v>
      </c>
      <c r="G22" s="146"/>
      <c r="H22" s="24"/>
      <c r="I22" s="25"/>
      <c r="J22" s="21"/>
      <c r="K22" s="21"/>
      <c r="L22" s="21"/>
      <c r="M22" s="21">
        <v>865</v>
      </c>
      <c r="N22" s="21"/>
      <c r="O22" s="5"/>
      <c r="P22" s="5"/>
    </row>
    <row r="23" spans="1:16" ht="12.75">
      <c r="A23" s="21">
        <v>15</v>
      </c>
      <c r="B23" s="21">
        <v>11665</v>
      </c>
      <c r="C23" s="22">
        <v>8.34</v>
      </c>
      <c r="D23" s="21">
        <v>2670</v>
      </c>
      <c r="E23" s="146">
        <v>680</v>
      </c>
      <c r="F23" s="21">
        <v>1050</v>
      </c>
      <c r="G23" s="146"/>
      <c r="H23" s="24"/>
      <c r="I23" s="25"/>
      <c r="J23" s="21"/>
      <c r="K23" s="21"/>
      <c r="L23" s="21"/>
      <c r="M23" s="21">
        <v>454</v>
      </c>
      <c r="N23" s="21"/>
      <c r="O23" s="5"/>
      <c r="P23" s="5"/>
    </row>
    <row r="24" spans="1:16" ht="12.75">
      <c r="A24" s="21" t="s">
        <v>91</v>
      </c>
      <c r="B24" s="21">
        <v>11291</v>
      </c>
      <c r="C24" s="22"/>
      <c r="D24" s="21"/>
      <c r="E24" s="146"/>
      <c r="F24" s="21"/>
      <c r="G24" s="146"/>
      <c r="H24" s="24"/>
      <c r="I24" s="25"/>
      <c r="J24" s="25"/>
      <c r="K24" s="21"/>
      <c r="L24" s="21"/>
      <c r="M24" s="21"/>
      <c r="N24" s="21"/>
      <c r="O24" s="5"/>
      <c r="P24" s="5"/>
    </row>
    <row r="25" spans="1:16" ht="12.75">
      <c r="A25" s="21">
        <v>17</v>
      </c>
      <c r="B25" s="21">
        <v>10935</v>
      </c>
      <c r="C25" s="22"/>
      <c r="D25" s="21"/>
      <c r="E25" s="146"/>
      <c r="F25" s="21"/>
      <c r="G25" s="146"/>
      <c r="H25" s="24"/>
      <c r="I25" s="25"/>
      <c r="J25" s="21"/>
      <c r="K25" s="21"/>
      <c r="L25" s="21"/>
      <c r="M25" s="21"/>
      <c r="N25" s="21"/>
      <c r="O25" s="5"/>
      <c r="P25" s="5"/>
    </row>
    <row r="26" spans="1:16" ht="12.75">
      <c r="A26" s="21" t="s">
        <v>76</v>
      </c>
      <c r="B26" s="21">
        <v>11977</v>
      </c>
      <c r="C26" s="22">
        <v>7.95</v>
      </c>
      <c r="D26" s="21">
        <v>2730</v>
      </c>
      <c r="E26" s="146">
        <v>1120</v>
      </c>
      <c r="F26" s="21">
        <v>745</v>
      </c>
      <c r="G26" s="146"/>
      <c r="H26" s="24"/>
      <c r="I26" s="25"/>
      <c r="J26" s="21"/>
      <c r="K26" s="21"/>
      <c r="L26" s="21"/>
      <c r="M26" s="21">
        <v>553</v>
      </c>
      <c r="N26" s="21"/>
      <c r="O26" s="5"/>
      <c r="P26" s="5"/>
    </row>
    <row r="27" spans="1:16" ht="12.75">
      <c r="A27" s="21" t="s">
        <v>77</v>
      </c>
      <c r="B27" s="21">
        <v>11517</v>
      </c>
      <c r="C27" s="22">
        <v>7.82</v>
      </c>
      <c r="D27" s="21">
        <v>3070</v>
      </c>
      <c r="E27" s="146">
        <v>440</v>
      </c>
      <c r="F27" s="21">
        <v>699</v>
      </c>
      <c r="G27" s="146"/>
      <c r="H27" s="24"/>
      <c r="I27" s="25"/>
      <c r="J27" s="21"/>
      <c r="K27" s="21"/>
      <c r="L27" s="21"/>
      <c r="M27" s="21">
        <v>681</v>
      </c>
      <c r="N27" s="21"/>
      <c r="O27" s="5"/>
      <c r="P27" s="5"/>
    </row>
    <row r="28" spans="1:16" ht="12.75">
      <c r="A28" s="21" t="s">
        <v>78</v>
      </c>
      <c r="B28" s="21">
        <v>11262</v>
      </c>
      <c r="C28" s="22">
        <v>8.04</v>
      </c>
      <c r="D28" s="21">
        <v>3010</v>
      </c>
      <c r="E28" s="146">
        <v>480</v>
      </c>
      <c r="F28" s="21">
        <v>782</v>
      </c>
      <c r="G28" s="146"/>
      <c r="H28" s="24"/>
      <c r="I28" s="25"/>
      <c r="J28" s="25"/>
      <c r="K28" s="21"/>
      <c r="L28" s="21"/>
      <c r="M28" s="21">
        <v>624</v>
      </c>
      <c r="N28" s="21"/>
      <c r="O28" s="5"/>
      <c r="P28" s="5"/>
    </row>
    <row r="29" spans="1:16" ht="12.75">
      <c r="A29" s="21">
        <v>21</v>
      </c>
      <c r="B29" s="21">
        <v>11970</v>
      </c>
      <c r="C29" s="22">
        <v>7.91</v>
      </c>
      <c r="D29" s="21">
        <v>4570</v>
      </c>
      <c r="E29" s="146">
        <v>1200</v>
      </c>
      <c r="F29" s="21">
        <v>1326</v>
      </c>
      <c r="G29" s="146">
        <v>460</v>
      </c>
      <c r="H29" s="24">
        <v>99</v>
      </c>
      <c r="I29" s="25">
        <v>1.9</v>
      </c>
      <c r="J29" s="25"/>
      <c r="K29" s="21">
        <v>11.6</v>
      </c>
      <c r="L29" s="21">
        <v>24.2</v>
      </c>
      <c r="M29" s="21">
        <v>1099</v>
      </c>
      <c r="N29" s="21">
        <v>112</v>
      </c>
      <c r="O29" s="5"/>
      <c r="P29" s="5"/>
    </row>
    <row r="30" spans="1:16" ht="12.75">
      <c r="A30" s="21" t="s">
        <v>102</v>
      </c>
      <c r="B30" s="21">
        <v>11260</v>
      </c>
      <c r="C30" s="22">
        <v>8.02</v>
      </c>
      <c r="D30" s="21">
        <v>4680</v>
      </c>
      <c r="E30" s="146">
        <v>880</v>
      </c>
      <c r="F30" s="21">
        <v>1238</v>
      </c>
      <c r="G30" s="146"/>
      <c r="H30" s="24"/>
      <c r="I30" s="25"/>
      <c r="J30" s="25"/>
      <c r="K30" s="21"/>
      <c r="L30" s="21"/>
      <c r="M30" s="21">
        <v>1241</v>
      </c>
      <c r="N30" s="21"/>
      <c r="O30" s="5"/>
      <c r="P30" s="5"/>
    </row>
    <row r="31" spans="1:16" ht="12.75">
      <c r="A31" s="21">
        <v>23</v>
      </c>
      <c r="B31" s="21">
        <v>11488</v>
      </c>
      <c r="C31" s="22"/>
      <c r="D31" s="21"/>
      <c r="E31" s="146"/>
      <c r="F31" s="21"/>
      <c r="G31" s="146"/>
      <c r="H31" s="24"/>
      <c r="I31" s="25"/>
      <c r="J31" s="25"/>
      <c r="K31" s="21"/>
      <c r="L31" s="21"/>
      <c r="M31" s="21"/>
      <c r="N31" s="21"/>
      <c r="O31" s="5"/>
      <c r="P31" s="5"/>
    </row>
    <row r="32" spans="1:16" ht="12.75">
      <c r="A32" s="21" t="s">
        <v>79</v>
      </c>
      <c r="B32" s="21">
        <v>10015</v>
      </c>
      <c r="C32" s="22"/>
      <c r="D32" s="21"/>
      <c r="E32" s="146"/>
      <c r="F32" s="21"/>
      <c r="G32" s="146"/>
      <c r="H32" s="24"/>
      <c r="I32" s="25"/>
      <c r="J32" s="25"/>
      <c r="K32" s="21"/>
      <c r="L32" s="21"/>
      <c r="M32" s="21"/>
      <c r="N32" s="21"/>
      <c r="O32" s="5"/>
      <c r="P32" s="5"/>
    </row>
    <row r="33" spans="1:16" ht="12.75">
      <c r="A33" s="21">
        <v>25</v>
      </c>
      <c r="B33" s="21">
        <v>10448</v>
      </c>
      <c r="C33" s="22">
        <v>7.75</v>
      </c>
      <c r="D33" s="21">
        <v>4650</v>
      </c>
      <c r="E33" s="146">
        <v>260</v>
      </c>
      <c r="F33" s="21">
        <v>715</v>
      </c>
      <c r="G33" s="146"/>
      <c r="H33" s="24"/>
      <c r="I33" s="25"/>
      <c r="J33" s="25"/>
      <c r="K33" s="25"/>
      <c r="L33" s="25"/>
      <c r="M33" s="21">
        <v>1163</v>
      </c>
      <c r="N33" s="21"/>
      <c r="O33" s="5"/>
      <c r="P33" s="5"/>
    </row>
    <row r="34" spans="1:16" ht="12.75">
      <c r="A34" s="21">
        <v>26</v>
      </c>
      <c r="B34" s="21">
        <v>10454</v>
      </c>
      <c r="C34" s="22">
        <v>7.77</v>
      </c>
      <c r="D34" s="21">
        <v>3520</v>
      </c>
      <c r="E34" s="146">
        <v>560</v>
      </c>
      <c r="F34" s="21">
        <v>824</v>
      </c>
      <c r="G34" s="146">
        <v>320</v>
      </c>
      <c r="H34" s="24">
        <v>76.5</v>
      </c>
      <c r="I34" s="25">
        <v>1.6</v>
      </c>
      <c r="J34" s="25">
        <v>101</v>
      </c>
      <c r="K34" s="21">
        <v>10.7</v>
      </c>
      <c r="L34" s="21">
        <v>10.6</v>
      </c>
      <c r="M34" s="21">
        <v>1106</v>
      </c>
      <c r="N34" s="21">
        <v>101</v>
      </c>
      <c r="O34" s="5"/>
      <c r="P34" s="5"/>
    </row>
    <row r="35" spans="1:16" ht="12.75">
      <c r="A35" s="21">
        <v>27</v>
      </c>
      <c r="B35" s="21">
        <v>10355</v>
      </c>
      <c r="C35" s="22">
        <v>8.19</v>
      </c>
      <c r="D35" s="21">
        <v>3430</v>
      </c>
      <c r="E35" s="146">
        <v>440</v>
      </c>
      <c r="F35" s="21">
        <v>1005</v>
      </c>
      <c r="G35" s="146"/>
      <c r="H35" s="24"/>
      <c r="I35" s="25"/>
      <c r="J35" s="21"/>
      <c r="K35" s="21"/>
      <c r="L35" s="21"/>
      <c r="M35" s="21">
        <v>1092</v>
      </c>
      <c r="N35" s="21"/>
      <c r="O35" s="5"/>
      <c r="P35" s="5"/>
    </row>
    <row r="36" spans="1:16" ht="12.75">
      <c r="A36" s="21" t="s">
        <v>93</v>
      </c>
      <c r="B36" s="21">
        <v>10768</v>
      </c>
      <c r="C36" s="22">
        <v>7.91</v>
      </c>
      <c r="D36" s="21">
        <v>4500</v>
      </c>
      <c r="E36" s="146">
        <v>300</v>
      </c>
      <c r="F36" s="21">
        <v>832</v>
      </c>
      <c r="G36" s="146"/>
      <c r="H36" s="24"/>
      <c r="I36" s="25"/>
      <c r="J36" s="21"/>
      <c r="K36" s="21"/>
      <c r="L36" s="21"/>
      <c r="M36" s="21">
        <v>1007</v>
      </c>
      <c r="N36" s="21"/>
      <c r="O36" s="5"/>
      <c r="P36" s="5"/>
    </row>
    <row r="37" spans="1:16" ht="12.75">
      <c r="A37" s="21">
        <v>29</v>
      </c>
      <c r="B37" s="21">
        <v>10731</v>
      </c>
      <c r="C37" s="22">
        <v>8.05</v>
      </c>
      <c r="D37" s="21">
        <v>3570</v>
      </c>
      <c r="E37" s="146">
        <v>480</v>
      </c>
      <c r="F37" s="21">
        <v>724</v>
      </c>
      <c r="G37" s="146"/>
      <c r="H37" s="24"/>
      <c r="I37" s="25"/>
      <c r="J37" s="21"/>
      <c r="K37" s="21"/>
      <c r="L37" s="21"/>
      <c r="M37" s="21">
        <v>737</v>
      </c>
      <c r="N37" s="21"/>
      <c r="O37" s="5"/>
      <c r="P37" s="5"/>
    </row>
    <row r="38" spans="1:16" ht="12.75">
      <c r="A38" s="21">
        <v>30</v>
      </c>
      <c r="B38" s="21">
        <v>10358</v>
      </c>
      <c r="C38" s="22"/>
      <c r="D38" s="21"/>
      <c r="E38" s="146"/>
      <c r="F38" s="21"/>
      <c r="G38" s="146"/>
      <c r="H38" s="24"/>
      <c r="I38" s="25"/>
      <c r="J38" s="21"/>
      <c r="K38" s="21"/>
      <c r="L38" s="21"/>
      <c r="M38" s="21"/>
      <c r="N38" s="21"/>
      <c r="O38" s="5"/>
      <c r="P38" s="5"/>
    </row>
    <row r="39" spans="1:16" ht="13.5" thickBot="1">
      <c r="A39" s="21">
        <v>31</v>
      </c>
      <c r="B39" s="21">
        <v>9547</v>
      </c>
      <c r="C39" s="22"/>
      <c r="D39" s="21"/>
      <c r="E39" s="146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7.95</v>
      </c>
      <c r="D40" s="50">
        <f>ROUND(AVERAGE(D9:D39),0)</f>
        <v>3345</v>
      </c>
      <c r="E40" s="50">
        <f>ROUND(AVERAGE(E9:E39),0)</f>
        <v>585</v>
      </c>
      <c r="F40" s="50">
        <f>ROUND(AVERAGE(F9:F39),0)</f>
        <v>891</v>
      </c>
      <c r="G40" s="50">
        <f>ROUND(AVERAGE(G9:G39),0)</f>
        <v>370</v>
      </c>
      <c r="H40" s="49">
        <f>ROUND(AVERAGE(H9:H39),1)</f>
        <v>79.9</v>
      </c>
      <c r="I40" s="49">
        <f>ROUND(AVERAGE(I9:I39),1)</f>
        <v>1.7</v>
      </c>
      <c r="J40" s="51">
        <f>ROUND(AVERAGE(J9:J39),1)</f>
        <v>101</v>
      </c>
      <c r="K40" s="51">
        <f>ROUND(AVERAGE(K9:K39),1)</f>
        <v>8.3</v>
      </c>
      <c r="L40" s="51">
        <f>ROUND(AVERAGE(L9:L39),1)</f>
        <v>15.2</v>
      </c>
      <c r="M40" s="50">
        <f>ROUND(AVERAGE(M9:M39),0)</f>
        <v>828</v>
      </c>
      <c r="N40" s="88">
        <f>ROUND(AVERAGE(N9:N39),0)</f>
        <v>90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E40*11.065</f>
        <v>6473.025</v>
      </c>
      <c r="F41" s="25">
        <f aca="true" t="shared" si="0" ref="F41:N41">F40*11.065</f>
        <v>9858.914999999999</v>
      </c>
      <c r="G41" s="25">
        <f t="shared" si="0"/>
        <v>4094.0499999999997</v>
      </c>
      <c r="H41" s="25">
        <f t="shared" si="0"/>
        <v>884.0935000000001</v>
      </c>
      <c r="I41" s="25">
        <f t="shared" si="0"/>
        <v>18.810499999999998</v>
      </c>
      <c r="J41" s="25">
        <f t="shared" si="0"/>
        <v>1117.565</v>
      </c>
      <c r="K41" s="25">
        <f t="shared" si="0"/>
        <v>91.8395</v>
      </c>
      <c r="L41" s="25">
        <f t="shared" si="0"/>
        <v>168.188</v>
      </c>
      <c r="M41" s="25">
        <f t="shared" si="0"/>
        <v>9161.82</v>
      </c>
      <c r="N41" s="25">
        <f t="shared" si="0"/>
        <v>995.8499999999999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E40*343.011</f>
        <v>200661.43500000003</v>
      </c>
      <c r="F42" s="25">
        <f aca="true" t="shared" si="1" ref="F42:N42">F40*343.011</f>
        <v>305622.80100000004</v>
      </c>
      <c r="G42" s="25">
        <f t="shared" si="1"/>
        <v>126914.07</v>
      </c>
      <c r="H42" s="25">
        <f t="shared" si="1"/>
        <v>27406.578900000004</v>
      </c>
      <c r="I42" s="25">
        <f t="shared" si="1"/>
        <v>583.1187</v>
      </c>
      <c r="J42" s="25">
        <f t="shared" si="1"/>
        <v>34644.111000000004</v>
      </c>
      <c r="K42" s="25">
        <f t="shared" si="1"/>
        <v>2846.9913000000006</v>
      </c>
      <c r="L42" s="25">
        <f t="shared" si="1"/>
        <v>5213.7672</v>
      </c>
      <c r="M42" s="25">
        <f t="shared" si="1"/>
        <v>284013.108</v>
      </c>
      <c r="N42" s="25">
        <f t="shared" si="1"/>
        <v>30870.99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P5" sqref="P5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113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67</v>
      </c>
      <c r="B9" s="46">
        <v>9445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 t="s">
        <v>104</v>
      </c>
      <c r="B10" s="46">
        <v>11349</v>
      </c>
      <c r="C10" s="46">
        <v>7.57</v>
      </c>
      <c r="D10" s="21">
        <v>2910</v>
      </c>
      <c r="E10" s="25">
        <v>14.6</v>
      </c>
      <c r="F10" s="21">
        <v>71</v>
      </c>
      <c r="G10" s="22"/>
      <c r="H10" s="24"/>
      <c r="I10" s="25"/>
      <c r="J10" s="21"/>
      <c r="K10" s="21"/>
      <c r="L10" s="21"/>
      <c r="M10" s="21">
        <v>716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9760</v>
      </c>
      <c r="C11" s="21">
        <v>7.56</v>
      </c>
      <c r="D11" s="21">
        <v>2840</v>
      </c>
      <c r="E11" s="25">
        <v>11.8</v>
      </c>
      <c r="F11" s="21">
        <v>55</v>
      </c>
      <c r="G11" s="22"/>
      <c r="H11" s="24"/>
      <c r="I11" s="25"/>
      <c r="J11" s="21"/>
      <c r="K11" s="21"/>
      <c r="L11" s="21"/>
      <c r="M11" s="21">
        <v>666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114</v>
      </c>
      <c r="B12" s="21">
        <v>21302</v>
      </c>
      <c r="C12" s="21">
        <v>7.59</v>
      </c>
      <c r="D12" s="21">
        <v>2810</v>
      </c>
      <c r="E12" s="25">
        <v>16</v>
      </c>
      <c r="F12" s="21">
        <v>73</v>
      </c>
      <c r="G12" s="22">
        <v>6.36</v>
      </c>
      <c r="H12" s="24">
        <v>0.59</v>
      </c>
      <c r="I12" s="25">
        <v>6.8</v>
      </c>
      <c r="J12" s="25">
        <v>10.1</v>
      </c>
      <c r="K12" s="21">
        <v>0.39</v>
      </c>
      <c r="L12" s="21">
        <v>0.88</v>
      </c>
      <c r="M12" s="21">
        <v>652</v>
      </c>
      <c r="N12" s="21">
        <v>99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12045</v>
      </c>
      <c r="C13" s="21">
        <v>8.05</v>
      </c>
      <c r="D13" s="21">
        <v>2940</v>
      </c>
      <c r="E13" s="25">
        <v>12.7</v>
      </c>
      <c r="F13" s="21">
        <v>60</v>
      </c>
      <c r="G13" s="22"/>
      <c r="H13" s="24"/>
      <c r="I13" s="25"/>
      <c r="J13" s="21"/>
      <c r="K13" s="21"/>
      <c r="L13" s="21"/>
      <c r="M13" s="21">
        <v>730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11181</v>
      </c>
      <c r="C14" s="21"/>
      <c r="D14" s="21"/>
      <c r="E14" s="25"/>
      <c r="F14" s="21"/>
      <c r="G14" s="22"/>
      <c r="H14" s="24"/>
      <c r="I14" s="25"/>
      <c r="J14" s="25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70</v>
      </c>
      <c r="B15" s="21">
        <v>11267</v>
      </c>
      <c r="C15" s="21"/>
      <c r="D15" s="21"/>
      <c r="E15" s="25"/>
      <c r="F15" s="21"/>
      <c r="G15" s="22"/>
      <c r="H15" s="24"/>
      <c r="I15" s="25"/>
      <c r="J15" s="21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11767</v>
      </c>
      <c r="C16" s="21">
        <v>7.65</v>
      </c>
      <c r="D16" s="21">
        <v>2570</v>
      </c>
      <c r="E16" s="25">
        <v>15.2</v>
      </c>
      <c r="F16" s="21">
        <v>63</v>
      </c>
      <c r="G16" s="22"/>
      <c r="H16" s="24"/>
      <c r="I16" s="25"/>
      <c r="J16" s="21"/>
      <c r="K16" s="21"/>
      <c r="L16" s="21"/>
      <c r="M16" s="21"/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11228</v>
      </c>
      <c r="C17" s="21">
        <v>7.38</v>
      </c>
      <c r="D17" s="21">
        <v>2470</v>
      </c>
      <c r="E17" s="25">
        <v>11.2</v>
      </c>
      <c r="F17" s="21">
        <v>78</v>
      </c>
      <c r="G17" s="22">
        <v>6.46</v>
      </c>
      <c r="H17" s="24">
        <v>0.72</v>
      </c>
      <c r="I17" s="25">
        <v>6.4</v>
      </c>
      <c r="J17" s="21">
        <v>9.3</v>
      </c>
      <c r="K17" s="21">
        <v>0.41</v>
      </c>
      <c r="L17" s="22">
        <v>0.8</v>
      </c>
      <c r="M17" s="21">
        <v>553</v>
      </c>
      <c r="N17" s="21">
        <v>107</v>
      </c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98</v>
      </c>
      <c r="B18" s="21">
        <v>9855</v>
      </c>
      <c r="C18" s="21">
        <v>7.58</v>
      </c>
      <c r="D18" s="146">
        <v>2800</v>
      </c>
      <c r="E18" s="25">
        <v>13.2</v>
      </c>
      <c r="F18" s="21">
        <v>65</v>
      </c>
      <c r="G18" s="22"/>
      <c r="H18" s="24"/>
      <c r="I18" s="25"/>
      <c r="J18" s="21"/>
      <c r="K18" s="21"/>
      <c r="L18" s="21"/>
      <c r="M18" s="21">
        <v>638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72</v>
      </c>
      <c r="B19" s="21">
        <v>11327</v>
      </c>
      <c r="C19" s="21"/>
      <c r="D19" s="21"/>
      <c r="E19" s="25"/>
      <c r="F19" s="21"/>
      <c r="G19" s="22"/>
      <c r="H19" s="24"/>
      <c r="I19" s="25"/>
      <c r="J19" s="21"/>
      <c r="K19" s="21"/>
      <c r="L19" s="21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11428</v>
      </c>
      <c r="C20" s="21">
        <v>7.71</v>
      </c>
      <c r="D20" s="21">
        <v>2970</v>
      </c>
      <c r="E20" s="25">
        <v>15.2</v>
      </c>
      <c r="F20" s="21">
        <v>70</v>
      </c>
      <c r="G20" s="22"/>
      <c r="H20" s="24"/>
      <c r="I20" s="25"/>
      <c r="J20" s="21"/>
      <c r="K20" s="21"/>
      <c r="L20" s="21"/>
      <c r="M20" s="21">
        <v>681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11175</v>
      </c>
      <c r="C21" s="21"/>
      <c r="D21" s="21"/>
      <c r="E21" s="25"/>
      <c r="F21" s="21"/>
      <c r="G21" s="22"/>
      <c r="H21" s="24"/>
      <c r="I21" s="25"/>
      <c r="J21" s="21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10705</v>
      </c>
      <c r="C22" s="21"/>
      <c r="D22" s="21"/>
      <c r="E22" s="25"/>
      <c r="F22" s="21"/>
      <c r="G22" s="22"/>
      <c r="H22" s="24"/>
      <c r="I22" s="25"/>
      <c r="J22" s="21"/>
      <c r="K22" s="21"/>
      <c r="L22" s="21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10314</v>
      </c>
      <c r="C23" s="21">
        <v>7.67</v>
      </c>
      <c r="D23" s="21">
        <v>2980</v>
      </c>
      <c r="E23" s="25">
        <v>15.7</v>
      </c>
      <c r="F23" s="21">
        <v>59</v>
      </c>
      <c r="G23" s="22"/>
      <c r="H23" s="24"/>
      <c r="I23" s="25"/>
      <c r="J23" s="21"/>
      <c r="K23" s="21"/>
      <c r="L23" s="21"/>
      <c r="M23" s="21">
        <v>723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10190</v>
      </c>
      <c r="C24" s="21">
        <v>7.64</v>
      </c>
      <c r="D24" s="21">
        <v>2970</v>
      </c>
      <c r="E24" s="25">
        <v>19</v>
      </c>
      <c r="F24" s="21">
        <v>73</v>
      </c>
      <c r="G24" s="22"/>
      <c r="H24" s="24"/>
      <c r="I24" s="25"/>
      <c r="J24" s="21"/>
      <c r="K24" s="21"/>
      <c r="L24" s="21"/>
      <c r="M24" s="21">
        <v>723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 t="s">
        <v>89</v>
      </c>
      <c r="B25" s="21">
        <v>10237</v>
      </c>
      <c r="C25" s="21">
        <v>7.59</v>
      </c>
      <c r="D25" s="21">
        <v>2970</v>
      </c>
      <c r="E25" s="25">
        <v>13.7</v>
      </c>
      <c r="F25" s="21">
        <v>69</v>
      </c>
      <c r="G25" s="22"/>
      <c r="H25" s="24"/>
      <c r="I25" s="25"/>
      <c r="J25" s="21"/>
      <c r="K25" s="21"/>
      <c r="L25" s="21"/>
      <c r="M25" s="21">
        <v>709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9969</v>
      </c>
      <c r="C26" s="21">
        <v>7.71</v>
      </c>
      <c r="D26" s="21">
        <v>3020</v>
      </c>
      <c r="E26" s="25">
        <v>16.7</v>
      </c>
      <c r="F26" s="21">
        <v>61</v>
      </c>
      <c r="G26" s="22"/>
      <c r="H26" s="24"/>
      <c r="I26" s="25"/>
      <c r="J26" s="21"/>
      <c r="K26" s="21"/>
      <c r="L26" s="21"/>
      <c r="M26" s="21">
        <v>766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9806</v>
      </c>
      <c r="C27" s="21">
        <v>7.75</v>
      </c>
      <c r="D27" s="21">
        <v>3180</v>
      </c>
      <c r="E27" s="25">
        <v>16.8</v>
      </c>
      <c r="F27" s="21">
        <v>51</v>
      </c>
      <c r="G27" s="22">
        <v>4.58</v>
      </c>
      <c r="H27" s="24">
        <v>0.63</v>
      </c>
      <c r="I27" s="25">
        <v>6.1</v>
      </c>
      <c r="J27" s="21">
        <v>10.8</v>
      </c>
      <c r="K27" s="21">
        <v>1.64</v>
      </c>
      <c r="L27" s="21">
        <v>2.42</v>
      </c>
      <c r="M27" s="21">
        <v>766</v>
      </c>
      <c r="N27" s="21">
        <v>96</v>
      </c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9977</v>
      </c>
      <c r="C28" s="21"/>
      <c r="D28" s="21"/>
      <c r="E28" s="25"/>
      <c r="F28" s="21"/>
      <c r="G28" s="22"/>
      <c r="H28" s="24"/>
      <c r="I28" s="25"/>
      <c r="J28" s="21"/>
      <c r="K28" s="21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 t="s">
        <v>111</v>
      </c>
      <c r="B29" s="21">
        <v>9938</v>
      </c>
      <c r="C29" s="21"/>
      <c r="D29" s="21"/>
      <c r="E29" s="25"/>
      <c r="F29" s="21"/>
      <c r="G29" s="22"/>
      <c r="H29" s="24"/>
      <c r="I29" s="25"/>
      <c r="J29" s="21"/>
      <c r="K29" s="21"/>
      <c r="L29" s="21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102</v>
      </c>
      <c r="B30" s="21">
        <v>9667</v>
      </c>
      <c r="C30" s="21">
        <v>7.65</v>
      </c>
      <c r="D30" s="21">
        <v>3130</v>
      </c>
      <c r="E30" s="25">
        <v>16</v>
      </c>
      <c r="F30" s="21">
        <v>77</v>
      </c>
      <c r="G30" s="22"/>
      <c r="H30" s="24"/>
      <c r="I30" s="25"/>
      <c r="J30" s="25"/>
      <c r="K30" s="21"/>
      <c r="L30" s="21"/>
      <c r="M30" s="21">
        <v>766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92</v>
      </c>
      <c r="B31" s="21">
        <v>9956</v>
      </c>
      <c r="C31" s="21">
        <v>7.48</v>
      </c>
      <c r="D31" s="21">
        <v>3020</v>
      </c>
      <c r="E31" s="25">
        <v>8.4</v>
      </c>
      <c r="F31" s="21">
        <v>43</v>
      </c>
      <c r="G31" s="22">
        <v>7.28</v>
      </c>
      <c r="H31" s="24">
        <v>1.39</v>
      </c>
      <c r="I31" s="25">
        <v>6.2</v>
      </c>
      <c r="J31" s="21">
        <v>9.6</v>
      </c>
      <c r="K31" s="21">
        <v>0.75</v>
      </c>
      <c r="L31" s="21">
        <v>0.99</v>
      </c>
      <c r="M31" s="21">
        <v>709</v>
      </c>
      <c r="N31" s="21">
        <v>114</v>
      </c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9250</v>
      </c>
      <c r="C32" s="21">
        <v>7.63</v>
      </c>
      <c r="D32" s="21">
        <v>3090</v>
      </c>
      <c r="E32" s="25">
        <v>14</v>
      </c>
      <c r="F32" s="21">
        <v>84</v>
      </c>
      <c r="G32" s="22"/>
      <c r="H32" s="24"/>
      <c r="I32" s="25"/>
      <c r="J32" s="21"/>
      <c r="K32" s="21"/>
      <c r="L32" s="21"/>
      <c r="M32" s="21">
        <v>695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146">
        <v>9567</v>
      </c>
      <c r="C33" s="22">
        <v>7.68</v>
      </c>
      <c r="D33" s="21">
        <v>3140</v>
      </c>
      <c r="E33" s="25">
        <v>16</v>
      </c>
      <c r="F33" s="21">
        <v>56</v>
      </c>
      <c r="G33" s="22"/>
      <c r="H33" s="24"/>
      <c r="I33" s="25"/>
      <c r="J33" s="21"/>
      <c r="K33" s="21"/>
      <c r="L33" s="21"/>
      <c r="M33" s="21">
        <v>723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9894</v>
      </c>
      <c r="C34" s="21">
        <v>7.73</v>
      </c>
      <c r="D34" s="21">
        <v>3120</v>
      </c>
      <c r="E34" s="25">
        <v>18.8</v>
      </c>
      <c r="F34" s="21">
        <v>79</v>
      </c>
      <c r="G34" s="22"/>
      <c r="H34" s="24"/>
      <c r="I34" s="25"/>
      <c r="J34" s="21"/>
      <c r="K34" s="21"/>
      <c r="L34" s="21"/>
      <c r="M34" s="21">
        <v>723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 t="s">
        <v>80</v>
      </c>
      <c r="B35" s="21">
        <v>10906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9742</v>
      </c>
      <c r="C36" s="22"/>
      <c r="D36" s="21"/>
      <c r="E36" s="25"/>
      <c r="F36" s="21"/>
      <c r="G36" s="22"/>
      <c r="H36" s="24"/>
      <c r="I36" s="25"/>
      <c r="J36" s="21"/>
      <c r="K36" s="21"/>
      <c r="L36" s="21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10505</v>
      </c>
      <c r="C37" s="22">
        <v>7.54</v>
      </c>
      <c r="D37" s="21">
        <v>3190</v>
      </c>
      <c r="E37" s="25">
        <v>17.2</v>
      </c>
      <c r="F37" s="21">
        <v>70</v>
      </c>
      <c r="G37" s="22"/>
      <c r="H37" s="24"/>
      <c r="I37" s="25"/>
      <c r="J37" s="21"/>
      <c r="K37" s="21"/>
      <c r="L37" s="21"/>
      <c r="M37" s="21">
        <v>780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11142</v>
      </c>
      <c r="C38" s="22">
        <v>7.61</v>
      </c>
      <c r="D38" s="21">
        <v>3300</v>
      </c>
      <c r="E38" s="25">
        <v>19.3</v>
      </c>
      <c r="F38" s="21">
        <v>61</v>
      </c>
      <c r="G38" s="22"/>
      <c r="H38" s="24"/>
      <c r="I38" s="25"/>
      <c r="J38" s="21"/>
      <c r="K38" s="21"/>
      <c r="L38" s="21"/>
      <c r="M38" s="21">
        <v>822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1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7.64</v>
      </c>
      <c r="D40" s="50">
        <f>ROUND(AVERAGE(D9:D39),0)</f>
        <v>2971</v>
      </c>
      <c r="E40" s="51">
        <f>ROUND(AVERAGE(E9:E39),1)</f>
        <v>15.1</v>
      </c>
      <c r="F40" s="51">
        <f>ROUND(AVERAGE(F9:F39),1)</f>
        <v>65.9</v>
      </c>
      <c r="G40" s="49">
        <f>ROUND(AVERAGE(G9:G39),2)</f>
        <v>6.17</v>
      </c>
      <c r="H40" s="49">
        <f>ROUND(AVERAGE(H9:H39),2)</f>
        <v>0.83</v>
      </c>
      <c r="I40" s="51">
        <f>ROUND(AVERAGE(I9:I39),1)</f>
        <v>6.4</v>
      </c>
      <c r="J40" s="51">
        <f>ROUND(AVERAGE(J9:J39),1)</f>
        <v>10</v>
      </c>
      <c r="K40" s="49">
        <f>ROUND(AVERAGE(K9:K39),2)</f>
        <v>0.8</v>
      </c>
      <c r="L40" s="49">
        <f>ROUND(AVERAGE(L9:L39),2)</f>
        <v>1.27</v>
      </c>
      <c r="M40" s="50">
        <f>ROUND(AVERAGE(M9:M39),0)</f>
        <v>713</v>
      </c>
      <c r="N40" s="88">
        <f>ROUND(AVERAGE(N9:N39),0)</f>
        <v>104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E40*10.83</f>
        <v>163.533</v>
      </c>
      <c r="F41" s="25">
        <f aca="true" t="shared" si="0" ref="F41:N41">F40*10.83</f>
        <v>713.6970000000001</v>
      </c>
      <c r="G41" s="25">
        <f t="shared" si="0"/>
        <v>66.8211</v>
      </c>
      <c r="H41" s="25">
        <f t="shared" si="0"/>
        <v>8.9889</v>
      </c>
      <c r="I41" s="25">
        <f t="shared" si="0"/>
        <v>69.312</v>
      </c>
      <c r="J41" s="25">
        <f t="shared" si="0"/>
        <v>108.3</v>
      </c>
      <c r="K41" s="25">
        <f t="shared" si="0"/>
        <v>8.664</v>
      </c>
      <c r="L41" s="25">
        <f t="shared" si="0"/>
        <v>13.754100000000001</v>
      </c>
      <c r="M41" s="25">
        <f t="shared" si="0"/>
        <v>7721.79</v>
      </c>
      <c r="N41" s="25">
        <f t="shared" si="0"/>
        <v>1126.32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E40*324.894</f>
        <v>4905.8994</v>
      </c>
      <c r="F42" s="25">
        <f aca="true" t="shared" si="1" ref="F42:N42">F40*324.894</f>
        <v>21410.514600000002</v>
      </c>
      <c r="G42" s="25">
        <f t="shared" si="1"/>
        <v>2004.59598</v>
      </c>
      <c r="H42" s="25">
        <f t="shared" si="1"/>
        <v>269.66202</v>
      </c>
      <c r="I42" s="25">
        <f t="shared" si="1"/>
        <v>2079.3216</v>
      </c>
      <c r="J42" s="25">
        <f t="shared" si="1"/>
        <v>3248.94</v>
      </c>
      <c r="K42" s="25">
        <f t="shared" si="1"/>
        <v>259.9152</v>
      </c>
      <c r="L42" s="25">
        <f t="shared" si="1"/>
        <v>412.61538</v>
      </c>
      <c r="M42" s="25">
        <f t="shared" si="1"/>
        <v>231649.422</v>
      </c>
      <c r="N42" s="25">
        <f t="shared" si="1"/>
        <v>33788.976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9">
      <selection activeCell="I15" sqref="I15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113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67</v>
      </c>
      <c r="B9" s="46">
        <v>9445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63"/>
      <c r="P9" s="5"/>
    </row>
    <row r="10" spans="1:16" ht="12.75">
      <c r="A10" s="21" t="s">
        <v>104</v>
      </c>
      <c r="B10" s="46">
        <v>11349</v>
      </c>
      <c r="C10" s="22">
        <v>7.81</v>
      </c>
      <c r="D10" s="21">
        <v>3180</v>
      </c>
      <c r="E10" s="21">
        <v>640</v>
      </c>
      <c r="F10" s="21">
        <v>938</v>
      </c>
      <c r="G10" s="22"/>
      <c r="H10" s="24"/>
      <c r="I10" s="25"/>
      <c r="J10" s="21"/>
      <c r="K10" s="21"/>
      <c r="L10" s="21"/>
      <c r="M10" s="21">
        <v>709</v>
      </c>
      <c r="N10" s="21"/>
      <c r="O10" s="63"/>
      <c r="P10" s="5"/>
    </row>
    <row r="11" spans="1:16" ht="12.75">
      <c r="A11" s="21">
        <v>3</v>
      </c>
      <c r="B11" s="21">
        <v>9760</v>
      </c>
      <c r="C11" s="22">
        <v>7.67</v>
      </c>
      <c r="D11" s="21">
        <v>4930</v>
      </c>
      <c r="E11" s="21">
        <v>760</v>
      </c>
      <c r="F11" s="21">
        <v>1132</v>
      </c>
      <c r="G11" s="146"/>
      <c r="H11" s="24"/>
      <c r="I11" s="25"/>
      <c r="J11" s="25"/>
      <c r="K11" s="21"/>
      <c r="L11" s="21"/>
      <c r="M11" s="21">
        <v>1290</v>
      </c>
      <c r="N11" s="21"/>
      <c r="O11" s="64"/>
      <c r="P11" s="5"/>
    </row>
    <row r="12" spans="1:16" ht="12.75">
      <c r="A12" s="21" t="s">
        <v>114</v>
      </c>
      <c r="B12" s="21">
        <v>21302</v>
      </c>
      <c r="C12" s="22">
        <v>7.66</v>
      </c>
      <c r="D12" s="21">
        <v>3160</v>
      </c>
      <c r="E12" s="21">
        <v>920</v>
      </c>
      <c r="F12" s="21">
        <v>1018</v>
      </c>
      <c r="G12" s="146">
        <v>380</v>
      </c>
      <c r="H12" s="24">
        <v>49.99</v>
      </c>
      <c r="I12" s="25">
        <v>1.8</v>
      </c>
      <c r="J12" s="25">
        <v>79</v>
      </c>
      <c r="K12" s="21">
        <v>5.7</v>
      </c>
      <c r="L12" s="21">
        <v>11.6</v>
      </c>
      <c r="M12" s="21">
        <v>723</v>
      </c>
      <c r="N12" s="21">
        <v>67</v>
      </c>
      <c r="O12" s="64"/>
      <c r="P12" s="5"/>
    </row>
    <row r="13" spans="1:16" ht="12.75">
      <c r="A13" s="21">
        <v>5</v>
      </c>
      <c r="B13" s="21">
        <v>12045</v>
      </c>
      <c r="C13" s="22">
        <v>7.93</v>
      </c>
      <c r="D13" s="21">
        <v>3110</v>
      </c>
      <c r="E13" s="21">
        <v>560</v>
      </c>
      <c r="F13" s="21">
        <v>832</v>
      </c>
      <c r="G13" s="146"/>
      <c r="H13" s="24"/>
      <c r="I13" s="25"/>
      <c r="J13" s="25"/>
      <c r="K13" s="21"/>
      <c r="L13" s="21"/>
      <c r="M13" s="21">
        <v>695</v>
      </c>
      <c r="N13" s="21"/>
      <c r="O13" s="5"/>
      <c r="P13" s="5"/>
    </row>
    <row r="14" spans="1:16" ht="12.75">
      <c r="A14" s="21">
        <v>6</v>
      </c>
      <c r="B14" s="21">
        <v>11181</v>
      </c>
      <c r="C14" s="22"/>
      <c r="D14" s="21"/>
      <c r="E14" s="146"/>
      <c r="F14" s="21"/>
      <c r="G14" s="146"/>
      <c r="H14" s="24"/>
      <c r="I14" s="22"/>
      <c r="J14" s="25"/>
      <c r="K14" s="21"/>
      <c r="L14" s="21"/>
      <c r="M14" s="21"/>
      <c r="N14" s="21"/>
      <c r="O14" s="5"/>
      <c r="P14" s="5"/>
    </row>
    <row r="15" spans="1:16" ht="12.75">
      <c r="A15" s="21" t="s">
        <v>70</v>
      </c>
      <c r="B15" s="21">
        <v>11267</v>
      </c>
      <c r="C15" s="22"/>
      <c r="D15" s="21"/>
      <c r="E15" s="146"/>
      <c r="F15" s="21"/>
      <c r="G15" s="146"/>
      <c r="H15" s="24"/>
      <c r="I15" s="25"/>
      <c r="J15" s="25"/>
      <c r="K15" s="21"/>
      <c r="L15" s="21"/>
      <c r="M15" s="21"/>
      <c r="N15" s="21"/>
      <c r="O15" s="64"/>
      <c r="P15" s="5"/>
    </row>
    <row r="16" spans="1:16" ht="12.75">
      <c r="A16" s="21" t="s">
        <v>71</v>
      </c>
      <c r="B16" s="21">
        <v>11767</v>
      </c>
      <c r="C16" s="22">
        <v>7.77</v>
      </c>
      <c r="D16" s="21">
        <v>3110</v>
      </c>
      <c r="E16" s="146">
        <v>440</v>
      </c>
      <c r="F16" s="21">
        <v>685</v>
      </c>
      <c r="G16" s="22"/>
      <c r="H16" s="24"/>
      <c r="I16" s="25"/>
      <c r="J16" s="25"/>
      <c r="K16" s="21"/>
      <c r="L16" s="21"/>
      <c r="M16" s="21">
        <v>681</v>
      </c>
      <c r="N16" s="21"/>
      <c r="O16" s="5"/>
      <c r="P16" s="5"/>
    </row>
    <row r="17" spans="1:16" ht="12.75">
      <c r="A17" s="21">
        <v>9</v>
      </c>
      <c r="B17" s="21">
        <v>11228</v>
      </c>
      <c r="C17" s="22">
        <v>7.69</v>
      </c>
      <c r="D17" s="21">
        <v>3290</v>
      </c>
      <c r="E17" s="146">
        <v>720</v>
      </c>
      <c r="F17" s="21">
        <v>917</v>
      </c>
      <c r="G17" s="146">
        <v>420</v>
      </c>
      <c r="H17" s="24">
        <v>38.5</v>
      </c>
      <c r="I17" s="25">
        <v>1.5</v>
      </c>
      <c r="J17" s="25">
        <v>61</v>
      </c>
      <c r="K17" s="25">
        <v>3</v>
      </c>
      <c r="L17" s="21">
        <v>8.7</v>
      </c>
      <c r="M17" s="21">
        <v>737</v>
      </c>
      <c r="N17" s="21">
        <v>65</v>
      </c>
      <c r="O17" s="5"/>
      <c r="P17" s="5"/>
    </row>
    <row r="18" spans="1:16" ht="12.75">
      <c r="A18" s="21" t="s">
        <v>98</v>
      </c>
      <c r="B18" s="21">
        <v>9855</v>
      </c>
      <c r="C18" s="22">
        <v>7.87</v>
      </c>
      <c r="D18" s="146">
        <v>2300</v>
      </c>
      <c r="E18" s="21">
        <v>280</v>
      </c>
      <c r="F18" s="21">
        <v>574</v>
      </c>
      <c r="G18" s="146"/>
      <c r="H18" s="24"/>
      <c r="I18" s="25"/>
      <c r="J18" s="25"/>
      <c r="K18" s="21"/>
      <c r="L18" s="21"/>
      <c r="M18" s="21">
        <v>411</v>
      </c>
      <c r="N18" s="21"/>
      <c r="O18" s="5"/>
      <c r="P18" s="5"/>
    </row>
    <row r="19" spans="1:16" ht="12.75">
      <c r="A19" s="21" t="s">
        <v>72</v>
      </c>
      <c r="B19" s="21">
        <v>11327</v>
      </c>
      <c r="C19" s="22"/>
      <c r="D19" s="21"/>
      <c r="E19" s="21"/>
      <c r="F19" s="21"/>
      <c r="G19" s="146"/>
      <c r="H19" s="24"/>
      <c r="I19" s="25"/>
      <c r="J19" s="25"/>
      <c r="K19" s="21"/>
      <c r="L19" s="21"/>
      <c r="M19" s="21"/>
      <c r="N19" s="21"/>
      <c r="O19" s="5"/>
      <c r="P19" s="5"/>
    </row>
    <row r="20" spans="1:16" ht="12.75">
      <c r="A20" s="21">
        <v>12</v>
      </c>
      <c r="B20" s="21">
        <v>11428</v>
      </c>
      <c r="C20" s="22">
        <v>7.42</v>
      </c>
      <c r="D20" s="21">
        <v>3810</v>
      </c>
      <c r="E20" s="146">
        <v>920</v>
      </c>
      <c r="F20" s="21">
        <v>1112</v>
      </c>
      <c r="G20" s="146"/>
      <c r="H20" s="24"/>
      <c r="I20" s="25"/>
      <c r="J20" s="25"/>
      <c r="K20" s="21"/>
      <c r="L20" s="21"/>
      <c r="M20" s="21">
        <v>851</v>
      </c>
      <c r="N20" s="21"/>
      <c r="O20" s="5"/>
      <c r="P20" s="5"/>
    </row>
    <row r="21" spans="1:16" ht="12.75">
      <c r="A21" s="21">
        <v>13</v>
      </c>
      <c r="B21" s="21">
        <v>11175</v>
      </c>
      <c r="C21" s="22"/>
      <c r="D21" s="21"/>
      <c r="E21" s="146"/>
      <c r="F21" s="21"/>
      <c r="G21" s="146"/>
      <c r="H21" s="24"/>
      <c r="I21" s="25"/>
      <c r="J21" s="25"/>
      <c r="K21" s="21"/>
      <c r="L21" s="21"/>
      <c r="M21" s="21"/>
      <c r="N21" s="21"/>
      <c r="O21" s="5"/>
      <c r="P21" s="5"/>
    </row>
    <row r="22" spans="1:16" ht="12.75">
      <c r="A22" s="21">
        <v>14</v>
      </c>
      <c r="B22" s="21">
        <v>10705</v>
      </c>
      <c r="C22" s="22"/>
      <c r="D22" s="21"/>
      <c r="E22" s="146"/>
      <c r="F22" s="21"/>
      <c r="G22" s="146"/>
      <c r="H22" s="24"/>
      <c r="I22" s="25"/>
      <c r="J22" s="25"/>
      <c r="K22" s="21"/>
      <c r="L22" s="21"/>
      <c r="M22" s="21"/>
      <c r="N22" s="21"/>
      <c r="O22" s="5"/>
      <c r="P22" s="5"/>
    </row>
    <row r="23" spans="1:16" ht="12.75">
      <c r="A23" s="21">
        <v>15</v>
      </c>
      <c r="B23" s="21">
        <v>10314</v>
      </c>
      <c r="C23" s="22">
        <v>7.66</v>
      </c>
      <c r="D23" s="21">
        <v>3320</v>
      </c>
      <c r="E23" s="146">
        <v>480</v>
      </c>
      <c r="F23" s="21">
        <v>742</v>
      </c>
      <c r="G23" s="146"/>
      <c r="H23" s="24"/>
      <c r="I23" s="25"/>
      <c r="J23" s="25"/>
      <c r="K23" s="25"/>
      <c r="L23" s="21"/>
      <c r="M23" s="21">
        <v>794</v>
      </c>
      <c r="N23" s="21"/>
      <c r="O23" s="5"/>
      <c r="P23" s="5"/>
    </row>
    <row r="24" spans="1:16" ht="12.75">
      <c r="A24" s="21">
        <v>16</v>
      </c>
      <c r="B24" s="21">
        <v>10190</v>
      </c>
      <c r="C24" s="22">
        <v>8.05</v>
      </c>
      <c r="D24" s="21">
        <v>3660</v>
      </c>
      <c r="E24" s="146">
        <v>400</v>
      </c>
      <c r="F24" s="21">
        <v>987</v>
      </c>
      <c r="G24" s="146"/>
      <c r="H24" s="24"/>
      <c r="I24" s="25"/>
      <c r="J24" s="25"/>
      <c r="K24" s="21"/>
      <c r="L24" s="21"/>
      <c r="M24" s="21">
        <v>1134</v>
      </c>
      <c r="N24" s="21"/>
      <c r="O24" s="5"/>
      <c r="P24" s="5"/>
    </row>
    <row r="25" spans="1:16" ht="12.75">
      <c r="A25" s="21" t="s">
        <v>89</v>
      </c>
      <c r="B25" s="21">
        <v>10237</v>
      </c>
      <c r="C25" s="22">
        <v>8.13</v>
      </c>
      <c r="D25" s="21">
        <v>3410</v>
      </c>
      <c r="E25" s="146">
        <v>640</v>
      </c>
      <c r="F25" s="21">
        <v>935</v>
      </c>
      <c r="G25" s="146"/>
      <c r="H25" s="24"/>
      <c r="I25" s="25"/>
      <c r="J25" s="25"/>
      <c r="K25" s="21"/>
      <c r="L25" s="21"/>
      <c r="M25" s="21">
        <v>1049</v>
      </c>
      <c r="N25" s="21"/>
      <c r="O25" s="5"/>
      <c r="P25" s="5"/>
    </row>
    <row r="26" spans="1:16" ht="12.75">
      <c r="A26" s="21" t="s">
        <v>76</v>
      </c>
      <c r="B26" s="21">
        <v>9969</v>
      </c>
      <c r="C26" s="22">
        <v>7.79</v>
      </c>
      <c r="D26" s="21">
        <v>3060</v>
      </c>
      <c r="E26" s="146">
        <v>680</v>
      </c>
      <c r="F26" s="21">
        <v>993</v>
      </c>
      <c r="G26" s="146"/>
      <c r="H26" s="24"/>
      <c r="I26" s="25"/>
      <c r="J26" s="25"/>
      <c r="K26" s="21"/>
      <c r="L26" s="21"/>
      <c r="M26" s="21">
        <v>681</v>
      </c>
      <c r="N26" s="21"/>
      <c r="O26" s="5"/>
      <c r="P26" s="5"/>
    </row>
    <row r="27" spans="1:16" ht="12.75">
      <c r="A27" s="21">
        <v>19</v>
      </c>
      <c r="B27" s="21">
        <v>9806</v>
      </c>
      <c r="C27" s="22">
        <v>7.65</v>
      </c>
      <c r="D27" s="21">
        <v>4050</v>
      </c>
      <c r="E27" s="146">
        <v>1240</v>
      </c>
      <c r="F27" s="21">
        <v>1096</v>
      </c>
      <c r="G27" s="146">
        <v>520</v>
      </c>
      <c r="H27" s="24">
        <v>77.3</v>
      </c>
      <c r="I27" s="25">
        <v>1.9</v>
      </c>
      <c r="J27" s="25">
        <v>109</v>
      </c>
      <c r="K27" s="25">
        <v>9.8</v>
      </c>
      <c r="L27" s="21">
        <v>24.9</v>
      </c>
      <c r="M27" s="21">
        <v>1099</v>
      </c>
      <c r="N27" s="21"/>
      <c r="O27" s="5"/>
      <c r="P27" s="5"/>
    </row>
    <row r="28" spans="1:16" ht="12.75">
      <c r="A28" s="21" t="s">
        <v>78</v>
      </c>
      <c r="B28" s="21">
        <v>9977</v>
      </c>
      <c r="C28" s="22"/>
      <c r="D28" s="21"/>
      <c r="E28" s="146"/>
      <c r="F28" s="21"/>
      <c r="G28" s="146"/>
      <c r="H28" s="24"/>
      <c r="I28" s="25"/>
      <c r="J28" s="25"/>
      <c r="K28" s="21"/>
      <c r="L28" s="21"/>
      <c r="M28" s="21"/>
      <c r="N28" s="21"/>
      <c r="O28" s="5"/>
      <c r="P28" s="5"/>
    </row>
    <row r="29" spans="1:16" ht="12.75">
      <c r="A29" s="21" t="s">
        <v>111</v>
      </c>
      <c r="B29" s="21">
        <v>9938</v>
      </c>
      <c r="C29" s="22"/>
      <c r="D29" s="21"/>
      <c r="E29" s="146"/>
      <c r="F29" s="21"/>
      <c r="G29" s="146"/>
      <c r="H29" s="24"/>
      <c r="I29" s="25"/>
      <c r="J29" s="25"/>
      <c r="K29" s="21"/>
      <c r="L29" s="25"/>
      <c r="M29" s="21"/>
      <c r="N29" s="21"/>
      <c r="O29" s="5"/>
      <c r="P29" s="5"/>
    </row>
    <row r="30" spans="1:16" ht="12.75">
      <c r="A30" s="21" t="s">
        <v>102</v>
      </c>
      <c r="B30" s="21">
        <v>9667</v>
      </c>
      <c r="C30" s="22">
        <v>7.71</v>
      </c>
      <c r="D30" s="21">
        <v>4090</v>
      </c>
      <c r="E30" s="146">
        <v>440</v>
      </c>
      <c r="F30" s="21">
        <v>966</v>
      </c>
      <c r="G30" s="146"/>
      <c r="H30" s="24"/>
      <c r="I30" s="25"/>
      <c r="J30" s="25"/>
      <c r="K30" s="21"/>
      <c r="L30" s="21"/>
      <c r="M30" s="21">
        <v>908</v>
      </c>
      <c r="N30" s="21"/>
      <c r="O30" s="5"/>
      <c r="P30" s="5"/>
    </row>
    <row r="31" spans="1:16" ht="12.75">
      <c r="A31" s="21" t="s">
        <v>92</v>
      </c>
      <c r="B31" s="21">
        <v>9956</v>
      </c>
      <c r="C31" s="22">
        <v>7.65</v>
      </c>
      <c r="D31" s="21">
        <v>4080</v>
      </c>
      <c r="E31" s="146">
        <v>360</v>
      </c>
      <c r="F31" s="21">
        <v>819</v>
      </c>
      <c r="G31" s="146">
        <v>440</v>
      </c>
      <c r="H31" s="24">
        <v>55.8</v>
      </c>
      <c r="I31" s="25">
        <v>1.1</v>
      </c>
      <c r="J31" s="25">
        <v>74</v>
      </c>
      <c r="K31" s="21">
        <v>3.1</v>
      </c>
      <c r="L31" s="21">
        <v>11.4</v>
      </c>
      <c r="M31" s="21">
        <v>908</v>
      </c>
      <c r="N31" s="21">
        <v>49</v>
      </c>
      <c r="O31" s="5"/>
      <c r="P31" s="5"/>
    </row>
    <row r="32" spans="1:16" ht="12.75">
      <c r="A32" s="21" t="s">
        <v>79</v>
      </c>
      <c r="B32" s="21">
        <v>9250</v>
      </c>
      <c r="C32" s="22">
        <v>7.71</v>
      </c>
      <c r="D32" s="21">
        <v>3050</v>
      </c>
      <c r="E32" s="146">
        <v>260</v>
      </c>
      <c r="F32" s="21">
        <v>638</v>
      </c>
      <c r="G32" s="146"/>
      <c r="H32" s="24"/>
      <c r="I32" s="25"/>
      <c r="J32" s="25"/>
      <c r="K32" s="21"/>
      <c r="L32" s="21"/>
      <c r="M32" s="21">
        <v>638</v>
      </c>
      <c r="N32" s="21"/>
      <c r="O32" s="5"/>
      <c r="P32" s="5"/>
    </row>
    <row r="33" spans="1:16" ht="12.75">
      <c r="A33" s="21">
        <v>25</v>
      </c>
      <c r="B33" s="146">
        <v>9567</v>
      </c>
      <c r="C33" s="22">
        <v>7.9</v>
      </c>
      <c r="D33" s="21">
        <v>3510</v>
      </c>
      <c r="E33" s="146">
        <v>280</v>
      </c>
      <c r="F33" s="21">
        <v>712</v>
      </c>
      <c r="G33" s="146"/>
      <c r="H33" s="24"/>
      <c r="I33" s="25"/>
      <c r="J33" s="25"/>
      <c r="K33" s="21"/>
      <c r="L33" s="21"/>
      <c r="M33" s="21">
        <v>709</v>
      </c>
      <c r="N33" s="21"/>
      <c r="O33" s="5"/>
      <c r="P33" s="5"/>
    </row>
    <row r="34" spans="1:16" ht="12.75">
      <c r="A34" s="21">
        <v>26</v>
      </c>
      <c r="B34" s="21">
        <v>9894</v>
      </c>
      <c r="C34" s="22">
        <v>7.69</v>
      </c>
      <c r="D34" s="21">
        <v>3460</v>
      </c>
      <c r="E34" s="146">
        <v>360</v>
      </c>
      <c r="F34" s="21">
        <v>747</v>
      </c>
      <c r="G34" s="146"/>
      <c r="H34" s="24"/>
      <c r="I34" s="25"/>
      <c r="J34" s="25"/>
      <c r="K34" s="21"/>
      <c r="L34" s="21"/>
      <c r="M34" s="21">
        <v>815</v>
      </c>
      <c r="N34" s="21"/>
      <c r="O34" s="5"/>
      <c r="P34" s="5"/>
    </row>
    <row r="35" spans="1:16" ht="12.75">
      <c r="A35" s="21" t="s">
        <v>80</v>
      </c>
      <c r="B35" s="21">
        <v>10906</v>
      </c>
      <c r="C35" s="22"/>
      <c r="D35" s="21"/>
      <c r="E35" s="146"/>
      <c r="F35" s="21"/>
      <c r="G35" s="146"/>
      <c r="H35" s="24"/>
      <c r="I35" s="25"/>
      <c r="J35" s="21"/>
      <c r="K35" s="21"/>
      <c r="L35" s="21"/>
      <c r="M35" s="21"/>
      <c r="N35" s="21"/>
      <c r="O35" s="5"/>
      <c r="P35" s="5"/>
    </row>
    <row r="36" spans="1:16" ht="12.75">
      <c r="A36" s="21">
        <v>28</v>
      </c>
      <c r="B36" s="21">
        <v>9742</v>
      </c>
      <c r="C36" s="22"/>
      <c r="D36" s="21"/>
      <c r="E36" s="146"/>
      <c r="F36" s="21"/>
      <c r="G36" s="146"/>
      <c r="H36" s="24"/>
      <c r="I36" s="25"/>
      <c r="J36" s="21"/>
      <c r="K36" s="21"/>
      <c r="L36" s="21"/>
      <c r="M36" s="21"/>
      <c r="N36" s="21"/>
      <c r="O36" s="5"/>
      <c r="P36" s="5"/>
    </row>
    <row r="37" spans="1:16" ht="12.75">
      <c r="A37" s="21" t="s">
        <v>81</v>
      </c>
      <c r="B37" s="21">
        <v>10505</v>
      </c>
      <c r="C37" s="22">
        <v>7.68</v>
      </c>
      <c r="D37" s="21">
        <v>3340</v>
      </c>
      <c r="E37" s="146">
        <v>280</v>
      </c>
      <c r="F37" s="21">
        <v>653</v>
      </c>
      <c r="G37" s="146"/>
      <c r="H37" s="24"/>
      <c r="I37" s="25"/>
      <c r="J37" s="21"/>
      <c r="K37" s="21"/>
      <c r="L37" s="21"/>
      <c r="M37" s="21">
        <v>709</v>
      </c>
      <c r="N37" s="21"/>
      <c r="O37" s="5"/>
      <c r="P37" s="5"/>
    </row>
    <row r="38" spans="1:16" ht="12.75">
      <c r="A38" s="21" t="s">
        <v>82</v>
      </c>
      <c r="B38" s="21">
        <v>11142</v>
      </c>
      <c r="C38" s="22">
        <v>7.66</v>
      </c>
      <c r="D38" s="21">
        <v>4010</v>
      </c>
      <c r="E38" s="146">
        <v>360</v>
      </c>
      <c r="F38" s="21">
        <v>726</v>
      </c>
      <c r="G38" s="146"/>
      <c r="H38" s="24"/>
      <c r="I38" s="25"/>
      <c r="J38" s="21"/>
      <c r="K38" s="21"/>
      <c r="L38" s="21"/>
      <c r="M38" s="21">
        <v>964</v>
      </c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7.76</v>
      </c>
      <c r="D40" s="50">
        <f>ROUND(AVERAGE(D9:D39),0)</f>
        <v>3497</v>
      </c>
      <c r="E40" s="50">
        <f>ROUND(AVERAGE(E9:E39),0)</f>
        <v>551</v>
      </c>
      <c r="F40" s="50">
        <f>ROUND(AVERAGE(F9:F39),0)</f>
        <v>861</v>
      </c>
      <c r="G40" s="50">
        <f>ROUND(AVERAGE(G9:G39),0)</f>
        <v>440</v>
      </c>
      <c r="H40" s="51">
        <f>ROUND(AVERAGE(H9:H39),1)</f>
        <v>55.4</v>
      </c>
      <c r="I40" s="51">
        <f>ROUND(AVERAGE(I9:I39),1)</f>
        <v>1.6</v>
      </c>
      <c r="J40" s="51">
        <f>ROUND(AVERAGE(J9:J39),1)</f>
        <v>80.8</v>
      </c>
      <c r="K40" s="51">
        <f>ROUND(AVERAGE(K9:K39),1)</f>
        <v>5.4</v>
      </c>
      <c r="L40" s="51">
        <f>ROUND(AVERAGE(L9:L39),1)</f>
        <v>14.2</v>
      </c>
      <c r="M40" s="50">
        <f>ROUND(AVERAGE(M9:M39),0)</f>
        <v>825</v>
      </c>
      <c r="N40" s="88">
        <f>ROUND(AVERAGE(N9:N39),0)</f>
        <v>60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E40*10.83</f>
        <v>5967.33</v>
      </c>
      <c r="F41" s="25">
        <f aca="true" t="shared" si="0" ref="F41:N41">F40*10.83</f>
        <v>9324.63</v>
      </c>
      <c r="G41" s="25">
        <f t="shared" si="0"/>
        <v>4765.2</v>
      </c>
      <c r="H41" s="25">
        <f t="shared" si="0"/>
        <v>599.982</v>
      </c>
      <c r="I41" s="25">
        <f t="shared" si="0"/>
        <v>17.328</v>
      </c>
      <c r="J41" s="25">
        <f t="shared" si="0"/>
        <v>875.064</v>
      </c>
      <c r="K41" s="25">
        <f t="shared" si="0"/>
        <v>58.482000000000006</v>
      </c>
      <c r="L41" s="25">
        <f t="shared" si="0"/>
        <v>153.786</v>
      </c>
      <c r="M41" s="25">
        <f t="shared" si="0"/>
        <v>8934.75</v>
      </c>
      <c r="N41" s="25">
        <f t="shared" si="0"/>
        <v>649.8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E40*324.894</f>
        <v>179016.594</v>
      </c>
      <c r="F42" s="25">
        <f aca="true" t="shared" si="1" ref="F42:N42">F40*324.894</f>
        <v>279733.734</v>
      </c>
      <c r="G42" s="25">
        <f t="shared" si="1"/>
        <v>142953.36000000002</v>
      </c>
      <c r="H42" s="25">
        <f t="shared" si="1"/>
        <v>17999.1276</v>
      </c>
      <c r="I42" s="25">
        <f t="shared" si="1"/>
        <v>519.8304</v>
      </c>
      <c r="J42" s="25">
        <f t="shared" si="1"/>
        <v>26251.4352</v>
      </c>
      <c r="K42" s="25">
        <f t="shared" si="1"/>
        <v>1754.4276000000002</v>
      </c>
      <c r="L42" s="25">
        <f t="shared" si="1"/>
        <v>4613.4947999999995</v>
      </c>
      <c r="M42" s="25">
        <f t="shared" si="1"/>
        <v>268037.55</v>
      </c>
      <c r="N42" s="25">
        <f t="shared" si="1"/>
        <v>19493.64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P36" sqref="P3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115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67</v>
      </c>
      <c r="B9" s="46">
        <v>11131</v>
      </c>
      <c r="C9" s="22">
        <v>7.56</v>
      </c>
      <c r="D9" s="21">
        <v>3310</v>
      </c>
      <c r="E9" s="25">
        <v>21.6</v>
      </c>
      <c r="F9" s="21">
        <v>86</v>
      </c>
      <c r="G9" s="22"/>
      <c r="H9" s="24"/>
      <c r="I9" s="25"/>
      <c r="J9" s="21"/>
      <c r="K9" s="21"/>
      <c r="L9" s="21"/>
      <c r="M9" s="21">
        <v>794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11047</v>
      </c>
      <c r="C10" s="151">
        <v>7.67</v>
      </c>
      <c r="D10" s="21">
        <v>3370</v>
      </c>
      <c r="E10" s="25">
        <v>25.3</v>
      </c>
      <c r="F10" s="21">
        <v>86</v>
      </c>
      <c r="G10" s="22"/>
      <c r="H10" s="24"/>
      <c r="I10" s="25"/>
      <c r="J10" s="25"/>
      <c r="K10" s="21"/>
      <c r="L10" s="21"/>
      <c r="M10" s="21">
        <v>837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 t="s">
        <v>95</v>
      </c>
      <c r="B11" s="21">
        <v>10514</v>
      </c>
      <c r="C11" s="22">
        <v>7.6</v>
      </c>
      <c r="D11" s="21">
        <v>3390</v>
      </c>
      <c r="E11" s="25">
        <v>23.7</v>
      </c>
      <c r="F11" s="21">
        <v>59</v>
      </c>
      <c r="G11" s="22"/>
      <c r="H11" s="24"/>
      <c r="I11" s="25"/>
      <c r="J11" s="21"/>
      <c r="K11" s="21"/>
      <c r="L11" s="21"/>
      <c r="M11" s="21">
        <v>865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101</v>
      </c>
      <c r="B12" s="21">
        <v>10142</v>
      </c>
      <c r="C12" s="22"/>
      <c r="D12" s="21"/>
      <c r="E12" s="25"/>
      <c r="F12" s="21"/>
      <c r="G12" s="22"/>
      <c r="H12" s="24"/>
      <c r="I12" s="25"/>
      <c r="J12" s="21"/>
      <c r="K12" s="21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10400</v>
      </c>
      <c r="C13" s="22"/>
      <c r="D13" s="21"/>
      <c r="E13" s="25"/>
      <c r="F13" s="21"/>
      <c r="G13" s="22"/>
      <c r="H13" s="24"/>
      <c r="I13" s="25"/>
      <c r="J13" s="21"/>
      <c r="K13" s="21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9235</v>
      </c>
      <c r="C14" s="22">
        <v>7.62</v>
      </c>
      <c r="D14" s="21">
        <v>3330</v>
      </c>
      <c r="E14" s="25">
        <v>18.8</v>
      </c>
      <c r="F14" s="21">
        <v>72</v>
      </c>
      <c r="G14" s="22"/>
      <c r="H14" s="24"/>
      <c r="I14" s="25"/>
      <c r="J14" s="21"/>
      <c r="K14" s="21"/>
      <c r="L14" s="21"/>
      <c r="M14" s="21">
        <v>794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8877</v>
      </c>
      <c r="C15" s="22">
        <v>7.63</v>
      </c>
      <c r="D15" s="21">
        <v>3280</v>
      </c>
      <c r="E15" s="25">
        <v>10</v>
      </c>
      <c r="F15" s="21">
        <v>48</v>
      </c>
      <c r="G15" s="22">
        <v>3.02</v>
      </c>
      <c r="H15" s="24">
        <v>0.21</v>
      </c>
      <c r="I15" s="25">
        <v>7.4</v>
      </c>
      <c r="J15" s="21">
        <v>8.8</v>
      </c>
      <c r="K15" s="21">
        <v>0.81</v>
      </c>
      <c r="L15" s="21">
        <v>1.01</v>
      </c>
      <c r="M15" s="21">
        <v>752</v>
      </c>
      <c r="N15" s="21">
        <v>123</v>
      </c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9378</v>
      </c>
      <c r="C16" s="22">
        <v>7.56</v>
      </c>
      <c r="D16" s="21">
        <v>3180</v>
      </c>
      <c r="E16" s="25">
        <v>16.4</v>
      </c>
      <c r="F16" s="21">
        <v>76</v>
      </c>
      <c r="G16" s="22"/>
      <c r="H16" s="24"/>
      <c r="I16" s="25"/>
      <c r="J16" s="21"/>
      <c r="K16" s="21"/>
      <c r="L16" s="21"/>
      <c r="M16" s="21">
        <v>752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97</v>
      </c>
      <c r="B17" s="21">
        <v>9431</v>
      </c>
      <c r="C17" s="22">
        <v>7.56</v>
      </c>
      <c r="D17" s="21">
        <v>3180</v>
      </c>
      <c r="E17" s="25">
        <v>17.6</v>
      </c>
      <c r="F17" s="21">
        <v>73</v>
      </c>
      <c r="G17" s="22"/>
      <c r="H17" s="24"/>
      <c r="I17" s="25"/>
      <c r="J17" s="21"/>
      <c r="K17" s="21"/>
      <c r="L17" s="21"/>
      <c r="M17" s="21">
        <v>779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98</v>
      </c>
      <c r="B18" s="21">
        <v>9526</v>
      </c>
      <c r="C18" s="22">
        <v>7.42</v>
      </c>
      <c r="D18" s="21">
        <v>3200</v>
      </c>
      <c r="E18" s="25">
        <v>18.8</v>
      </c>
      <c r="F18" s="21">
        <v>58</v>
      </c>
      <c r="G18" s="22"/>
      <c r="H18" s="24"/>
      <c r="I18" s="25"/>
      <c r="J18" s="21"/>
      <c r="K18" s="21"/>
      <c r="L18" s="21"/>
      <c r="M18" s="21">
        <v>794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9266</v>
      </c>
      <c r="C19" s="22"/>
      <c r="D19" s="21"/>
      <c r="E19" s="25"/>
      <c r="F19" s="21"/>
      <c r="G19" s="22"/>
      <c r="H19" s="24"/>
      <c r="I19" s="25"/>
      <c r="J19" s="21"/>
      <c r="K19" s="21"/>
      <c r="L19" s="21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 t="s">
        <v>87</v>
      </c>
      <c r="B20" s="21">
        <v>9301</v>
      </c>
      <c r="C20" s="22"/>
      <c r="D20" s="21"/>
      <c r="E20" s="25"/>
      <c r="F20" s="21"/>
      <c r="G20" s="22"/>
      <c r="H20" s="24"/>
      <c r="I20" s="25"/>
      <c r="J20" s="21"/>
      <c r="K20" s="21"/>
      <c r="L20" s="21"/>
      <c r="M20" s="21"/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9677</v>
      </c>
      <c r="C21" s="22">
        <v>7.5</v>
      </c>
      <c r="D21" s="21">
        <v>3210</v>
      </c>
      <c r="E21" s="25">
        <v>22.8</v>
      </c>
      <c r="F21" s="21">
        <v>62</v>
      </c>
      <c r="G21" s="22">
        <v>8.34</v>
      </c>
      <c r="H21" s="24">
        <v>0.56</v>
      </c>
      <c r="I21" s="25">
        <v>6.9</v>
      </c>
      <c r="J21" s="21">
        <v>10.6</v>
      </c>
      <c r="K21" s="21">
        <v>0.93</v>
      </c>
      <c r="L21" s="21">
        <v>1.63</v>
      </c>
      <c r="M21" s="21">
        <v>766</v>
      </c>
      <c r="N21" s="21">
        <v>109</v>
      </c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9250</v>
      </c>
      <c r="C22" s="22">
        <v>7.44</v>
      </c>
      <c r="D22" s="21">
        <v>3040</v>
      </c>
      <c r="E22" s="25">
        <v>22.7</v>
      </c>
      <c r="F22" s="21">
        <v>51</v>
      </c>
      <c r="G22" s="22"/>
      <c r="H22" s="24"/>
      <c r="I22" s="25"/>
      <c r="J22" s="21"/>
      <c r="K22" s="21"/>
      <c r="L22" s="21"/>
      <c r="M22" s="21">
        <v>780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9257</v>
      </c>
      <c r="C23" s="22">
        <v>7.53</v>
      </c>
      <c r="D23" s="21">
        <v>2940</v>
      </c>
      <c r="E23" s="25">
        <v>23.7</v>
      </c>
      <c r="F23" s="21">
        <v>62</v>
      </c>
      <c r="G23" s="22"/>
      <c r="H23" s="24"/>
      <c r="I23" s="25"/>
      <c r="J23" s="21"/>
      <c r="K23" s="21"/>
      <c r="L23" s="21"/>
      <c r="M23" s="21">
        <v>752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8897</v>
      </c>
      <c r="C24" s="22">
        <v>7.6</v>
      </c>
      <c r="D24" s="21">
        <v>3090</v>
      </c>
      <c r="E24" s="25">
        <v>15</v>
      </c>
      <c r="F24" s="21">
        <v>51</v>
      </c>
      <c r="G24" s="22"/>
      <c r="H24" s="24"/>
      <c r="I24" s="25"/>
      <c r="J24" s="21"/>
      <c r="K24" s="21"/>
      <c r="L24" s="21"/>
      <c r="M24" s="21">
        <v>794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8807</v>
      </c>
      <c r="C25" s="22">
        <v>7.55</v>
      </c>
      <c r="D25" s="21">
        <v>3120</v>
      </c>
      <c r="E25" s="25">
        <v>13.6</v>
      </c>
      <c r="F25" s="21">
        <v>40</v>
      </c>
      <c r="G25" s="22"/>
      <c r="H25" s="24"/>
      <c r="I25" s="25"/>
      <c r="J25" s="21"/>
      <c r="K25" s="21"/>
      <c r="L25" s="21"/>
      <c r="M25" s="21">
        <v>737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8862</v>
      </c>
      <c r="C26" s="22"/>
      <c r="D26" s="21"/>
      <c r="E26" s="25"/>
      <c r="F26" s="21"/>
      <c r="G26" s="22"/>
      <c r="H26" s="24"/>
      <c r="I26" s="25"/>
      <c r="J26" s="21"/>
      <c r="K26" s="21"/>
      <c r="L26" s="21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9110</v>
      </c>
      <c r="C27" s="22"/>
      <c r="D27" s="21"/>
      <c r="E27" s="25"/>
      <c r="F27" s="21"/>
      <c r="G27" s="22"/>
      <c r="H27" s="24"/>
      <c r="I27" s="25"/>
      <c r="J27" s="21"/>
      <c r="K27" s="21"/>
      <c r="L27" s="21"/>
      <c r="M27" s="21"/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 t="s">
        <v>78</v>
      </c>
      <c r="B28" s="21">
        <v>10317</v>
      </c>
      <c r="C28" s="22">
        <v>7.62</v>
      </c>
      <c r="D28" s="21">
        <v>3370</v>
      </c>
      <c r="E28" s="25">
        <v>11.6</v>
      </c>
      <c r="F28" s="21">
        <v>45</v>
      </c>
      <c r="G28" s="22"/>
      <c r="H28" s="24"/>
      <c r="I28" s="25"/>
      <c r="J28" s="21"/>
      <c r="K28" s="21"/>
      <c r="L28" s="22"/>
      <c r="M28" s="21">
        <v>865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 t="s">
        <v>111</v>
      </c>
      <c r="B29" s="21">
        <v>10047</v>
      </c>
      <c r="C29" s="22">
        <v>7.42</v>
      </c>
      <c r="D29" s="21">
        <v>3350</v>
      </c>
      <c r="E29" s="25">
        <v>8.4</v>
      </c>
      <c r="F29" s="21">
        <v>50</v>
      </c>
      <c r="G29" s="22">
        <v>7.02</v>
      </c>
      <c r="H29" s="24">
        <v>1.33</v>
      </c>
      <c r="I29" s="25">
        <v>5.9</v>
      </c>
      <c r="J29" s="25">
        <v>9.3</v>
      </c>
      <c r="K29" s="21">
        <v>0.45</v>
      </c>
      <c r="L29" s="21">
        <v>0.62</v>
      </c>
      <c r="M29" s="21">
        <v>766</v>
      </c>
      <c r="N29" s="21">
        <v>108</v>
      </c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9022</v>
      </c>
      <c r="C30" s="22">
        <v>7.47</v>
      </c>
      <c r="D30" s="21">
        <v>3400</v>
      </c>
      <c r="E30" s="25">
        <v>14.8</v>
      </c>
      <c r="F30" s="21">
        <v>57</v>
      </c>
      <c r="G30" s="22"/>
      <c r="H30" s="24"/>
      <c r="I30" s="25"/>
      <c r="J30" s="21"/>
      <c r="K30" s="21"/>
      <c r="L30" s="21"/>
      <c r="M30" s="21">
        <v>837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92</v>
      </c>
      <c r="B31" s="21">
        <v>10121</v>
      </c>
      <c r="C31" s="22"/>
      <c r="D31" s="21"/>
      <c r="E31" s="25"/>
      <c r="F31" s="21"/>
      <c r="G31" s="22"/>
      <c r="H31" s="24"/>
      <c r="I31" s="25"/>
      <c r="J31" s="21"/>
      <c r="K31" s="21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10099</v>
      </c>
      <c r="C32" s="22">
        <v>7.52</v>
      </c>
      <c r="D32" s="21">
        <v>3340</v>
      </c>
      <c r="E32" s="25">
        <v>23.2</v>
      </c>
      <c r="F32" s="21">
        <v>57</v>
      </c>
      <c r="G32" s="22"/>
      <c r="H32" s="24"/>
      <c r="I32" s="25"/>
      <c r="J32" s="21"/>
      <c r="K32" s="21"/>
      <c r="L32" s="21"/>
      <c r="M32" s="21">
        <v>766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8578</v>
      </c>
      <c r="C33" s="22"/>
      <c r="D33" s="21"/>
      <c r="E33" s="25"/>
      <c r="F33" s="21"/>
      <c r="G33" s="22"/>
      <c r="H33" s="24"/>
      <c r="I33" s="25"/>
      <c r="J33" s="21"/>
      <c r="K33" s="21"/>
      <c r="L33" s="21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8745</v>
      </c>
      <c r="C34" s="22"/>
      <c r="D34" s="21"/>
      <c r="E34" s="25"/>
      <c r="F34" s="21"/>
      <c r="G34" s="22"/>
      <c r="H34" s="24"/>
      <c r="I34" s="25"/>
      <c r="J34" s="21"/>
      <c r="K34" s="21"/>
      <c r="L34" s="21"/>
      <c r="M34" s="21"/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9906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93</v>
      </c>
      <c r="B36" s="21">
        <v>10560</v>
      </c>
      <c r="C36" s="22">
        <v>7.6</v>
      </c>
      <c r="D36" s="21">
        <v>2940</v>
      </c>
      <c r="E36" s="25">
        <v>20.4</v>
      </c>
      <c r="F36" s="21">
        <v>61</v>
      </c>
      <c r="G36" s="22">
        <v>7.36</v>
      </c>
      <c r="H36" s="24">
        <v>0.29</v>
      </c>
      <c r="I36" s="25">
        <v>8.2</v>
      </c>
      <c r="J36" s="21">
        <v>11.5</v>
      </c>
      <c r="K36" s="21">
        <v>0.61</v>
      </c>
      <c r="L36" s="21">
        <v>1.28</v>
      </c>
      <c r="M36" s="21">
        <v>681</v>
      </c>
      <c r="N36" s="21">
        <v>87</v>
      </c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10068</v>
      </c>
      <c r="C37" s="22">
        <v>7.57</v>
      </c>
      <c r="D37" s="21">
        <v>2930</v>
      </c>
      <c r="E37" s="25">
        <v>20</v>
      </c>
      <c r="F37" s="21">
        <v>54</v>
      </c>
      <c r="G37" s="22"/>
      <c r="H37" s="24"/>
      <c r="I37" s="25"/>
      <c r="J37" s="21"/>
      <c r="K37" s="21"/>
      <c r="L37" s="21"/>
      <c r="M37" s="21">
        <v>695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 t="s">
        <v>82</v>
      </c>
      <c r="B38" s="21">
        <v>11877</v>
      </c>
      <c r="C38" s="22">
        <v>7.49</v>
      </c>
      <c r="D38" s="21">
        <v>3030</v>
      </c>
      <c r="E38" s="25">
        <v>35</v>
      </c>
      <c r="F38" s="21">
        <v>55</v>
      </c>
      <c r="G38" s="22"/>
      <c r="H38" s="24"/>
      <c r="I38" s="25"/>
      <c r="J38" s="21"/>
      <c r="K38" s="21"/>
      <c r="L38" s="21"/>
      <c r="M38" s="21">
        <v>723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 t="s">
        <v>116</v>
      </c>
      <c r="B39" s="21">
        <v>13023</v>
      </c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7.55</v>
      </c>
      <c r="D40" s="50">
        <f>ROUND(AVERAGE(D9:D39),0)</f>
        <v>3200</v>
      </c>
      <c r="E40" s="51">
        <f>ROUND(AVERAGE(E9:E39),1)</f>
        <v>19.2</v>
      </c>
      <c r="F40" s="51">
        <f>ROUND(AVERAGE(F9:F39),1)</f>
        <v>60.2</v>
      </c>
      <c r="G40" s="49">
        <f>ROUND(AVERAGE(G9:G39),2)</f>
        <v>6.44</v>
      </c>
      <c r="H40" s="49">
        <f>ROUND(AVERAGE(H9:H39),2)</f>
        <v>0.6</v>
      </c>
      <c r="I40" s="51">
        <f>ROUND(AVERAGE(I9:I39),1)</f>
        <v>7.1</v>
      </c>
      <c r="J40" s="51">
        <f>ROUND(AVERAGE(J9:J39),1)</f>
        <v>10.1</v>
      </c>
      <c r="K40" s="49">
        <f>ROUND(AVERAGE(K9:K39),2)</f>
        <v>0.7</v>
      </c>
      <c r="L40" s="49">
        <f>ROUND(AVERAGE(L9:L39),2)</f>
        <v>1.14</v>
      </c>
      <c r="M40" s="50">
        <f>ROUND(AVERAGE(M9:M39),0)</f>
        <v>776</v>
      </c>
      <c r="N40" s="88">
        <f>ROUND(AVERAGE(N9:N39),0)</f>
        <v>107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E40*9.822</f>
        <v>188.58239999999998</v>
      </c>
      <c r="F41" s="25">
        <f aca="true" t="shared" si="0" ref="F41:N41">F40*9.822</f>
        <v>591.2844</v>
      </c>
      <c r="G41" s="25">
        <f t="shared" si="0"/>
        <v>63.253679999999996</v>
      </c>
      <c r="H41" s="25">
        <f t="shared" si="0"/>
        <v>5.893199999999999</v>
      </c>
      <c r="I41" s="25">
        <f t="shared" si="0"/>
        <v>69.7362</v>
      </c>
      <c r="J41" s="25">
        <f t="shared" si="0"/>
        <v>99.20219999999999</v>
      </c>
      <c r="K41" s="25">
        <f t="shared" si="0"/>
        <v>6.875399999999999</v>
      </c>
      <c r="L41" s="25">
        <f t="shared" si="0"/>
        <v>11.197079999999998</v>
      </c>
      <c r="M41" s="25">
        <f t="shared" si="0"/>
        <v>7621.871999999999</v>
      </c>
      <c r="N41" s="25">
        <f t="shared" si="0"/>
        <v>1050.954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E40*304.471</f>
        <v>5845.8432</v>
      </c>
      <c r="F42" s="25">
        <f aca="true" t="shared" si="1" ref="F42:N42">F40*304.471</f>
        <v>18329.1542</v>
      </c>
      <c r="G42" s="25">
        <f t="shared" si="1"/>
        <v>1960.7932400000002</v>
      </c>
      <c r="H42" s="25">
        <f t="shared" si="1"/>
        <v>182.6826</v>
      </c>
      <c r="I42" s="25">
        <f t="shared" si="1"/>
        <v>2161.7441</v>
      </c>
      <c r="J42" s="25">
        <f t="shared" si="1"/>
        <v>3075.1571</v>
      </c>
      <c r="K42" s="25">
        <f t="shared" si="1"/>
        <v>213.12969999999999</v>
      </c>
      <c r="L42" s="25">
        <f t="shared" si="1"/>
        <v>347.09693999999996</v>
      </c>
      <c r="M42" s="25">
        <f t="shared" si="1"/>
        <v>236269.496</v>
      </c>
      <c r="N42" s="25">
        <f t="shared" si="1"/>
        <v>32578.397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6">
      <selection activeCell="D42" sqref="D42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115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64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67</v>
      </c>
      <c r="B9" s="46">
        <v>11131</v>
      </c>
      <c r="C9" s="22">
        <v>7.93</v>
      </c>
      <c r="D9" s="21">
        <v>4060</v>
      </c>
      <c r="E9" s="21">
        <v>440</v>
      </c>
      <c r="F9" s="21">
        <v>977</v>
      </c>
      <c r="G9" s="21"/>
      <c r="H9" s="21"/>
      <c r="I9" s="21"/>
      <c r="J9" s="25"/>
      <c r="K9" s="21"/>
      <c r="L9" s="21"/>
      <c r="M9" s="21">
        <v>993</v>
      </c>
      <c r="N9" s="21"/>
      <c r="O9" s="63"/>
      <c r="P9" s="5"/>
    </row>
    <row r="10" spans="1:16" ht="12.75">
      <c r="A10" s="21">
        <v>2</v>
      </c>
      <c r="B10" s="46">
        <v>11047</v>
      </c>
      <c r="C10" s="22">
        <v>7.78</v>
      </c>
      <c r="D10" s="21">
        <v>2920</v>
      </c>
      <c r="E10" s="21">
        <v>440</v>
      </c>
      <c r="F10" s="21">
        <v>1020</v>
      </c>
      <c r="G10" s="21"/>
      <c r="H10" s="21"/>
      <c r="I10" s="21"/>
      <c r="J10" s="25"/>
      <c r="K10" s="21"/>
      <c r="L10" s="25"/>
      <c r="M10" s="21">
        <v>652</v>
      </c>
      <c r="N10" s="21"/>
      <c r="O10" s="63"/>
      <c r="P10" s="5"/>
    </row>
    <row r="11" spans="1:16" ht="12.75">
      <c r="A11" s="21" t="s">
        <v>95</v>
      </c>
      <c r="B11" s="21">
        <v>10514</v>
      </c>
      <c r="C11" s="22">
        <v>8.02</v>
      </c>
      <c r="D11" s="21">
        <v>2960</v>
      </c>
      <c r="E11" s="21">
        <v>720</v>
      </c>
      <c r="F11" s="21">
        <v>1136</v>
      </c>
      <c r="G11" s="21"/>
      <c r="H11" s="21"/>
      <c r="I11" s="21"/>
      <c r="J11" s="21"/>
      <c r="K11" s="21"/>
      <c r="L11" s="21"/>
      <c r="M11" s="21">
        <v>652</v>
      </c>
      <c r="N11" s="21"/>
      <c r="O11" s="64"/>
      <c r="P11" s="5"/>
    </row>
    <row r="12" spans="1:16" ht="12.75">
      <c r="A12" s="21" t="s">
        <v>101</v>
      </c>
      <c r="B12" s="21">
        <v>10142</v>
      </c>
      <c r="C12" s="22"/>
      <c r="D12" s="21"/>
      <c r="E12" s="21"/>
      <c r="F12" s="21"/>
      <c r="G12" s="21"/>
      <c r="H12" s="25"/>
      <c r="I12" s="25"/>
      <c r="J12" s="25"/>
      <c r="K12" s="25"/>
      <c r="L12" s="25"/>
      <c r="M12" s="21"/>
      <c r="N12" s="21"/>
      <c r="O12" s="64"/>
      <c r="P12" s="5"/>
    </row>
    <row r="13" spans="1:16" ht="12.75">
      <c r="A13" s="21">
        <v>5</v>
      </c>
      <c r="B13" s="21">
        <v>10400</v>
      </c>
      <c r="C13" s="22"/>
      <c r="D13" s="21"/>
      <c r="E13" s="21"/>
      <c r="F13" s="21"/>
      <c r="G13" s="21"/>
      <c r="H13" s="22"/>
      <c r="I13" s="22"/>
      <c r="J13" s="25"/>
      <c r="K13" s="25"/>
      <c r="L13" s="25"/>
      <c r="M13" s="21"/>
      <c r="N13" s="21"/>
      <c r="O13" s="5"/>
      <c r="P13" s="5"/>
    </row>
    <row r="14" spans="1:16" ht="12.75">
      <c r="A14" s="21">
        <v>6</v>
      </c>
      <c r="B14" s="21">
        <v>9235</v>
      </c>
      <c r="C14" s="22">
        <v>7.85</v>
      </c>
      <c r="D14" s="21">
        <v>3270</v>
      </c>
      <c r="E14" s="21">
        <v>1020</v>
      </c>
      <c r="F14" s="21">
        <v>1725</v>
      </c>
      <c r="G14" s="21"/>
      <c r="H14" s="22"/>
      <c r="I14" s="22"/>
      <c r="J14" s="25"/>
      <c r="K14" s="25"/>
      <c r="L14" s="25"/>
      <c r="M14" s="21">
        <v>624</v>
      </c>
      <c r="N14" s="21"/>
      <c r="O14" s="5"/>
      <c r="P14" s="5"/>
    </row>
    <row r="15" spans="1:16" ht="12.75">
      <c r="A15" s="21">
        <v>7</v>
      </c>
      <c r="B15" s="21">
        <v>8877</v>
      </c>
      <c r="C15" s="22">
        <v>7.67</v>
      </c>
      <c r="D15" s="21">
        <v>3660</v>
      </c>
      <c r="E15" s="21">
        <v>260</v>
      </c>
      <c r="F15" s="21">
        <v>736</v>
      </c>
      <c r="G15" s="21">
        <v>360</v>
      </c>
      <c r="H15" s="22">
        <v>63.5</v>
      </c>
      <c r="I15" s="22">
        <v>1.1</v>
      </c>
      <c r="J15" s="25">
        <v>84</v>
      </c>
      <c r="K15" s="25">
        <v>5.1</v>
      </c>
      <c r="L15" s="25">
        <v>9.8</v>
      </c>
      <c r="M15" s="21">
        <v>737</v>
      </c>
      <c r="N15" s="21">
        <v>53</v>
      </c>
      <c r="O15" s="64"/>
      <c r="P15" s="5"/>
    </row>
    <row r="16" spans="1:16" ht="12.75">
      <c r="A16" s="21">
        <v>8</v>
      </c>
      <c r="B16" s="21">
        <v>9378</v>
      </c>
      <c r="C16" s="22">
        <v>7.69</v>
      </c>
      <c r="D16" s="21">
        <v>2880</v>
      </c>
      <c r="E16" s="21">
        <v>200</v>
      </c>
      <c r="F16" s="21">
        <v>670</v>
      </c>
      <c r="G16" s="21"/>
      <c r="H16" s="22"/>
      <c r="I16" s="22"/>
      <c r="J16" s="25"/>
      <c r="K16" s="25"/>
      <c r="L16" s="25"/>
      <c r="M16" s="21">
        <v>553</v>
      </c>
      <c r="N16" s="21"/>
      <c r="O16" s="5"/>
      <c r="P16" s="5"/>
    </row>
    <row r="17" spans="1:16" ht="12.75">
      <c r="A17" s="21" t="s">
        <v>97</v>
      </c>
      <c r="B17" s="21">
        <v>9431</v>
      </c>
      <c r="C17" s="22">
        <v>7.74</v>
      </c>
      <c r="D17" s="21">
        <v>2680</v>
      </c>
      <c r="E17" s="21">
        <v>400</v>
      </c>
      <c r="F17" s="21">
        <v>930</v>
      </c>
      <c r="G17" s="21"/>
      <c r="H17" s="22"/>
      <c r="I17" s="22"/>
      <c r="J17" s="25"/>
      <c r="K17" s="25"/>
      <c r="L17" s="25"/>
      <c r="M17" s="21">
        <v>425</v>
      </c>
      <c r="N17" s="21"/>
      <c r="O17" s="5"/>
      <c r="P17" s="5"/>
    </row>
    <row r="18" spans="1:16" ht="12.75">
      <c r="A18" s="21" t="s">
        <v>98</v>
      </c>
      <c r="B18" s="21">
        <v>9526</v>
      </c>
      <c r="C18" s="22">
        <v>7.49</v>
      </c>
      <c r="D18" s="21">
        <v>3340</v>
      </c>
      <c r="E18" s="21">
        <v>400</v>
      </c>
      <c r="F18" s="21">
        <v>835</v>
      </c>
      <c r="G18" s="21"/>
      <c r="H18" s="22"/>
      <c r="I18" s="25"/>
      <c r="J18" s="25"/>
      <c r="K18" s="25"/>
      <c r="L18" s="25"/>
      <c r="M18" s="21">
        <v>681</v>
      </c>
      <c r="N18" s="21"/>
      <c r="O18" s="5"/>
      <c r="P18" s="5"/>
    </row>
    <row r="19" spans="1:16" ht="12.75">
      <c r="A19" s="21">
        <v>11</v>
      </c>
      <c r="B19" s="21">
        <v>9266</v>
      </c>
      <c r="C19" s="22"/>
      <c r="D19" s="21"/>
      <c r="E19" s="21"/>
      <c r="F19" s="21"/>
      <c r="G19" s="21"/>
      <c r="H19" s="22"/>
      <c r="I19" s="22"/>
      <c r="J19" s="25"/>
      <c r="K19" s="25"/>
      <c r="L19" s="25"/>
      <c r="M19" s="21"/>
      <c r="N19" s="21"/>
      <c r="O19" s="5"/>
      <c r="P19" s="5"/>
    </row>
    <row r="20" spans="1:16" ht="12.75">
      <c r="A20" s="21" t="s">
        <v>87</v>
      </c>
      <c r="B20" s="21">
        <v>9301</v>
      </c>
      <c r="C20" s="22"/>
      <c r="D20" s="21"/>
      <c r="E20" s="21"/>
      <c r="F20" s="21"/>
      <c r="G20" s="21"/>
      <c r="H20" s="22"/>
      <c r="I20" s="22"/>
      <c r="J20" s="25"/>
      <c r="K20" s="25"/>
      <c r="L20" s="25"/>
      <c r="M20" s="21"/>
      <c r="N20" s="21"/>
      <c r="O20" s="5"/>
      <c r="P20" s="5"/>
    </row>
    <row r="21" spans="1:16" ht="12.75">
      <c r="A21" s="21">
        <v>13</v>
      </c>
      <c r="B21" s="21">
        <v>9677</v>
      </c>
      <c r="C21" s="22">
        <v>7.67</v>
      </c>
      <c r="D21" s="21">
        <v>2810</v>
      </c>
      <c r="E21" s="21">
        <v>320</v>
      </c>
      <c r="F21" s="21">
        <v>635</v>
      </c>
      <c r="G21" s="21">
        <v>240</v>
      </c>
      <c r="H21" s="22">
        <v>55.5</v>
      </c>
      <c r="I21" s="25">
        <v>1.9</v>
      </c>
      <c r="J21" s="25">
        <v>69</v>
      </c>
      <c r="K21" s="25">
        <v>4.1</v>
      </c>
      <c r="L21" s="25">
        <v>8.3</v>
      </c>
      <c r="M21" s="21">
        <v>567</v>
      </c>
      <c r="N21" s="21">
        <v>51</v>
      </c>
      <c r="O21" s="5"/>
      <c r="P21" s="5"/>
    </row>
    <row r="22" spans="1:16" ht="12.75">
      <c r="A22" s="21">
        <v>14</v>
      </c>
      <c r="B22" s="21">
        <v>9250</v>
      </c>
      <c r="C22" s="22">
        <v>7.61</v>
      </c>
      <c r="D22" s="21">
        <v>3070</v>
      </c>
      <c r="E22" s="21">
        <v>720</v>
      </c>
      <c r="F22" s="21">
        <v>962</v>
      </c>
      <c r="G22" s="21"/>
      <c r="H22" s="22"/>
      <c r="I22" s="22"/>
      <c r="J22" s="25"/>
      <c r="K22" s="25"/>
      <c r="L22" s="25"/>
      <c r="M22" s="21">
        <v>681</v>
      </c>
      <c r="N22" s="21"/>
      <c r="O22" s="5"/>
      <c r="P22" s="5"/>
    </row>
    <row r="23" spans="1:16" ht="12.75">
      <c r="A23" s="21">
        <v>15</v>
      </c>
      <c r="B23" s="21">
        <v>9257</v>
      </c>
      <c r="C23" s="22">
        <v>7.77</v>
      </c>
      <c r="D23" s="21">
        <v>3800</v>
      </c>
      <c r="E23" s="21">
        <v>280</v>
      </c>
      <c r="F23" s="21">
        <v>660</v>
      </c>
      <c r="G23" s="21"/>
      <c r="H23" s="22"/>
      <c r="I23" s="25"/>
      <c r="J23" s="25"/>
      <c r="K23" s="25"/>
      <c r="L23" s="25"/>
      <c r="M23" s="21">
        <v>1312</v>
      </c>
      <c r="N23" s="21"/>
      <c r="O23" s="5"/>
      <c r="P23" s="5"/>
    </row>
    <row r="24" spans="1:16" ht="12.75">
      <c r="A24" s="21">
        <v>16</v>
      </c>
      <c r="B24" s="21">
        <v>8897</v>
      </c>
      <c r="C24" s="22">
        <v>7.67</v>
      </c>
      <c r="D24" s="21">
        <v>3770</v>
      </c>
      <c r="E24" s="21">
        <v>360</v>
      </c>
      <c r="F24" s="21">
        <v>680</v>
      </c>
      <c r="G24" s="21"/>
      <c r="H24" s="22"/>
      <c r="I24" s="25"/>
      <c r="J24" s="25"/>
      <c r="K24" s="25"/>
      <c r="L24" s="25"/>
      <c r="M24" s="21">
        <v>908</v>
      </c>
      <c r="N24" s="21"/>
      <c r="O24" s="5"/>
      <c r="P24" s="5"/>
    </row>
    <row r="25" spans="1:16" ht="12.75">
      <c r="A25" s="21">
        <v>17</v>
      </c>
      <c r="B25" s="21">
        <v>8807</v>
      </c>
      <c r="C25" s="22">
        <v>7.77</v>
      </c>
      <c r="D25" s="21">
        <v>3530</v>
      </c>
      <c r="E25" s="21">
        <v>480</v>
      </c>
      <c r="F25" s="21">
        <v>695</v>
      </c>
      <c r="G25" s="21"/>
      <c r="H25" s="22"/>
      <c r="I25" s="25"/>
      <c r="J25" s="25"/>
      <c r="K25" s="25"/>
      <c r="L25" s="25"/>
      <c r="M25" s="21">
        <v>922</v>
      </c>
      <c r="N25" s="21"/>
      <c r="O25" s="5"/>
      <c r="P25" s="5"/>
    </row>
    <row r="26" spans="1:16" ht="12.75">
      <c r="A26" s="21">
        <v>18</v>
      </c>
      <c r="B26" s="21">
        <v>8862</v>
      </c>
      <c r="C26" s="22"/>
      <c r="D26" s="21"/>
      <c r="E26" s="21"/>
      <c r="F26" s="21"/>
      <c r="G26" s="21"/>
      <c r="H26" s="22"/>
      <c r="I26" s="25"/>
      <c r="J26" s="25"/>
      <c r="K26" s="25"/>
      <c r="L26" s="25"/>
      <c r="M26" s="21"/>
      <c r="N26" s="21"/>
      <c r="O26" s="5"/>
      <c r="P26" s="5"/>
    </row>
    <row r="27" spans="1:16" ht="12.75">
      <c r="A27" s="21">
        <v>19</v>
      </c>
      <c r="B27" s="21">
        <v>9110</v>
      </c>
      <c r="C27" s="22"/>
      <c r="D27" s="21"/>
      <c r="E27" s="21"/>
      <c r="F27" s="21"/>
      <c r="G27" s="21"/>
      <c r="H27" s="22"/>
      <c r="I27" s="25"/>
      <c r="J27" s="25"/>
      <c r="K27" s="25"/>
      <c r="L27" s="25"/>
      <c r="M27" s="21"/>
      <c r="N27" s="21"/>
      <c r="O27" s="5"/>
      <c r="P27" s="5"/>
    </row>
    <row r="28" spans="1:16" ht="12.75">
      <c r="A28" s="21" t="s">
        <v>78</v>
      </c>
      <c r="B28" s="21">
        <v>10317</v>
      </c>
      <c r="C28" s="22">
        <v>7.73</v>
      </c>
      <c r="D28" s="21">
        <v>6450</v>
      </c>
      <c r="E28" s="21">
        <v>360</v>
      </c>
      <c r="F28" s="21">
        <v>658</v>
      </c>
      <c r="G28" s="21"/>
      <c r="H28" s="22"/>
      <c r="I28" s="25"/>
      <c r="J28" s="25"/>
      <c r="K28" s="25"/>
      <c r="L28" s="25"/>
      <c r="M28" s="21">
        <v>1758</v>
      </c>
      <c r="N28" s="21"/>
      <c r="O28" s="5"/>
      <c r="P28" s="5"/>
    </row>
    <row r="29" spans="1:16" ht="12.75">
      <c r="A29" s="21" t="s">
        <v>111</v>
      </c>
      <c r="B29" s="21">
        <v>10047</v>
      </c>
      <c r="C29" s="22">
        <v>7.6</v>
      </c>
      <c r="D29" s="21">
        <v>4710</v>
      </c>
      <c r="E29" s="21">
        <v>280</v>
      </c>
      <c r="F29" s="21">
        <v>657</v>
      </c>
      <c r="G29" s="21">
        <v>300</v>
      </c>
      <c r="H29" s="22">
        <v>60.5</v>
      </c>
      <c r="I29" s="25">
        <v>1.7</v>
      </c>
      <c r="J29" s="25">
        <v>70</v>
      </c>
      <c r="K29" s="25">
        <v>6.8</v>
      </c>
      <c r="L29" s="25">
        <v>13.2</v>
      </c>
      <c r="M29" s="21">
        <v>1134</v>
      </c>
      <c r="N29" s="21">
        <v>118</v>
      </c>
      <c r="O29" s="5"/>
      <c r="P29" s="5"/>
    </row>
    <row r="30" spans="1:16" ht="12.75">
      <c r="A30" s="21">
        <v>22</v>
      </c>
      <c r="B30" s="21">
        <v>9022</v>
      </c>
      <c r="C30" s="22">
        <v>7.76</v>
      </c>
      <c r="D30" s="21">
        <v>2710</v>
      </c>
      <c r="E30" s="21">
        <v>360</v>
      </c>
      <c r="F30" s="21">
        <v>684</v>
      </c>
      <c r="G30" s="21"/>
      <c r="H30" s="25"/>
      <c r="I30" s="25"/>
      <c r="J30" s="25"/>
      <c r="K30" s="25"/>
      <c r="L30" s="25"/>
      <c r="M30" s="21">
        <v>532</v>
      </c>
      <c r="N30" s="21"/>
      <c r="O30" s="5"/>
      <c r="P30" s="5"/>
    </row>
    <row r="31" spans="1:16" ht="12.75">
      <c r="A31" s="21" t="s">
        <v>92</v>
      </c>
      <c r="B31" s="21">
        <v>10121</v>
      </c>
      <c r="C31" s="22"/>
      <c r="D31" s="21"/>
      <c r="E31" s="21"/>
      <c r="F31" s="21"/>
      <c r="G31" s="21"/>
      <c r="H31" s="25"/>
      <c r="I31" s="25"/>
      <c r="J31" s="25"/>
      <c r="K31" s="25"/>
      <c r="L31" s="25"/>
      <c r="M31" s="21"/>
      <c r="N31" s="21"/>
      <c r="O31" s="5"/>
      <c r="P31" s="5"/>
    </row>
    <row r="32" spans="1:16" ht="12.75">
      <c r="A32" s="21" t="s">
        <v>79</v>
      </c>
      <c r="B32" s="21">
        <v>10099</v>
      </c>
      <c r="C32" s="22">
        <v>7.55</v>
      </c>
      <c r="D32" s="21">
        <v>3380</v>
      </c>
      <c r="E32" s="21">
        <v>440</v>
      </c>
      <c r="F32" s="21">
        <v>828</v>
      </c>
      <c r="G32" s="21"/>
      <c r="H32" s="25"/>
      <c r="I32" s="25"/>
      <c r="J32" s="25"/>
      <c r="K32" s="25"/>
      <c r="L32" s="25"/>
      <c r="M32" s="21">
        <v>780</v>
      </c>
      <c r="N32" s="21"/>
      <c r="O32" s="5"/>
      <c r="P32" s="5"/>
    </row>
    <row r="33" spans="1:16" ht="12.75">
      <c r="A33" s="21">
        <v>25</v>
      </c>
      <c r="B33" s="21">
        <v>8578</v>
      </c>
      <c r="C33" s="22"/>
      <c r="D33" s="21"/>
      <c r="E33" s="21"/>
      <c r="F33" s="21"/>
      <c r="G33" s="21"/>
      <c r="H33" s="25"/>
      <c r="I33" s="25"/>
      <c r="J33" s="25"/>
      <c r="K33" s="25"/>
      <c r="L33" s="25"/>
      <c r="M33" s="21"/>
      <c r="N33" s="21"/>
      <c r="O33" s="5"/>
      <c r="P33" s="5"/>
    </row>
    <row r="34" spans="1:16" ht="12.75">
      <c r="A34" s="21">
        <v>26</v>
      </c>
      <c r="B34" s="21">
        <v>8745</v>
      </c>
      <c r="C34" s="22"/>
      <c r="D34" s="21"/>
      <c r="E34" s="21"/>
      <c r="F34" s="21"/>
      <c r="G34" s="21"/>
      <c r="H34" s="25"/>
      <c r="I34" s="25"/>
      <c r="J34" s="25"/>
      <c r="K34" s="25"/>
      <c r="L34" s="25"/>
      <c r="M34" s="21"/>
      <c r="N34" s="21"/>
      <c r="O34" s="5"/>
      <c r="P34" s="5"/>
    </row>
    <row r="35" spans="1:16" ht="12.75">
      <c r="A35" s="21">
        <v>27</v>
      </c>
      <c r="B35" s="21">
        <v>9906</v>
      </c>
      <c r="C35" s="22"/>
      <c r="D35" s="21"/>
      <c r="E35" s="21"/>
      <c r="F35" s="21"/>
      <c r="G35" s="21"/>
      <c r="H35" s="25"/>
      <c r="I35" s="22"/>
      <c r="J35" s="25"/>
      <c r="K35" s="25"/>
      <c r="L35" s="25"/>
      <c r="M35" s="21"/>
      <c r="N35" s="21"/>
      <c r="O35" s="5"/>
      <c r="P35" s="5"/>
    </row>
    <row r="36" spans="1:16" ht="12.75">
      <c r="A36" s="21" t="s">
        <v>93</v>
      </c>
      <c r="B36" s="21">
        <v>10560</v>
      </c>
      <c r="C36" s="22">
        <v>7.76</v>
      </c>
      <c r="D36" s="21">
        <v>4500</v>
      </c>
      <c r="E36" s="21">
        <v>300</v>
      </c>
      <c r="F36" s="21">
        <v>684</v>
      </c>
      <c r="G36" s="21">
        <v>300</v>
      </c>
      <c r="H36" s="25">
        <v>48.5</v>
      </c>
      <c r="I36" s="25">
        <v>1.3</v>
      </c>
      <c r="J36" s="25">
        <v>76</v>
      </c>
      <c r="K36" s="25">
        <v>6.4</v>
      </c>
      <c r="L36" s="25">
        <v>11.8</v>
      </c>
      <c r="M36" s="21">
        <v>1120</v>
      </c>
      <c r="N36" s="21">
        <v>200</v>
      </c>
      <c r="O36" s="5"/>
      <c r="P36" s="5"/>
    </row>
    <row r="37" spans="1:16" ht="12.75">
      <c r="A37" s="21" t="s">
        <v>81</v>
      </c>
      <c r="B37" s="21">
        <v>10068</v>
      </c>
      <c r="C37" s="22">
        <v>7.84</v>
      </c>
      <c r="D37" s="21">
        <v>3500</v>
      </c>
      <c r="E37" s="21">
        <v>300</v>
      </c>
      <c r="F37" s="21">
        <v>761</v>
      </c>
      <c r="G37" s="21"/>
      <c r="H37" s="25"/>
      <c r="I37" s="25"/>
      <c r="J37" s="25"/>
      <c r="K37" s="25"/>
      <c r="L37" s="25"/>
      <c r="M37" s="21">
        <v>752</v>
      </c>
      <c r="N37" s="21"/>
      <c r="O37" s="5"/>
      <c r="P37" s="5"/>
    </row>
    <row r="38" spans="1:16" ht="12.75">
      <c r="A38" s="21" t="s">
        <v>82</v>
      </c>
      <c r="B38" s="21">
        <v>11877</v>
      </c>
      <c r="C38" s="22">
        <v>7.73</v>
      </c>
      <c r="D38" s="21">
        <v>4220</v>
      </c>
      <c r="E38" s="21">
        <v>300</v>
      </c>
      <c r="F38" s="21">
        <v>802</v>
      </c>
      <c r="G38" s="21"/>
      <c r="H38" s="22"/>
      <c r="I38" s="22"/>
      <c r="J38" s="25"/>
      <c r="K38" s="25"/>
      <c r="L38" s="25"/>
      <c r="M38" s="21">
        <v>992</v>
      </c>
      <c r="N38" s="21"/>
      <c r="O38" s="5"/>
      <c r="P38" s="5"/>
    </row>
    <row r="39" spans="1:16" ht="13.5" thickBot="1">
      <c r="A39" s="21" t="s">
        <v>116</v>
      </c>
      <c r="B39" s="21">
        <v>13023</v>
      </c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7.73</v>
      </c>
      <c r="D40" s="50">
        <f>ROUND(AVERAGE(D9:D39),0)</f>
        <v>3611</v>
      </c>
      <c r="E40" s="50">
        <f>ROUND(AVERAGE(E9:E39),0)</f>
        <v>419</v>
      </c>
      <c r="F40" s="50">
        <f>ROUND(AVERAGE(F9:F39),0)</f>
        <v>837</v>
      </c>
      <c r="G40" s="50">
        <f>ROUND(AVERAGE(G9:G39),0)</f>
        <v>300</v>
      </c>
      <c r="H40" s="51">
        <f>ROUND(AVERAGE(H9:H39),1)</f>
        <v>57</v>
      </c>
      <c r="I40" s="51">
        <f>ROUND(AVERAGE(I9:I39),1)</f>
        <v>1.5</v>
      </c>
      <c r="J40" s="51">
        <f>ROUND(AVERAGE(J9:J39),1)</f>
        <v>74.8</v>
      </c>
      <c r="K40" s="51">
        <f>ROUND(AVERAGE(K9:K39),1)</f>
        <v>5.6</v>
      </c>
      <c r="L40" s="51">
        <f>ROUND(AVERAGE(L9:L39),1)</f>
        <v>10.8</v>
      </c>
      <c r="M40" s="50">
        <f>ROUND(AVERAGE(M9:M39),0)</f>
        <v>839</v>
      </c>
      <c r="N40" s="88">
        <f>ROUND(AVERAGE(N9:N39),0)</f>
        <v>106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E40*9.822</f>
        <v>4115.418</v>
      </c>
      <c r="F41" s="25">
        <f aca="true" t="shared" si="0" ref="F41:N41">F40*9.822</f>
        <v>8221.014</v>
      </c>
      <c r="G41" s="25">
        <f t="shared" si="0"/>
        <v>2946.6</v>
      </c>
      <c r="H41" s="25">
        <f t="shared" si="0"/>
        <v>559.8539999999999</v>
      </c>
      <c r="I41" s="25">
        <f t="shared" si="0"/>
        <v>14.732999999999999</v>
      </c>
      <c r="J41" s="25">
        <f t="shared" si="0"/>
        <v>734.6855999999999</v>
      </c>
      <c r="K41" s="25">
        <f t="shared" si="0"/>
        <v>55.00319999999999</v>
      </c>
      <c r="L41" s="25">
        <f t="shared" si="0"/>
        <v>106.0776</v>
      </c>
      <c r="M41" s="25">
        <f t="shared" si="0"/>
        <v>8240.658</v>
      </c>
      <c r="N41" s="25">
        <f t="shared" si="0"/>
        <v>1041.1319999999998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E40*304.471</f>
        <v>127573.349</v>
      </c>
      <c r="F42" s="25">
        <f aca="true" t="shared" si="1" ref="F42:N42">F40*304.471</f>
        <v>254842.227</v>
      </c>
      <c r="G42" s="25">
        <f t="shared" si="1"/>
        <v>91341.3</v>
      </c>
      <c r="H42" s="25">
        <f t="shared" si="1"/>
        <v>17354.847</v>
      </c>
      <c r="I42" s="25">
        <f t="shared" si="1"/>
        <v>456.7065</v>
      </c>
      <c r="J42" s="25">
        <f t="shared" si="1"/>
        <v>22774.4308</v>
      </c>
      <c r="K42" s="25">
        <f t="shared" si="1"/>
        <v>1705.0375999999999</v>
      </c>
      <c r="L42" s="25">
        <f t="shared" si="1"/>
        <v>3288.2868000000003</v>
      </c>
      <c r="M42" s="25">
        <f t="shared" si="1"/>
        <v>255451.169</v>
      </c>
      <c r="N42" s="25">
        <f t="shared" si="1"/>
        <v>32273.926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="150" zoomScaleNormal="150" zoomScalePageLayoutView="0" workbookViewId="0" topLeftCell="A1">
      <selection activeCell="A3" sqref="A3:L3"/>
    </sheetView>
  </sheetViews>
  <sheetFormatPr defaultColWidth="9.140625" defaultRowHeight="12.75"/>
  <cols>
    <col min="1" max="1" width="11.7109375" style="6" customWidth="1"/>
    <col min="2" max="2" width="12.7109375" style="6" customWidth="1"/>
    <col min="3" max="3" width="7.7109375" style="53" customWidth="1"/>
    <col min="4" max="4" width="7.8515625" style="53" customWidth="1"/>
    <col min="5" max="5" width="9.7109375" style="55" bestFit="1" customWidth="1"/>
    <col min="6" max="6" width="9.421875" style="55" bestFit="1" customWidth="1"/>
    <col min="7" max="7" width="9.421875" style="53" bestFit="1" customWidth="1"/>
    <col min="8" max="8" width="11.00390625" style="53" bestFit="1" customWidth="1"/>
    <col min="9" max="9" width="9.421875" style="55" bestFit="1" customWidth="1"/>
    <col min="10" max="10" width="9.421875" style="55" customWidth="1"/>
    <col min="11" max="11" width="9.421875" style="53" bestFit="1" customWidth="1"/>
    <col min="12" max="12" width="9.421875" style="82" bestFit="1" customWidth="1"/>
    <col min="13" max="13" width="10.140625" style="6" bestFit="1" customWidth="1"/>
    <col min="14" max="14" width="11.28125" style="70" customWidth="1"/>
    <col min="15" max="16384" width="9.140625" style="6" customWidth="1"/>
  </cols>
  <sheetData>
    <row r="1" spans="1:12" ht="23.25">
      <c r="A1" s="11" t="s">
        <v>36</v>
      </c>
      <c r="B1" s="11"/>
      <c r="C1" s="66"/>
      <c r="D1" s="66"/>
      <c r="E1" s="67"/>
      <c r="F1" s="67"/>
      <c r="G1" s="66"/>
      <c r="H1" s="66"/>
      <c r="I1" s="67"/>
      <c r="J1" s="67"/>
      <c r="K1" s="66"/>
      <c r="L1" s="68"/>
    </row>
    <row r="2" spans="1:12" ht="20.25">
      <c r="A2" s="1" t="s">
        <v>49</v>
      </c>
      <c r="B2" s="5"/>
      <c r="C2" s="8"/>
      <c r="D2" s="8"/>
      <c r="E2" s="10"/>
      <c r="F2" s="10"/>
      <c r="G2" s="71"/>
      <c r="H2" s="8"/>
      <c r="I2" s="10"/>
      <c r="J2" s="10"/>
      <c r="K2" s="8"/>
      <c r="L2" s="69"/>
    </row>
    <row r="3" spans="1:12" ht="26.25">
      <c r="A3" s="11" t="s">
        <v>117</v>
      </c>
      <c r="B3" s="5"/>
      <c r="C3" s="8"/>
      <c r="D3" s="8"/>
      <c r="E3" s="10"/>
      <c r="F3" s="10"/>
      <c r="G3" s="71"/>
      <c r="H3" s="8"/>
      <c r="I3" s="10"/>
      <c r="J3" s="10"/>
      <c r="K3" s="8"/>
      <c r="L3" s="69"/>
    </row>
    <row r="4" spans="1:12" ht="13.5" thickBot="1">
      <c r="A4" s="5"/>
      <c r="B4" s="5"/>
      <c r="C4" s="8"/>
      <c r="D4" s="8"/>
      <c r="E4" s="10"/>
      <c r="F4" s="10"/>
      <c r="G4" s="71"/>
      <c r="H4" s="8"/>
      <c r="I4" s="10"/>
      <c r="J4" s="10"/>
      <c r="K4" s="8"/>
      <c r="L4" s="69"/>
    </row>
    <row r="5" spans="1:14" ht="15" thickTop="1">
      <c r="A5" s="147" t="s">
        <v>37</v>
      </c>
      <c r="B5" s="13" t="s">
        <v>2</v>
      </c>
      <c r="C5" s="99" t="s">
        <v>3</v>
      </c>
      <c r="D5" s="13" t="s">
        <v>4</v>
      </c>
      <c r="E5" s="96" t="s">
        <v>63</v>
      </c>
      <c r="F5" s="97" t="s">
        <v>20</v>
      </c>
      <c r="G5" s="98" t="s">
        <v>50</v>
      </c>
      <c r="H5" s="99" t="s">
        <v>22</v>
      </c>
      <c r="I5" s="96" t="s">
        <v>23</v>
      </c>
      <c r="J5" s="96" t="s">
        <v>6</v>
      </c>
      <c r="K5" s="99" t="s">
        <v>24</v>
      </c>
      <c r="L5" s="99" t="s">
        <v>7</v>
      </c>
      <c r="M5" s="100" t="s">
        <v>8</v>
      </c>
      <c r="N5" s="101" t="s">
        <v>62</v>
      </c>
    </row>
    <row r="6" spans="1:14" ht="15.75">
      <c r="A6" s="148" t="s">
        <v>83</v>
      </c>
      <c r="B6" s="21" t="s">
        <v>51</v>
      </c>
      <c r="C6" s="104" t="s">
        <v>10</v>
      </c>
      <c r="D6" s="23" t="s">
        <v>11</v>
      </c>
      <c r="E6" s="102" t="s">
        <v>12</v>
      </c>
      <c r="F6" s="102" t="s">
        <v>26</v>
      </c>
      <c r="G6" s="103" t="s">
        <v>52</v>
      </c>
      <c r="H6" s="104" t="s">
        <v>13</v>
      </c>
      <c r="I6" s="102" t="s">
        <v>13</v>
      </c>
      <c r="J6" s="102" t="s">
        <v>13</v>
      </c>
      <c r="K6" s="104" t="s">
        <v>14</v>
      </c>
      <c r="L6" s="104" t="s">
        <v>14</v>
      </c>
      <c r="M6" s="105" t="s">
        <v>15</v>
      </c>
      <c r="N6" s="106" t="s">
        <v>27</v>
      </c>
    </row>
    <row r="7" spans="1:14" ht="15" thickBot="1">
      <c r="A7" s="149"/>
      <c r="B7" s="72"/>
      <c r="C7" s="128"/>
      <c r="D7" s="128"/>
      <c r="E7" s="107"/>
      <c r="F7" s="107"/>
      <c r="G7" s="108"/>
      <c r="H7" s="109"/>
      <c r="I7" s="107"/>
      <c r="J7" s="107"/>
      <c r="K7" s="111"/>
      <c r="L7" s="111"/>
      <c r="M7" s="160"/>
      <c r="N7" s="161"/>
    </row>
    <row r="8" spans="1:14" ht="15.75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162"/>
      <c r="L8" s="40">
        <v>2</v>
      </c>
      <c r="M8" s="163">
        <v>1000</v>
      </c>
      <c r="N8" s="114">
        <v>500</v>
      </c>
    </row>
    <row r="9" spans="2:14" ht="13.5" thickTop="1">
      <c r="B9" s="74"/>
      <c r="C9" s="110"/>
      <c r="D9" s="110"/>
      <c r="E9" s="115"/>
      <c r="F9" s="115"/>
      <c r="G9" s="110"/>
      <c r="H9" s="110"/>
      <c r="I9" s="115"/>
      <c r="J9" s="115"/>
      <c r="K9" s="110"/>
      <c r="L9" s="110"/>
      <c r="M9" s="112"/>
      <c r="N9" s="116"/>
    </row>
    <row r="10" spans="1:14" ht="12.75">
      <c r="A10" s="75" t="s">
        <v>38</v>
      </c>
      <c r="B10" s="76">
        <v>241284</v>
      </c>
      <c r="C10" s="104">
        <v>7.61</v>
      </c>
      <c r="D10" s="105">
        <v>3079</v>
      </c>
      <c r="E10" s="117">
        <v>14.2</v>
      </c>
      <c r="F10" s="117">
        <v>63.2</v>
      </c>
      <c r="G10" s="103">
        <v>8.57</v>
      </c>
      <c r="H10" s="103">
        <v>1.25</v>
      </c>
      <c r="I10" s="117">
        <v>6.6</v>
      </c>
      <c r="J10" s="117">
        <v>11</v>
      </c>
      <c r="K10" s="103">
        <v>0.54</v>
      </c>
      <c r="L10" s="103">
        <v>1.03</v>
      </c>
      <c r="M10" s="118">
        <v>732</v>
      </c>
      <c r="N10" s="119">
        <v>108</v>
      </c>
    </row>
    <row r="11" spans="1:14" ht="12.75">
      <c r="A11" s="75" t="s">
        <v>39</v>
      </c>
      <c r="B11" s="76">
        <v>240380</v>
      </c>
      <c r="C11" s="103">
        <v>7.62</v>
      </c>
      <c r="D11" s="118">
        <v>3051</v>
      </c>
      <c r="E11" s="117">
        <v>17.2</v>
      </c>
      <c r="F11" s="117">
        <v>54.4</v>
      </c>
      <c r="G11" s="103">
        <v>8.81</v>
      </c>
      <c r="H11" s="103">
        <v>3.06</v>
      </c>
      <c r="I11" s="117">
        <v>5.1</v>
      </c>
      <c r="J11" s="117">
        <v>11.6</v>
      </c>
      <c r="K11" s="103">
        <v>0.83</v>
      </c>
      <c r="L11" s="103">
        <v>1.62</v>
      </c>
      <c r="M11" s="118">
        <v>754</v>
      </c>
      <c r="N11" s="119">
        <v>98</v>
      </c>
    </row>
    <row r="12" spans="1:14" ht="12.75">
      <c r="A12" s="75" t="s">
        <v>40</v>
      </c>
      <c r="B12" s="76">
        <v>287140</v>
      </c>
      <c r="C12" s="103">
        <v>7.52</v>
      </c>
      <c r="D12" s="118">
        <v>2790</v>
      </c>
      <c r="E12" s="117">
        <v>12.5</v>
      </c>
      <c r="F12" s="117">
        <v>59.4</v>
      </c>
      <c r="G12" s="103">
        <v>8.14</v>
      </c>
      <c r="H12" s="103">
        <v>2.15</v>
      </c>
      <c r="I12" s="117">
        <v>4</v>
      </c>
      <c r="J12" s="117">
        <v>8.7</v>
      </c>
      <c r="K12" s="103">
        <v>0.22</v>
      </c>
      <c r="L12" s="103">
        <v>0.6</v>
      </c>
      <c r="M12" s="118">
        <v>675</v>
      </c>
      <c r="N12" s="119">
        <v>105</v>
      </c>
    </row>
    <row r="13" spans="1:14" ht="12.75">
      <c r="A13" s="75" t="s">
        <v>41</v>
      </c>
      <c r="B13" s="76">
        <v>254866</v>
      </c>
      <c r="C13" s="104">
        <v>7.54</v>
      </c>
      <c r="D13" s="105">
        <v>2774</v>
      </c>
      <c r="E13" s="102">
        <v>13.3</v>
      </c>
      <c r="F13" s="102">
        <v>52.3</v>
      </c>
      <c r="G13" s="104">
        <v>8.03</v>
      </c>
      <c r="H13" s="104">
        <v>0.92</v>
      </c>
      <c r="I13" s="102">
        <v>3.8</v>
      </c>
      <c r="J13" s="102">
        <v>8.2</v>
      </c>
      <c r="K13" s="104">
        <v>0.16</v>
      </c>
      <c r="L13" s="104">
        <v>0.44</v>
      </c>
      <c r="M13" s="105">
        <v>727</v>
      </c>
      <c r="N13" s="106">
        <v>114</v>
      </c>
    </row>
    <row r="14" spans="1:14" ht="12.75">
      <c r="A14" s="75" t="s">
        <v>42</v>
      </c>
      <c r="B14" s="76">
        <v>276962</v>
      </c>
      <c r="C14" s="104">
        <v>7.59</v>
      </c>
      <c r="D14" s="105">
        <v>2825</v>
      </c>
      <c r="E14" s="102">
        <v>9.9</v>
      </c>
      <c r="F14" s="102">
        <v>46.3</v>
      </c>
      <c r="G14" s="104">
        <v>7.89</v>
      </c>
      <c r="H14" s="104">
        <v>0.9</v>
      </c>
      <c r="I14" s="102">
        <v>3.9</v>
      </c>
      <c r="J14" s="102">
        <v>7.1</v>
      </c>
      <c r="K14" s="104">
        <v>0.14</v>
      </c>
      <c r="L14" s="104">
        <v>0.43</v>
      </c>
      <c r="M14" s="105">
        <v>771</v>
      </c>
      <c r="N14" s="106">
        <v>116</v>
      </c>
    </row>
    <row r="15" spans="1:14" ht="12.75">
      <c r="A15" s="75" t="s">
        <v>43</v>
      </c>
      <c r="B15" s="76">
        <v>344171</v>
      </c>
      <c r="C15" s="104">
        <v>7.59</v>
      </c>
      <c r="D15" s="105">
        <v>2669</v>
      </c>
      <c r="E15" s="102">
        <v>10.9</v>
      </c>
      <c r="F15" s="102">
        <v>56.7</v>
      </c>
      <c r="G15" s="104">
        <v>7.41</v>
      </c>
      <c r="H15" s="104">
        <v>0.78</v>
      </c>
      <c r="I15" s="102">
        <v>3.7</v>
      </c>
      <c r="J15" s="102">
        <v>6.5</v>
      </c>
      <c r="K15" s="104">
        <v>0.14</v>
      </c>
      <c r="L15" s="104">
        <v>0.4</v>
      </c>
      <c r="M15" s="105">
        <v>714</v>
      </c>
      <c r="N15" s="106">
        <v>111</v>
      </c>
    </row>
    <row r="16" spans="1:14" ht="12.75">
      <c r="A16" s="75" t="s">
        <v>44</v>
      </c>
      <c r="B16" s="76">
        <v>445506</v>
      </c>
      <c r="C16" s="104">
        <v>7.28</v>
      </c>
      <c r="D16" s="105">
        <v>2293</v>
      </c>
      <c r="E16" s="102">
        <v>27</v>
      </c>
      <c r="F16" s="102">
        <v>75</v>
      </c>
      <c r="G16" s="104">
        <v>7.95</v>
      </c>
      <c r="H16" s="104">
        <v>2.65</v>
      </c>
      <c r="I16" s="102">
        <v>6.4</v>
      </c>
      <c r="J16" s="102">
        <v>12.8</v>
      </c>
      <c r="K16" s="104">
        <v>0.65</v>
      </c>
      <c r="L16" s="104">
        <v>1.67</v>
      </c>
      <c r="M16" s="105">
        <v>581</v>
      </c>
      <c r="N16" s="106">
        <v>86</v>
      </c>
    </row>
    <row r="17" spans="1:14" ht="12.75">
      <c r="A17" s="75" t="s">
        <v>45</v>
      </c>
      <c r="B17" s="76">
        <v>440387</v>
      </c>
      <c r="C17" s="104">
        <v>7.26</v>
      </c>
      <c r="D17" s="105">
        <v>2334</v>
      </c>
      <c r="E17" s="102">
        <v>19</v>
      </c>
      <c r="F17" s="102">
        <v>66.6</v>
      </c>
      <c r="G17" s="104">
        <v>8.5</v>
      </c>
      <c r="H17" s="104">
        <v>3.43</v>
      </c>
      <c r="I17" s="102">
        <v>6</v>
      </c>
      <c r="J17" s="102">
        <v>12.2</v>
      </c>
      <c r="K17" s="104">
        <v>0.38</v>
      </c>
      <c r="L17" s="104">
        <v>1.1</v>
      </c>
      <c r="M17" s="105">
        <v>605</v>
      </c>
      <c r="N17" s="106">
        <v>76</v>
      </c>
    </row>
    <row r="18" spans="1:14" ht="12.75">
      <c r="A18" s="75" t="s">
        <v>46</v>
      </c>
      <c r="B18" s="76">
        <v>365989</v>
      </c>
      <c r="C18" s="104">
        <v>7.47</v>
      </c>
      <c r="D18" s="105">
        <v>2513</v>
      </c>
      <c r="E18" s="102">
        <v>13.3</v>
      </c>
      <c r="F18" s="102">
        <v>57.2</v>
      </c>
      <c r="G18" s="104">
        <v>8.07</v>
      </c>
      <c r="H18" s="104">
        <v>2.48</v>
      </c>
      <c r="I18" s="102">
        <v>9.7</v>
      </c>
      <c r="J18" s="102">
        <v>16.2</v>
      </c>
      <c r="K18" s="104">
        <v>0.95</v>
      </c>
      <c r="L18" s="104">
        <v>1.48</v>
      </c>
      <c r="M18" s="105">
        <v>667</v>
      </c>
      <c r="N18" s="106">
        <v>81</v>
      </c>
    </row>
    <row r="19" spans="1:14" ht="12.75">
      <c r="A19" s="75" t="s">
        <v>61</v>
      </c>
      <c r="B19" s="76">
        <v>343011</v>
      </c>
      <c r="C19" s="104">
        <v>7.66</v>
      </c>
      <c r="D19" s="105">
        <v>2987</v>
      </c>
      <c r="E19" s="102">
        <v>12</v>
      </c>
      <c r="F19" s="102">
        <v>56</v>
      </c>
      <c r="G19" s="104">
        <v>8</v>
      </c>
      <c r="H19" s="104">
        <v>0.2</v>
      </c>
      <c r="I19" s="102">
        <v>8.2</v>
      </c>
      <c r="J19" s="102">
        <v>10.7</v>
      </c>
      <c r="K19" s="104">
        <v>0.5</v>
      </c>
      <c r="L19" s="104">
        <v>1.2</v>
      </c>
      <c r="M19" s="105">
        <v>748</v>
      </c>
      <c r="N19" s="106">
        <v>91</v>
      </c>
    </row>
    <row r="20" spans="1:14" ht="12.75">
      <c r="A20" s="75" t="s">
        <v>47</v>
      </c>
      <c r="B20" s="76">
        <v>324894</v>
      </c>
      <c r="C20" s="104">
        <v>7.64</v>
      </c>
      <c r="D20" s="105">
        <v>2971</v>
      </c>
      <c r="E20" s="102">
        <v>15.1</v>
      </c>
      <c r="F20" s="102">
        <v>65.9</v>
      </c>
      <c r="G20" s="104">
        <v>6.17</v>
      </c>
      <c r="H20" s="104">
        <v>0.83</v>
      </c>
      <c r="I20" s="102">
        <v>6.4</v>
      </c>
      <c r="J20" s="102">
        <v>10</v>
      </c>
      <c r="K20" s="104">
        <v>0.8</v>
      </c>
      <c r="L20" s="104">
        <v>1.27</v>
      </c>
      <c r="M20" s="105">
        <v>713</v>
      </c>
      <c r="N20" s="106">
        <v>104</v>
      </c>
    </row>
    <row r="21" spans="1:14" ht="12.75">
      <c r="A21" s="75" t="s">
        <v>48</v>
      </c>
      <c r="B21" s="76">
        <v>304471</v>
      </c>
      <c r="C21" s="104">
        <v>7.55</v>
      </c>
      <c r="D21" s="105">
        <v>3200</v>
      </c>
      <c r="E21" s="102">
        <v>19.2</v>
      </c>
      <c r="F21" s="102">
        <v>60.2</v>
      </c>
      <c r="G21" s="104">
        <v>6.44</v>
      </c>
      <c r="H21" s="104">
        <v>0.6</v>
      </c>
      <c r="I21" s="102">
        <v>7.1</v>
      </c>
      <c r="J21" s="102">
        <v>10.1</v>
      </c>
      <c r="K21" s="104">
        <v>0.7</v>
      </c>
      <c r="L21" s="104">
        <v>1.14</v>
      </c>
      <c r="M21" s="105">
        <v>776</v>
      </c>
      <c r="N21" s="106">
        <v>107</v>
      </c>
    </row>
    <row r="22" spans="1:14" ht="13.5" thickBot="1">
      <c r="A22" s="75"/>
      <c r="B22" s="77"/>
      <c r="C22" s="121"/>
      <c r="D22" s="121"/>
      <c r="E22" s="120"/>
      <c r="F22" s="120"/>
      <c r="G22" s="121"/>
      <c r="H22" s="121"/>
      <c r="I22" s="120"/>
      <c r="J22" s="120"/>
      <c r="K22" s="104"/>
      <c r="L22" s="104"/>
      <c r="M22" s="122"/>
      <c r="N22" s="123"/>
    </row>
    <row r="23" spans="1:14" ht="17.25" thickBot="1" thickTop="1">
      <c r="A23" s="79" t="s">
        <v>83</v>
      </c>
      <c r="B23" s="80">
        <f>SUM(B10:B21)</f>
        <v>3869061</v>
      </c>
      <c r="C23" s="125">
        <f>AVERAGE(C10:C21)</f>
        <v>7.5275</v>
      </c>
      <c r="D23" s="126">
        <f>AVERAGE(D10:D21)</f>
        <v>2790.5</v>
      </c>
      <c r="E23" s="124">
        <f>ROUND(AVERAGE(E10:E21),1)</f>
        <v>15.3</v>
      </c>
      <c r="F23" s="124">
        <f>ROUND(AVERAGE(F10:F21),1)</f>
        <v>59.4</v>
      </c>
      <c r="G23" s="125">
        <f>ROUND(AVERAGE(G10:G21),2)</f>
        <v>7.83</v>
      </c>
      <c r="H23" s="125">
        <f>ROUND(AVERAGE(H10:H21),2)</f>
        <v>1.6</v>
      </c>
      <c r="I23" s="124">
        <f>ROUND(AVERAGE(I10:I21),1)</f>
        <v>5.9</v>
      </c>
      <c r="J23" s="124">
        <f>ROUND(AVERAGE(J10:J21),1)</f>
        <v>10.4</v>
      </c>
      <c r="K23" s="125">
        <f>ROUND(AVERAGE(K10:K21),2)</f>
        <v>0.5</v>
      </c>
      <c r="L23" s="125">
        <f>ROUND(AVERAGE(L10:L21),2)</f>
        <v>1.03</v>
      </c>
      <c r="M23" s="126">
        <f>ROUND(AVERAGE(M10:M21),0)</f>
        <v>705</v>
      </c>
      <c r="N23" s="127">
        <f>ROUND(AVERAGE(N10:N21),0)</f>
        <v>100</v>
      </c>
    </row>
    <row r="24" spans="1:14" ht="13.5" thickTop="1">
      <c r="A24" s="81"/>
      <c r="B24" s="21"/>
      <c r="C24" s="22"/>
      <c r="D24" s="22"/>
      <c r="E24" s="21"/>
      <c r="F24" s="21"/>
      <c r="G24" s="22"/>
      <c r="H24" s="21"/>
      <c r="I24" s="21"/>
      <c r="J24" s="21"/>
      <c r="K24" s="21"/>
      <c r="L24" s="21"/>
      <c r="M24" s="21"/>
      <c r="N24" s="21"/>
    </row>
    <row r="25" spans="1:14" ht="12.75">
      <c r="A25" s="75"/>
      <c r="B25" s="21"/>
      <c r="C25" s="22"/>
      <c r="D25" s="22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2.75">
      <c r="A26" s="75" t="s">
        <v>60</v>
      </c>
      <c r="B26" s="21"/>
      <c r="C26" s="22"/>
      <c r="D26" s="22"/>
      <c r="E26" s="91">
        <f>E23*3869.061</f>
        <v>59196.63330000001</v>
      </c>
      <c r="F26" s="91">
        <f aca="true" t="shared" si="0" ref="F26:N26">F23*3869.061</f>
        <v>229822.22340000002</v>
      </c>
      <c r="G26" s="91">
        <f t="shared" si="0"/>
        <v>30294.74763</v>
      </c>
      <c r="H26" s="91">
        <f t="shared" si="0"/>
        <v>6190.497600000001</v>
      </c>
      <c r="I26" s="91">
        <f t="shared" si="0"/>
        <v>22827.4599</v>
      </c>
      <c r="J26" s="91">
        <f t="shared" si="0"/>
        <v>40238.2344</v>
      </c>
      <c r="K26" s="91">
        <f t="shared" si="0"/>
        <v>1934.5305</v>
      </c>
      <c r="L26" s="91">
        <f t="shared" si="0"/>
        <v>3985.1328300000005</v>
      </c>
      <c r="M26" s="91">
        <f t="shared" si="0"/>
        <v>2727688.005</v>
      </c>
      <c r="N26" s="91">
        <f t="shared" si="0"/>
        <v>386906.10000000003</v>
      </c>
    </row>
    <row r="27" spans="5:14" ht="12.75">
      <c r="E27" s="91"/>
      <c r="F27" s="91"/>
      <c r="G27" s="92"/>
      <c r="H27" s="92"/>
      <c r="I27" s="91"/>
      <c r="J27" s="91"/>
      <c r="K27" s="92"/>
      <c r="L27" s="93"/>
      <c r="M27" s="94"/>
      <c r="N27" s="95"/>
    </row>
    <row r="28" spans="1:15" ht="12.75">
      <c r="A28" s="89" t="s">
        <v>65</v>
      </c>
      <c r="B28" s="89"/>
      <c r="C28" s="90"/>
      <c r="D28" s="90"/>
      <c r="E28" s="91">
        <f>E23*10.6</f>
        <v>162.18</v>
      </c>
      <c r="F28" s="91">
        <f aca="true" t="shared" si="1" ref="F28:N28">F23*10.6</f>
        <v>629.64</v>
      </c>
      <c r="G28" s="91">
        <f t="shared" si="1"/>
        <v>82.998</v>
      </c>
      <c r="H28" s="91">
        <f t="shared" si="1"/>
        <v>16.96</v>
      </c>
      <c r="I28" s="91">
        <f t="shared" si="1"/>
        <v>62.54</v>
      </c>
      <c r="J28" s="91">
        <f t="shared" si="1"/>
        <v>110.24</v>
      </c>
      <c r="K28" s="91">
        <f t="shared" si="1"/>
        <v>5.3</v>
      </c>
      <c r="L28" s="91">
        <f t="shared" si="1"/>
        <v>10.918</v>
      </c>
      <c r="M28" s="91">
        <f t="shared" si="1"/>
        <v>7473</v>
      </c>
      <c r="N28" s="91">
        <f t="shared" si="1"/>
        <v>1060</v>
      </c>
      <c r="O28" s="91"/>
    </row>
    <row r="34" spans="2:5" ht="12.75">
      <c r="B34" s="157"/>
      <c r="E34" s="82"/>
    </row>
  </sheetData>
  <sheetProtection/>
  <printOptions gridLines="1"/>
  <pageMargins left="0.5905511811023623" right="0.3937007874015748" top="1.3779527559055118" bottom="0.7874015748031497" header="0.5118110236220472" footer="0.5118110236220472"/>
  <pageSetup fitToHeight="1" fitToWidth="1"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zoomScale="150" zoomScaleNormal="150" zoomScalePageLayoutView="0" workbookViewId="0" topLeftCell="A4">
      <selection activeCell="L32" sqref="L32"/>
    </sheetView>
  </sheetViews>
  <sheetFormatPr defaultColWidth="9.140625" defaultRowHeight="12.75"/>
  <cols>
    <col min="1" max="1" width="11.7109375" style="6" customWidth="1"/>
    <col min="2" max="2" width="12.7109375" style="6" customWidth="1"/>
    <col min="3" max="3" width="9.28125" style="53" bestFit="1" customWidth="1"/>
    <col min="4" max="4" width="9.28125" style="53" customWidth="1"/>
    <col min="5" max="7" width="10.140625" style="6" bestFit="1" customWidth="1"/>
    <col min="8" max="12" width="9.421875" style="6" bestFit="1" customWidth="1"/>
    <col min="13" max="13" width="10.140625" style="82" bestFit="1" customWidth="1"/>
    <col min="14" max="14" width="11.28125" style="82" bestFit="1" customWidth="1"/>
    <col min="15" max="16384" width="9.140625" style="6" customWidth="1"/>
  </cols>
  <sheetData>
    <row r="1" spans="1:14" ht="23.25">
      <c r="A1" s="11" t="s">
        <v>53</v>
      </c>
      <c r="B1" s="11"/>
      <c r="C1" s="66"/>
      <c r="D1" s="66"/>
      <c r="E1" s="68"/>
      <c r="F1" s="68"/>
      <c r="G1" s="68"/>
      <c r="H1" s="67"/>
      <c r="I1" s="67"/>
      <c r="J1" s="67"/>
      <c r="K1" s="67"/>
      <c r="L1" s="67"/>
      <c r="M1" s="68"/>
      <c r="N1" s="68"/>
    </row>
    <row r="2" spans="1:14" ht="20.25">
      <c r="A2" s="1" t="s">
        <v>55</v>
      </c>
      <c r="B2" s="5"/>
      <c r="C2" s="8"/>
      <c r="D2" s="8"/>
      <c r="E2" s="69"/>
      <c r="F2" s="69"/>
      <c r="G2" s="69"/>
      <c r="H2" s="10"/>
      <c r="I2" s="10"/>
      <c r="J2" s="10"/>
      <c r="K2" s="10"/>
      <c r="L2" s="10"/>
      <c r="M2" s="69"/>
      <c r="N2" s="69"/>
    </row>
    <row r="3" spans="1:14" ht="26.25">
      <c r="A3" s="11" t="s">
        <v>117</v>
      </c>
      <c r="B3" s="5"/>
      <c r="C3" s="8"/>
      <c r="D3" s="8"/>
      <c r="E3" s="10"/>
      <c r="F3" s="10"/>
      <c r="G3" s="71"/>
      <c r="H3" s="8"/>
      <c r="I3" s="10"/>
      <c r="J3" s="10"/>
      <c r="K3" s="8"/>
      <c r="L3" s="69"/>
      <c r="M3" s="69"/>
      <c r="N3" s="69"/>
    </row>
    <row r="4" spans="1:14" ht="13.5" thickBot="1">
      <c r="A4" s="5"/>
      <c r="B4" s="5"/>
      <c r="C4" s="8"/>
      <c r="D4" s="8"/>
      <c r="E4" s="69"/>
      <c r="F4" s="69"/>
      <c r="G4" s="69"/>
      <c r="H4" s="10"/>
      <c r="I4" s="10"/>
      <c r="J4" s="10"/>
      <c r="K4" s="10"/>
      <c r="L4" s="10"/>
      <c r="M4" s="69"/>
      <c r="N4" s="69"/>
    </row>
    <row r="5" spans="1:14" ht="15" thickTop="1">
      <c r="A5" s="147" t="s">
        <v>37</v>
      </c>
      <c r="B5" s="13" t="s">
        <v>2</v>
      </c>
      <c r="C5" s="99" t="s">
        <v>3</v>
      </c>
      <c r="D5" s="13" t="s">
        <v>4</v>
      </c>
      <c r="E5" s="100" t="s">
        <v>63</v>
      </c>
      <c r="F5" s="100" t="s">
        <v>20</v>
      </c>
      <c r="G5" s="100" t="s">
        <v>21</v>
      </c>
      <c r="H5" s="96" t="s">
        <v>33</v>
      </c>
      <c r="I5" s="96" t="s">
        <v>34</v>
      </c>
      <c r="J5" s="96" t="s">
        <v>6</v>
      </c>
      <c r="K5" s="96" t="s">
        <v>64</v>
      </c>
      <c r="L5" s="96" t="s">
        <v>7</v>
      </c>
      <c r="M5" s="100" t="s">
        <v>8</v>
      </c>
      <c r="N5" s="101" t="s">
        <v>62</v>
      </c>
    </row>
    <row r="6" spans="1:14" ht="15.75">
      <c r="A6" s="153" t="s">
        <v>83</v>
      </c>
      <c r="B6" s="21" t="s">
        <v>56</v>
      </c>
      <c r="C6" s="104" t="s">
        <v>10</v>
      </c>
      <c r="D6" s="23" t="s">
        <v>11</v>
      </c>
      <c r="E6" s="105" t="s">
        <v>12</v>
      </c>
      <c r="F6" s="105" t="s">
        <v>26</v>
      </c>
      <c r="G6" s="105" t="s">
        <v>26</v>
      </c>
      <c r="H6" s="102" t="s">
        <v>13</v>
      </c>
      <c r="I6" s="102" t="s">
        <v>13</v>
      </c>
      <c r="J6" s="102" t="s">
        <v>13</v>
      </c>
      <c r="K6" s="102" t="s">
        <v>14</v>
      </c>
      <c r="L6" s="102" t="s">
        <v>14</v>
      </c>
      <c r="M6" s="105" t="s">
        <v>15</v>
      </c>
      <c r="N6" s="106" t="s">
        <v>29</v>
      </c>
    </row>
    <row r="7" spans="1:14" ht="15" thickBot="1">
      <c r="A7" s="150"/>
      <c r="B7" s="57"/>
      <c r="C7" s="141"/>
      <c r="D7" s="141"/>
      <c r="E7" s="129"/>
      <c r="F7" s="129"/>
      <c r="G7" s="129"/>
      <c r="H7" s="130"/>
      <c r="I7" s="130"/>
      <c r="J7" s="130"/>
      <c r="K7" s="130"/>
      <c r="L7" s="130"/>
      <c r="M7" s="129"/>
      <c r="N7" s="131"/>
    </row>
    <row r="8" spans="1:14" ht="15.75" thickBot="1" thickTop="1">
      <c r="A8" s="154"/>
      <c r="B8" s="37"/>
      <c r="C8" s="142"/>
      <c r="D8" s="142"/>
      <c r="E8" s="113"/>
      <c r="F8" s="113"/>
      <c r="G8" s="113"/>
      <c r="H8" s="113"/>
      <c r="I8" s="132"/>
      <c r="J8" s="113"/>
      <c r="K8" s="113"/>
      <c r="L8" s="113"/>
      <c r="M8" s="113"/>
      <c r="N8" s="133"/>
    </row>
    <row r="9" spans="2:14" ht="13.5" thickTop="1">
      <c r="B9" s="83"/>
      <c r="C9" s="143"/>
      <c r="D9" s="143"/>
      <c r="E9" s="134"/>
      <c r="F9" s="134"/>
      <c r="G9" s="134"/>
      <c r="H9" s="135"/>
      <c r="I9" s="135"/>
      <c r="J9" s="135"/>
      <c r="K9" s="135"/>
      <c r="L9" s="135"/>
      <c r="M9" s="134"/>
      <c r="N9" s="136"/>
    </row>
    <row r="10" spans="1:14" ht="12.75">
      <c r="A10" s="75" t="s">
        <v>38</v>
      </c>
      <c r="B10" s="76">
        <v>241284</v>
      </c>
      <c r="C10" s="104">
        <v>7.87</v>
      </c>
      <c r="D10" s="105">
        <v>3661</v>
      </c>
      <c r="E10" s="105">
        <v>665</v>
      </c>
      <c r="F10" s="105">
        <v>796</v>
      </c>
      <c r="G10" s="105">
        <v>445</v>
      </c>
      <c r="H10" s="102">
        <v>57.1</v>
      </c>
      <c r="I10" s="102">
        <v>2.4</v>
      </c>
      <c r="J10" s="102">
        <v>95</v>
      </c>
      <c r="K10" s="102">
        <v>7</v>
      </c>
      <c r="L10" s="102">
        <v>16.5</v>
      </c>
      <c r="M10" s="105">
        <v>888</v>
      </c>
      <c r="N10" s="106">
        <v>72</v>
      </c>
    </row>
    <row r="11" spans="1:14" ht="12.75">
      <c r="A11" s="75" t="s">
        <v>39</v>
      </c>
      <c r="B11" s="76">
        <v>240380</v>
      </c>
      <c r="C11" s="104">
        <v>7.86</v>
      </c>
      <c r="D11" s="105">
        <v>3949</v>
      </c>
      <c r="E11" s="105">
        <v>772</v>
      </c>
      <c r="F11" s="105">
        <v>801</v>
      </c>
      <c r="G11" s="105">
        <v>407</v>
      </c>
      <c r="H11" s="102">
        <v>52.8</v>
      </c>
      <c r="I11" s="102">
        <v>2.3</v>
      </c>
      <c r="J11" s="102">
        <v>87.3</v>
      </c>
      <c r="K11" s="102">
        <v>8</v>
      </c>
      <c r="L11" s="102">
        <v>12.8</v>
      </c>
      <c r="M11" s="105">
        <v>1077</v>
      </c>
      <c r="N11" s="106">
        <v>86</v>
      </c>
    </row>
    <row r="12" spans="1:24" ht="12.75">
      <c r="A12" s="75" t="s">
        <v>40</v>
      </c>
      <c r="B12" s="76">
        <v>287140</v>
      </c>
      <c r="C12" s="104">
        <v>7.75</v>
      </c>
      <c r="D12" s="105">
        <v>3233</v>
      </c>
      <c r="E12" s="105">
        <v>505</v>
      </c>
      <c r="F12" s="105">
        <v>687</v>
      </c>
      <c r="G12" s="105">
        <v>400</v>
      </c>
      <c r="H12" s="102">
        <v>50.4</v>
      </c>
      <c r="I12" s="102">
        <v>1.4</v>
      </c>
      <c r="J12" s="102">
        <v>73.7</v>
      </c>
      <c r="K12" s="102">
        <v>5.9</v>
      </c>
      <c r="L12" s="102">
        <v>11</v>
      </c>
      <c r="M12" s="105">
        <v>816</v>
      </c>
      <c r="N12" s="106">
        <v>64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14" ht="12.75">
      <c r="A13" s="75" t="s">
        <v>41</v>
      </c>
      <c r="B13" s="76">
        <v>254866</v>
      </c>
      <c r="C13" s="104">
        <v>7.77</v>
      </c>
      <c r="D13" s="105">
        <v>3510</v>
      </c>
      <c r="E13" s="105">
        <v>431</v>
      </c>
      <c r="F13" s="105">
        <v>679</v>
      </c>
      <c r="G13" s="105">
        <v>240</v>
      </c>
      <c r="H13" s="102">
        <v>53.3</v>
      </c>
      <c r="I13" s="102">
        <v>1.5</v>
      </c>
      <c r="J13" s="102">
        <v>78.5</v>
      </c>
      <c r="K13" s="102">
        <v>7.7</v>
      </c>
      <c r="L13" s="102">
        <v>13.3</v>
      </c>
      <c r="M13" s="105">
        <v>927</v>
      </c>
      <c r="N13" s="106">
        <v>73</v>
      </c>
    </row>
    <row r="14" spans="1:14" ht="12.75">
      <c r="A14" s="75" t="s">
        <v>42</v>
      </c>
      <c r="B14" s="76">
        <v>276962</v>
      </c>
      <c r="C14" s="104">
        <v>7.85</v>
      </c>
      <c r="D14" s="105">
        <v>3298</v>
      </c>
      <c r="E14" s="105">
        <v>456</v>
      </c>
      <c r="F14" s="105">
        <v>761</v>
      </c>
      <c r="G14" s="105">
        <v>287</v>
      </c>
      <c r="H14" s="102">
        <v>56.3</v>
      </c>
      <c r="I14" s="102">
        <v>1.2</v>
      </c>
      <c r="J14" s="102">
        <v>77.3</v>
      </c>
      <c r="K14" s="102">
        <v>6.1</v>
      </c>
      <c r="L14" s="102">
        <v>10.2</v>
      </c>
      <c r="M14" s="105">
        <v>889</v>
      </c>
      <c r="N14" s="155">
        <v>71</v>
      </c>
    </row>
    <row r="15" spans="1:14" ht="12.75">
      <c r="A15" s="75" t="s">
        <v>43</v>
      </c>
      <c r="B15" s="76">
        <v>344171</v>
      </c>
      <c r="C15" s="104">
        <v>7.85</v>
      </c>
      <c r="D15" s="105">
        <v>2990</v>
      </c>
      <c r="E15" s="105">
        <v>460</v>
      </c>
      <c r="F15" s="105">
        <v>927</v>
      </c>
      <c r="G15" s="105">
        <v>380</v>
      </c>
      <c r="H15" s="102">
        <v>70.2</v>
      </c>
      <c r="I15" s="102">
        <v>1.2</v>
      </c>
      <c r="J15" s="102">
        <v>97.2</v>
      </c>
      <c r="K15" s="102">
        <v>7.4</v>
      </c>
      <c r="L15" s="102">
        <v>12.4</v>
      </c>
      <c r="M15" s="105">
        <v>712</v>
      </c>
      <c r="N15" s="155">
        <v>60</v>
      </c>
    </row>
    <row r="16" spans="1:14" ht="12.75">
      <c r="A16" s="75" t="s">
        <v>44</v>
      </c>
      <c r="B16" s="76">
        <v>445506</v>
      </c>
      <c r="C16" s="104">
        <v>7.6</v>
      </c>
      <c r="D16" s="105">
        <v>2661</v>
      </c>
      <c r="E16" s="105">
        <v>703</v>
      </c>
      <c r="F16" s="105">
        <v>1096</v>
      </c>
      <c r="G16" s="105">
        <v>660</v>
      </c>
      <c r="H16" s="102">
        <v>69.3</v>
      </c>
      <c r="I16" s="102">
        <v>1.5</v>
      </c>
      <c r="J16" s="102">
        <v>104.5</v>
      </c>
      <c r="K16" s="102">
        <v>6.7</v>
      </c>
      <c r="L16" s="102">
        <v>18.3</v>
      </c>
      <c r="M16" s="105">
        <v>641</v>
      </c>
      <c r="N16" s="155">
        <v>44</v>
      </c>
    </row>
    <row r="17" spans="1:14" ht="12.75">
      <c r="A17" s="75" t="s">
        <v>45</v>
      </c>
      <c r="B17" s="76">
        <v>440387</v>
      </c>
      <c r="C17" s="104">
        <v>7.4</v>
      </c>
      <c r="D17" s="105">
        <v>2398</v>
      </c>
      <c r="E17" s="156">
        <v>743</v>
      </c>
      <c r="F17" s="156">
        <v>1104</v>
      </c>
      <c r="G17" s="105">
        <v>520</v>
      </c>
      <c r="H17" s="102">
        <v>78.79</v>
      </c>
      <c r="I17" s="102">
        <v>1.4</v>
      </c>
      <c r="J17" s="102">
        <v>149.8</v>
      </c>
      <c r="K17" s="102">
        <v>9.9</v>
      </c>
      <c r="L17" s="102">
        <v>23.3</v>
      </c>
      <c r="M17" s="105">
        <v>570</v>
      </c>
      <c r="N17" s="155">
        <v>53</v>
      </c>
    </row>
    <row r="18" spans="1:14" ht="12.75">
      <c r="A18" s="75" t="s">
        <v>46</v>
      </c>
      <c r="B18" s="76">
        <v>365989</v>
      </c>
      <c r="C18" s="104">
        <v>7.73</v>
      </c>
      <c r="D18" s="105">
        <v>2599</v>
      </c>
      <c r="E18" s="105">
        <v>580</v>
      </c>
      <c r="F18" s="105">
        <v>1023</v>
      </c>
      <c r="G18" s="105">
        <v>460</v>
      </c>
      <c r="H18" s="102">
        <v>79.1</v>
      </c>
      <c r="I18" s="102">
        <v>2</v>
      </c>
      <c r="J18" s="102">
        <v>113.5</v>
      </c>
      <c r="K18" s="102">
        <v>9.7</v>
      </c>
      <c r="L18" s="102">
        <v>20.6</v>
      </c>
      <c r="M18" s="105">
        <v>588</v>
      </c>
      <c r="N18" s="155">
        <v>87</v>
      </c>
    </row>
    <row r="19" spans="1:14" ht="12.75">
      <c r="A19" s="75" t="s">
        <v>61</v>
      </c>
      <c r="B19" s="76">
        <v>343011</v>
      </c>
      <c r="C19" s="104">
        <v>7.95</v>
      </c>
      <c r="D19" s="105">
        <v>3345</v>
      </c>
      <c r="E19" s="105">
        <v>585</v>
      </c>
      <c r="F19" s="105">
        <v>891</v>
      </c>
      <c r="G19" s="105">
        <v>370</v>
      </c>
      <c r="H19" s="102">
        <v>79.9</v>
      </c>
      <c r="I19" s="102">
        <v>1.7</v>
      </c>
      <c r="J19" s="102">
        <v>101</v>
      </c>
      <c r="K19" s="102">
        <v>8.3</v>
      </c>
      <c r="L19" s="102">
        <v>15.2</v>
      </c>
      <c r="M19" s="105">
        <v>828</v>
      </c>
      <c r="N19" s="106">
        <v>90</v>
      </c>
    </row>
    <row r="20" spans="1:14" ht="12.75">
      <c r="A20" s="75" t="s">
        <v>47</v>
      </c>
      <c r="B20" s="76">
        <v>324894</v>
      </c>
      <c r="C20" s="104">
        <v>7.76</v>
      </c>
      <c r="D20" s="105">
        <v>3497</v>
      </c>
      <c r="E20" s="105">
        <v>551</v>
      </c>
      <c r="F20" s="105">
        <v>861</v>
      </c>
      <c r="G20" s="105">
        <v>440</v>
      </c>
      <c r="H20" s="102">
        <v>55.4</v>
      </c>
      <c r="I20" s="102">
        <v>1.6</v>
      </c>
      <c r="J20" s="102">
        <v>80.8</v>
      </c>
      <c r="K20" s="102">
        <v>5.4</v>
      </c>
      <c r="L20" s="102">
        <v>14.2</v>
      </c>
      <c r="M20" s="105">
        <v>825</v>
      </c>
      <c r="N20" s="106">
        <v>60</v>
      </c>
    </row>
    <row r="21" spans="1:14" ht="12.75">
      <c r="A21" s="75" t="s">
        <v>48</v>
      </c>
      <c r="B21" s="76">
        <v>304471</v>
      </c>
      <c r="C21" s="104">
        <v>7.73</v>
      </c>
      <c r="D21" s="105">
        <v>3611</v>
      </c>
      <c r="E21" s="105">
        <v>419</v>
      </c>
      <c r="F21" s="105">
        <v>837</v>
      </c>
      <c r="G21" s="105">
        <v>300</v>
      </c>
      <c r="H21" s="102">
        <v>57</v>
      </c>
      <c r="I21" s="102">
        <v>1.5</v>
      </c>
      <c r="J21" s="102">
        <v>74.8</v>
      </c>
      <c r="K21" s="102">
        <v>5.6</v>
      </c>
      <c r="L21" s="102">
        <v>10.8</v>
      </c>
      <c r="M21" s="105">
        <v>839</v>
      </c>
      <c r="N21" s="155">
        <v>106</v>
      </c>
    </row>
    <row r="22" spans="1:14" ht="13.5" thickBot="1">
      <c r="A22" s="75"/>
      <c r="B22" s="77"/>
      <c r="C22" s="108"/>
      <c r="D22" s="138"/>
      <c r="E22" s="137"/>
      <c r="F22" s="137"/>
      <c r="G22" s="138"/>
      <c r="H22" s="139"/>
      <c r="I22" s="139"/>
      <c r="J22" s="139"/>
      <c r="K22" s="139"/>
      <c r="L22" s="139"/>
      <c r="M22" s="138"/>
      <c r="N22" s="140"/>
    </row>
    <row r="23" spans="1:14" ht="17.25" thickBot="1" thickTop="1">
      <c r="A23" s="79" t="s">
        <v>83</v>
      </c>
      <c r="B23" s="144">
        <f>SUM(B10:B21)</f>
        <v>3869061</v>
      </c>
      <c r="C23" s="125">
        <f>AVERAGE(C10:C21)</f>
        <v>7.760000000000002</v>
      </c>
      <c r="D23" s="126">
        <f>AVERAGE(D10:D21)</f>
        <v>3229.3333333333335</v>
      </c>
      <c r="E23" s="126">
        <f>ROUND((AVERAGE(E10:E21)),0)</f>
        <v>573</v>
      </c>
      <c r="F23" s="126">
        <f>ROUND((AVERAGE(F10:F21)),0)</f>
        <v>872</v>
      </c>
      <c r="G23" s="126">
        <f>ROUND((AVERAGE(G10:G21)),0)</f>
        <v>409</v>
      </c>
      <c r="H23" s="124">
        <f>ROUND(AVERAGE(H10:H21),1)</f>
        <v>63.3</v>
      </c>
      <c r="I23" s="124">
        <f>ROUND(AVERAGE(I10:I21),1)</f>
        <v>1.6</v>
      </c>
      <c r="J23" s="124">
        <f>ROUND(AVERAGE(J10:J21),1)</f>
        <v>94.5</v>
      </c>
      <c r="K23" s="124">
        <f>ROUND(AVERAGE(K10:K21),1)</f>
        <v>7.3</v>
      </c>
      <c r="L23" s="124">
        <f>ROUND(AVERAGE(L10:L21),1)</f>
        <v>14.9</v>
      </c>
      <c r="M23" s="145">
        <f>ROUND(AVERAGE(M10:M21),0)</f>
        <v>800</v>
      </c>
      <c r="N23" s="88">
        <f>ROUND(AVERAGE(N10:N21),0)</f>
        <v>72</v>
      </c>
    </row>
    <row r="24" spans="2:14" ht="13.5" thickTop="1">
      <c r="B24" s="85"/>
      <c r="C24" s="52"/>
      <c r="D24" s="52"/>
      <c r="E24" s="85"/>
      <c r="F24" s="85"/>
      <c r="G24" s="85"/>
      <c r="H24" s="85"/>
      <c r="I24" s="85"/>
      <c r="J24" s="85"/>
      <c r="K24" s="85"/>
      <c r="L24" s="85"/>
      <c r="M24" s="85"/>
      <c r="N24" s="85"/>
    </row>
    <row r="25" spans="5:12" ht="12.75">
      <c r="E25" s="82"/>
      <c r="F25" s="82"/>
      <c r="G25" s="82"/>
      <c r="H25" s="55"/>
      <c r="I25" s="55"/>
      <c r="J25" s="55"/>
      <c r="K25" s="55"/>
      <c r="L25" s="55"/>
    </row>
    <row r="26" spans="1:14" ht="12.75">
      <c r="A26" s="75" t="s">
        <v>60</v>
      </c>
      <c r="B26" s="21"/>
      <c r="C26" s="22"/>
      <c r="D26" s="22"/>
      <c r="E26" s="91">
        <f>E23*3869.061</f>
        <v>2216971.953</v>
      </c>
      <c r="F26" s="91">
        <f aca="true" t="shared" si="0" ref="F26:N26">F23*3869.061</f>
        <v>3373821.1920000003</v>
      </c>
      <c r="G26" s="91">
        <f t="shared" si="0"/>
        <v>1582445.949</v>
      </c>
      <c r="H26" s="91">
        <f t="shared" si="0"/>
        <v>244911.5613</v>
      </c>
      <c r="I26" s="91">
        <f t="shared" si="0"/>
        <v>6190.497600000001</v>
      </c>
      <c r="J26" s="91">
        <f t="shared" si="0"/>
        <v>365626.2645</v>
      </c>
      <c r="K26" s="91">
        <f t="shared" si="0"/>
        <v>28244.1453</v>
      </c>
      <c r="L26" s="91">
        <f t="shared" si="0"/>
        <v>57649.0089</v>
      </c>
      <c r="M26" s="91">
        <f t="shared" si="0"/>
        <v>3095248.8000000003</v>
      </c>
      <c r="N26" s="91">
        <f t="shared" si="0"/>
        <v>278572.392</v>
      </c>
    </row>
    <row r="27" spans="5:14" ht="12.75">
      <c r="E27" s="91"/>
      <c r="F27" s="91"/>
      <c r="G27" s="91"/>
      <c r="H27" s="91"/>
      <c r="I27" s="91"/>
      <c r="J27" s="91"/>
      <c r="K27" s="91"/>
      <c r="L27" s="91"/>
      <c r="M27" s="91"/>
      <c r="N27" s="91"/>
    </row>
    <row r="28" spans="1:14" ht="12.75">
      <c r="A28" s="89" t="s">
        <v>65</v>
      </c>
      <c r="B28" s="89"/>
      <c r="C28" s="90"/>
      <c r="D28" s="90"/>
      <c r="E28" s="91">
        <f>E23*10.6</f>
        <v>6073.8</v>
      </c>
      <c r="F28" s="91">
        <f aca="true" t="shared" si="1" ref="F28:N28">F23*10.6</f>
        <v>9243.199999999999</v>
      </c>
      <c r="G28" s="91">
        <f t="shared" si="1"/>
        <v>4335.4</v>
      </c>
      <c r="H28" s="91">
        <f t="shared" si="1"/>
        <v>670.9799999999999</v>
      </c>
      <c r="I28" s="91">
        <f t="shared" si="1"/>
        <v>16.96</v>
      </c>
      <c r="J28" s="91">
        <f t="shared" si="1"/>
        <v>1001.6999999999999</v>
      </c>
      <c r="K28" s="91">
        <f t="shared" si="1"/>
        <v>77.38</v>
      </c>
      <c r="L28" s="91">
        <f t="shared" si="1"/>
        <v>157.94</v>
      </c>
      <c r="M28" s="91">
        <f t="shared" si="1"/>
        <v>8480</v>
      </c>
      <c r="N28" s="91">
        <f t="shared" si="1"/>
        <v>763.1999999999999</v>
      </c>
    </row>
    <row r="30" ht="12.75">
      <c r="G30" s="6" t="s">
        <v>54</v>
      </c>
    </row>
  </sheetData>
  <sheetProtection/>
  <printOptions gridLines="1"/>
  <pageMargins left="0.984251968503937" right="0.7874015748031497" top="1.3779527559055118" bottom="0.984251968503937" header="0.5118110236220472" footer="0.5118110236220472"/>
  <pageSetup fitToHeight="1" fitToWidth="1" horizontalDpi="360" verticalDpi="36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I16" sqref="I1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 t="s">
        <v>67</v>
      </c>
      <c r="B9" s="46">
        <v>7737</v>
      </c>
      <c r="C9" s="22">
        <v>7.59</v>
      </c>
      <c r="D9" s="21">
        <v>3210</v>
      </c>
      <c r="E9" s="25">
        <v>14</v>
      </c>
      <c r="F9" s="21">
        <v>67</v>
      </c>
      <c r="G9" s="22"/>
      <c r="H9" s="24"/>
      <c r="I9" s="25"/>
      <c r="J9" s="21"/>
      <c r="K9" s="21"/>
      <c r="L9" s="21"/>
      <c r="M9" s="21">
        <v>815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6738</v>
      </c>
      <c r="C10" s="22">
        <v>7.51</v>
      </c>
      <c r="D10" s="21">
        <v>3010</v>
      </c>
      <c r="E10" s="25">
        <v>16</v>
      </c>
      <c r="F10" s="21">
        <v>80</v>
      </c>
      <c r="G10" s="22"/>
      <c r="H10" s="24"/>
      <c r="I10" s="25"/>
      <c r="J10" s="21"/>
      <c r="K10" s="21"/>
      <c r="L10" s="21"/>
      <c r="M10" s="21">
        <v>759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 t="s">
        <v>84</v>
      </c>
      <c r="B11" s="21">
        <v>9322</v>
      </c>
      <c r="C11" s="22">
        <v>7.58</v>
      </c>
      <c r="D11" s="21">
        <v>3080</v>
      </c>
      <c r="E11" s="25">
        <v>15.2</v>
      </c>
      <c r="F11" s="21">
        <v>58</v>
      </c>
      <c r="G11" s="22"/>
      <c r="H11" s="24"/>
      <c r="I11" s="22"/>
      <c r="J11" s="22"/>
      <c r="K11" s="21"/>
      <c r="L11" s="21"/>
      <c r="M11" s="21">
        <v>766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8470</v>
      </c>
      <c r="C12" s="22">
        <v>7.69</v>
      </c>
      <c r="D12" s="21">
        <v>3160</v>
      </c>
      <c r="E12" s="25">
        <v>10.8</v>
      </c>
      <c r="F12" s="21">
        <v>53</v>
      </c>
      <c r="G12" s="22">
        <v>10.1</v>
      </c>
      <c r="H12" s="24">
        <v>3.77</v>
      </c>
      <c r="I12" s="25">
        <v>6.1</v>
      </c>
      <c r="J12" s="21">
        <v>12.9</v>
      </c>
      <c r="K12" s="21">
        <v>0.92</v>
      </c>
      <c r="L12" s="21">
        <v>1.4</v>
      </c>
      <c r="M12" s="21">
        <v>808</v>
      </c>
      <c r="N12" s="21">
        <v>103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7118</v>
      </c>
      <c r="C13" s="22">
        <v>7.61</v>
      </c>
      <c r="D13" s="21">
        <v>3270</v>
      </c>
      <c r="E13" s="25">
        <v>11.2</v>
      </c>
      <c r="F13" s="21">
        <v>46</v>
      </c>
      <c r="G13" s="22"/>
      <c r="H13" s="24"/>
      <c r="I13" s="25"/>
      <c r="J13" s="21"/>
      <c r="K13" s="21"/>
      <c r="L13" s="21"/>
      <c r="M13" s="21">
        <v>830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7446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7444</v>
      </c>
      <c r="C15" s="22"/>
      <c r="D15" s="21"/>
      <c r="E15" s="25"/>
      <c r="F15" s="21"/>
      <c r="G15" s="22"/>
      <c r="H15" s="24"/>
      <c r="I15" s="25"/>
      <c r="J15" s="21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 t="s">
        <v>71</v>
      </c>
      <c r="B16" s="21">
        <v>7777</v>
      </c>
      <c r="C16" s="22">
        <v>7.68</v>
      </c>
      <c r="D16" s="21">
        <v>3110</v>
      </c>
      <c r="E16" s="25">
        <v>19.5</v>
      </c>
      <c r="F16" s="21">
        <v>47</v>
      </c>
      <c r="G16" s="22">
        <v>8.51</v>
      </c>
      <c r="H16" s="24">
        <v>3.21</v>
      </c>
      <c r="I16" s="25">
        <v>5.3</v>
      </c>
      <c r="J16" s="21">
        <v>11.6</v>
      </c>
      <c r="K16" s="22">
        <v>0.9</v>
      </c>
      <c r="L16" s="21">
        <v>2.32</v>
      </c>
      <c r="M16" s="21">
        <v>780</v>
      </c>
      <c r="N16" s="21">
        <v>95</v>
      </c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8385</v>
      </c>
      <c r="C17" s="22">
        <v>7.98</v>
      </c>
      <c r="D17" s="21">
        <v>3010</v>
      </c>
      <c r="E17" s="25">
        <v>11.8</v>
      </c>
      <c r="F17" s="21">
        <v>60</v>
      </c>
      <c r="G17" s="22"/>
      <c r="H17" s="24"/>
      <c r="I17" s="25"/>
      <c r="J17" s="25"/>
      <c r="K17" s="21"/>
      <c r="L17" s="21"/>
      <c r="M17" s="21">
        <v>752</v>
      </c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85</v>
      </c>
      <c r="B18" s="21">
        <v>7700</v>
      </c>
      <c r="C18" s="22">
        <v>7.89</v>
      </c>
      <c r="D18" s="21">
        <v>2990</v>
      </c>
      <c r="E18" s="25">
        <v>15</v>
      </c>
      <c r="F18" s="21">
        <v>61</v>
      </c>
      <c r="G18" s="22"/>
      <c r="H18" s="24"/>
      <c r="I18" s="25"/>
      <c r="J18" s="21"/>
      <c r="K18" s="21"/>
      <c r="L18" s="21"/>
      <c r="M18" s="21">
        <v>737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86</v>
      </c>
      <c r="B19" s="21">
        <v>7839</v>
      </c>
      <c r="C19" s="22">
        <v>7.59</v>
      </c>
      <c r="D19" s="21">
        <v>3210</v>
      </c>
      <c r="E19" s="25">
        <v>14</v>
      </c>
      <c r="F19" s="21">
        <v>58</v>
      </c>
      <c r="G19" s="22"/>
      <c r="H19" s="24"/>
      <c r="I19" s="25"/>
      <c r="J19" s="21"/>
      <c r="K19" s="22"/>
      <c r="L19" s="21"/>
      <c r="M19" s="21">
        <v>794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 t="s">
        <v>87</v>
      </c>
      <c r="B20" s="21">
        <v>7915</v>
      </c>
      <c r="C20" s="22">
        <v>7.71</v>
      </c>
      <c r="D20" s="21">
        <v>3280</v>
      </c>
      <c r="E20" s="25">
        <v>13.8</v>
      </c>
      <c r="F20" s="21">
        <v>49</v>
      </c>
      <c r="G20" s="22"/>
      <c r="H20" s="24"/>
      <c r="I20" s="25"/>
      <c r="J20" s="21"/>
      <c r="K20" s="21"/>
      <c r="L20" s="21"/>
      <c r="M20" s="21">
        <v>808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>
        <v>13</v>
      </c>
      <c r="B21" s="21">
        <v>5225</v>
      </c>
      <c r="C21" s="22"/>
      <c r="D21" s="21"/>
      <c r="E21" s="25"/>
      <c r="F21" s="21"/>
      <c r="G21" s="22"/>
      <c r="H21" s="24"/>
      <c r="I21" s="25"/>
      <c r="J21" s="25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7645</v>
      </c>
      <c r="C22" s="22"/>
      <c r="D22" s="21"/>
      <c r="E22" s="25"/>
      <c r="F22" s="21"/>
      <c r="G22" s="22"/>
      <c r="H22" s="24"/>
      <c r="I22" s="25"/>
      <c r="J22" s="21"/>
      <c r="K22" s="21"/>
      <c r="L22" s="21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88</v>
      </c>
      <c r="B23" s="21">
        <v>8423</v>
      </c>
      <c r="C23" s="22">
        <v>7.4</v>
      </c>
      <c r="D23" s="21">
        <v>3270</v>
      </c>
      <c r="E23" s="25">
        <v>21.2</v>
      </c>
      <c r="F23" s="21">
        <v>64</v>
      </c>
      <c r="G23" s="22">
        <v>8.38</v>
      </c>
      <c r="H23" s="24">
        <v>2.66</v>
      </c>
      <c r="I23" s="25">
        <v>4.6</v>
      </c>
      <c r="J23" s="25">
        <v>11</v>
      </c>
      <c r="K23" s="21">
        <v>0.7</v>
      </c>
      <c r="L23" s="21">
        <v>1.37</v>
      </c>
      <c r="M23" s="21">
        <v>837</v>
      </c>
      <c r="N23" s="21">
        <v>103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8366</v>
      </c>
      <c r="C24" s="22">
        <v>7.53</v>
      </c>
      <c r="D24" s="21">
        <v>3140</v>
      </c>
      <c r="E24" s="25">
        <v>14</v>
      </c>
      <c r="F24" s="21">
        <v>32</v>
      </c>
      <c r="G24" s="22"/>
      <c r="H24" s="24"/>
      <c r="I24" s="25"/>
      <c r="J24" s="21"/>
      <c r="K24" s="21"/>
      <c r="L24" s="21"/>
      <c r="M24" s="21">
        <v>780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 t="s">
        <v>89</v>
      </c>
      <c r="B25" s="21">
        <v>11441</v>
      </c>
      <c r="C25" s="22">
        <v>7.6</v>
      </c>
      <c r="D25" s="21">
        <v>3170</v>
      </c>
      <c r="E25" s="25">
        <v>12.8</v>
      </c>
      <c r="F25" s="21">
        <v>50</v>
      </c>
      <c r="G25" s="22"/>
      <c r="H25" s="24"/>
      <c r="I25" s="25"/>
      <c r="J25" s="21"/>
      <c r="K25" s="21"/>
      <c r="L25" s="21"/>
      <c r="M25" s="21">
        <v>787</v>
      </c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11036</v>
      </c>
      <c r="C26" s="22">
        <v>7.48</v>
      </c>
      <c r="D26" s="21">
        <v>3280</v>
      </c>
      <c r="E26" s="25">
        <v>34.5</v>
      </c>
      <c r="F26" s="21">
        <v>64</v>
      </c>
      <c r="G26" s="22"/>
      <c r="H26" s="24"/>
      <c r="I26" s="22"/>
      <c r="J26" s="22"/>
      <c r="K26" s="21"/>
      <c r="L26" s="21"/>
      <c r="M26" s="21">
        <v>787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11059</v>
      </c>
      <c r="C27" s="22">
        <v>7.52</v>
      </c>
      <c r="D27" s="21">
        <v>3270</v>
      </c>
      <c r="E27" s="25">
        <v>19.5</v>
      </c>
      <c r="F27" s="21">
        <v>63</v>
      </c>
      <c r="G27" s="22"/>
      <c r="H27" s="24"/>
      <c r="I27" s="25"/>
      <c r="J27" s="21"/>
      <c r="K27" s="21"/>
      <c r="L27" s="21"/>
      <c r="M27" s="21">
        <v>780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8916</v>
      </c>
      <c r="C28" s="22"/>
      <c r="D28" s="21"/>
      <c r="E28" s="25"/>
      <c r="F28" s="21"/>
      <c r="G28" s="22"/>
      <c r="H28" s="24"/>
      <c r="I28" s="25"/>
      <c r="J28" s="21"/>
      <c r="K28" s="21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9179</v>
      </c>
      <c r="C29" s="22"/>
      <c r="D29" s="21"/>
      <c r="E29" s="25"/>
      <c r="F29" s="21"/>
      <c r="G29" s="22"/>
      <c r="H29" s="24"/>
      <c r="I29" s="25"/>
      <c r="J29" s="21"/>
      <c r="K29" s="22"/>
      <c r="L29" s="22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9832</v>
      </c>
      <c r="C30" s="22">
        <v>7.48</v>
      </c>
      <c r="D30" s="21">
        <v>2700</v>
      </c>
      <c r="E30" s="25">
        <v>16.3</v>
      </c>
      <c r="F30" s="21">
        <v>35</v>
      </c>
      <c r="G30" s="22"/>
      <c r="H30" s="24"/>
      <c r="I30" s="25"/>
      <c r="J30" s="21"/>
      <c r="K30" s="21"/>
      <c r="L30" s="21"/>
      <c r="M30" s="21">
        <v>688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9790</v>
      </c>
      <c r="C31" s="22">
        <v>7.51</v>
      </c>
      <c r="D31" s="21">
        <v>2690</v>
      </c>
      <c r="E31" s="25">
        <v>22.6</v>
      </c>
      <c r="F31" s="21">
        <v>45</v>
      </c>
      <c r="G31" s="22">
        <v>8.25</v>
      </c>
      <c r="H31" s="24">
        <v>2.59</v>
      </c>
      <c r="I31" s="25">
        <v>4.3</v>
      </c>
      <c r="J31" s="25">
        <v>10.9</v>
      </c>
      <c r="K31" s="21">
        <v>0.81</v>
      </c>
      <c r="L31" s="21">
        <v>1.38</v>
      </c>
      <c r="M31" s="21">
        <v>659</v>
      </c>
      <c r="N31" s="21">
        <v>91</v>
      </c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8638</v>
      </c>
      <c r="C32" s="22">
        <v>7.72</v>
      </c>
      <c r="D32" s="21">
        <v>2570</v>
      </c>
      <c r="E32" s="25">
        <v>24</v>
      </c>
      <c r="F32" s="21">
        <v>50</v>
      </c>
      <c r="G32" s="22"/>
      <c r="H32" s="24"/>
      <c r="I32" s="25"/>
      <c r="J32" s="21"/>
      <c r="K32" s="21"/>
      <c r="L32" s="21"/>
      <c r="M32" s="21">
        <v>631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9705</v>
      </c>
      <c r="C33" s="22">
        <v>7.62</v>
      </c>
      <c r="D33" s="21">
        <v>2800</v>
      </c>
      <c r="E33" s="25">
        <v>25.3</v>
      </c>
      <c r="F33" s="21">
        <v>47</v>
      </c>
      <c r="G33" s="22"/>
      <c r="H33" s="24"/>
      <c r="I33" s="25"/>
      <c r="J33" s="21"/>
      <c r="K33" s="21"/>
      <c r="L33" s="21"/>
      <c r="M33" s="21">
        <v>652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9204</v>
      </c>
      <c r="C34" s="22">
        <v>7.62</v>
      </c>
      <c r="D34" s="21">
        <v>2800</v>
      </c>
      <c r="E34" s="25">
        <v>11.8</v>
      </c>
      <c r="F34" s="21">
        <v>59</v>
      </c>
      <c r="G34" s="22"/>
      <c r="H34" s="24"/>
      <c r="I34" s="25"/>
      <c r="J34" s="21"/>
      <c r="K34" s="21"/>
      <c r="L34" s="21"/>
      <c r="M34" s="21">
        <v>638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9102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8928</v>
      </c>
      <c r="C36" s="22"/>
      <c r="D36" s="21"/>
      <c r="E36" s="25"/>
      <c r="F36" s="21"/>
      <c r="G36" s="22"/>
      <c r="H36" s="24"/>
      <c r="I36" s="25"/>
      <c r="J36" s="21"/>
      <c r="K36" s="21"/>
      <c r="L36" s="21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/>
      <c r="B37" s="21"/>
      <c r="C37" s="22"/>
      <c r="D37" s="21"/>
      <c r="E37" s="25"/>
      <c r="F37" s="21"/>
      <c r="G37" s="22"/>
      <c r="H37" s="24"/>
      <c r="I37" s="25"/>
      <c r="J37" s="21"/>
      <c r="K37" s="21"/>
      <c r="L37" s="21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/>
      <c r="B38" s="21"/>
      <c r="C38" s="22"/>
      <c r="D38" s="21"/>
      <c r="E38" s="25"/>
      <c r="F38" s="21"/>
      <c r="G38" s="22"/>
      <c r="H38" s="24"/>
      <c r="I38" s="25"/>
      <c r="J38" s="21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7.62</v>
      </c>
      <c r="D40" s="50">
        <f>ROUND(AVERAGE(D9:D39),0)</f>
        <v>3051</v>
      </c>
      <c r="E40" s="51">
        <f>ROUND(AVERAGE(E9:E39),1)</f>
        <v>17.2</v>
      </c>
      <c r="F40" s="51">
        <f>ROUND(AVERAGE(F9:F39),1)</f>
        <v>54.4</v>
      </c>
      <c r="G40" s="49">
        <f>ROUND(AVERAGE(G9:G39),2)</f>
        <v>8.81</v>
      </c>
      <c r="H40" s="49">
        <f>ROUND(AVERAGE(H9:H39),2)</f>
        <v>3.06</v>
      </c>
      <c r="I40" s="51">
        <f>ROUND(AVERAGE(I9:I39),1)</f>
        <v>5.1</v>
      </c>
      <c r="J40" s="51">
        <f>ROUND(AVERAGE(J9:J39),1)</f>
        <v>11.6</v>
      </c>
      <c r="K40" s="49">
        <f>ROUND(AVERAGE(K9:K39),2)</f>
        <v>0.83</v>
      </c>
      <c r="L40" s="49">
        <f>ROUND(AVERAGE(L9:L39),2)</f>
        <v>1.62</v>
      </c>
      <c r="M40" s="50">
        <f>ROUND(AVERAGE(M9:M39),0)</f>
        <v>754</v>
      </c>
      <c r="N40" s="88">
        <f>ROUND(AVERAGE(N9:N39),0)</f>
        <v>98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E40*8.585</f>
        <v>147.662</v>
      </c>
      <c r="F41" s="25">
        <f aca="true" t="shared" si="0" ref="F41:N41">F40*8.585</f>
        <v>467.02400000000006</v>
      </c>
      <c r="G41" s="25">
        <f t="shared" si="0"/>
        <v>75.63385000000001</v>
      </c>
      <c r="H41" s="25">
        <f t="shared" si="0"/>
        <v>26.270100000000003</v>
      </c>
      <c r="I41" s="25">
        <f t="shared" si="0"/>
        <v>43.783500000000004</v>
      </c>
      <c r="J41" s="25">
        <f t="shared" si="0"/>
        <v>99.58600000000001</v>
      </c>
      <c r="K41" s="25">
        <f t="shared" si="0"/>
        <v>7.1255500000000005</v>
      </c>
      <c r="L41" s="25">
        <f t="shared" si="0"/>
        <v>13.907700000000002</v>
      </c>
      <c r="M41" s="25">
        <f t="shared" si="0"/>
        <v>6473.090000000001</v>
      </c>
      <c r="N41" s="25">
        <f t="shared" si="0"/>
        <v>841.33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E40*240.38</f>
        <v>4134.536</v>
      </c>
      <c r="F42" s="25">
        <f aca="true" t="shared" si="1" ref="F42:N42">F40*240.38</f>
        <v>13076.671999999999</v>
      </c>
      <c r="G42" s="25">
        <f t="shared" si="1"/>
        <v>2117.7478</v>
      </c>
      <c r="H42" s="25">
        <f t="shared" si="1"/>
        <v>735.5628</v>
      </c>
      <c r="I42" s="25">
        <f t="shared" si="1"/>
        <v>1225.9379999999999</v>
      </c>
      <c r="J42" s="25">
        <f t="shared" si="1"/>
        <v>2788.408</v>
      </c>
      <c r="K42" s="25">
        <f t="shared" si="1"/>
        <v>199.5154</v>
      </c>
      <c r="L42" s="25">
        <f t="shared" si="1"/>
        <v>389.41560000000004</v>
      </c>
      <c r="M42" s="25">
        <f t="shared" si="1"/>
        <v>181246.52</v>
      </c>
      <c r="N42" s="25">
        <f t="shared" si="1"/>
        <v>23557.239999999998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9">
      <selection activeCell="H34" sqref="H34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 t="s">
        <v>67</v>
      </c>
      <c r="B9" s="46">
        <v>7737</v>
      </c>
      <c r="C9" s="22">
        <v>8.02</v>
      </c>
      <c r="D9" s="21">
        <v>2590</v>
      </c>
      <c r="E9" s="21">
        <v>480</v>
      </c>
      <c r="F9" s="21">
        <v>759</v>
      </c>
      <c r="G9" s="21"/>
      <c r="H9" s="21"/>
      <c r="I9" s="21"/>
      <c r="J9" s="21"/>
      <c r="K9" s="21"/>
      <c r="L9" s="21"/>
      <c r="M9" s="21">
        <v>539</v>
      </c>
      <c r="N9" s="21"/>
      <c r="O9" s="63"/>
      <c r="P9" s="5"/>
    </row>
    <row r="10" spans="1:16" ht="12.75">
      <c r="A10" s="21">
        <v>2</v>
      </c>
      <c r="B10" s="46">
        <v>6738</v>
      </c>
      <c r="C10" s="22">
        <v>7.75</v>
      </c>
      <c r="D10" s="21">
        <v>4270</v>
      </c>
      <c r="E10" s="21">
        <v>960</v>
      </c>
      <c r="F10" s="21">
        <v>876</v>
      </c>
      <c r="G10" s="21"/>
      <c r="H10" s="21"/>
      <c r="I10" s="21"/>
      <c r="J10" s="25"/>
      <c r="K10" s="21"/>
      <c r="L10" s="21"/>
      <c r="M10" s="21">
        <v>1035</v>
      </c>
      <c r="N10" s="21"/>
      <c r="O10" s="63"/>
      <c r="P10" s="5"/>
    </row>
    <row r="11" spans="1:16" ht="12.75">
      <c r="A11" s="21" t="s">
        <v>84</v>
      </c>
      <c r="B11" s="21">
        <v>9322</v>
      </c>
      <c r="C11" s="22">
        <v>8.03</v>
      </c>
      <c r="D11" s="21">
        <v>3940</v>
      </c>
      <c r="E11" s="21">
        <v>1040</v>
      </c>
      <c r="F11" s="21">
        <v>714</v>
      </c>
      <c r="G11" s="21"/>
      <c r="H11" s="21"/>
      <c r="I11" s="21"/>
      <c r="J11" s="22"/>
      <c r="K11" s="22"/>
      <c r="L11" s="22"/>
      <c r="M11" s="21">
        <v>978</v>
      </c>
      <c r="N11" s="21"/>
      <c r="O11" s="64"/>
      <c r="P11" s="5"/>
    </row>
    <row r="12" spans="1:16" ht="12.75">
      <c r="A12" s="21">
        <v>4</v>
      </c>
      <c r="B12" s="21">
        <v>8470</v>
      </c>
      <c r="C12" s="22">
        <v>8.04</v>
      </c>
      <c r="D12" s="21">
        <v>4440</v>
      </c>
      <c r="E12" s="21">
        <v>960</v>
      </c>
      <c r="F12" s="21">
        <v>701</v>
      </c>
      <c r="G12" s="21">
        <v>300</v>
      </c>
      <c r="H12" s="22">
        <v>53.15</v>
      </c>
      <c r="I12" s="25">
        <v>1.1</v>
      </c>
      <c r="J12" s="25">
        <v>87</v>
      </c>
      <c r="K12" s="25">
        <v>6.8</v>
      </c>
      <c r="L12" s="25">
        <v>13.2</v>
      </c>
      <c r="M12" s="21">
        <v>1205</v>
      </c>
      <c r="N12" s="21">
        <v>100</v>
      </c>
      <c r="O12" s="64"/>
      <c r="P12" s="5"/>
    </row>
    <row r="13" spans="1:16" ht="12.75">
      <c r="A13" s="21">
        <v>5</v>
      </c>
      <c r="B13" s="21">
        <v>7118</v>
      </c>
      <c r="C13" s="22">
        <v>7.92</v>
      </c>
      <c r="D13" s="21">
        <v>3690</v>
      </c>
      <c r="E13" s="21">
        <v>250</v>
      </c>
      <c r="F13" s="21">
        <v>691</v>
      </c>
      <c r="G13" s="21"/>
      <c r="H13" s="22"/>
      <c r="I13" s="25"/>
      <c r="J13" s="25"/>
      <c r="K13" s="25"/>
      <c r="L13" s="25"/>
      <c r="M13" s="21">
        <v>893</v>
      </c>
      <c r="N13" s="21"/>
      <c r="O13" s="5"/>
      <c r="P13" s="5"/>
    </row>
    <row r="14" spans="1:16" ht="12.75">
      <c r="A14" s="21">
        <v>6</v>
      </c>
      <c r="B14" s="21">
        <v>7446</v>
      </c>
      <c r="C14" s="22"/>
      <c r="D14" s="21"/>
      <c r="E14" s="21"/>
      <c r="F14" s="21"/>
      <c r="G14" s="21"/>
      <c r="H14" s="22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>
        <v>7</v>
      </c>
      <c r="B15" s="21">
        <v>7444</v>
      </c>
      <c r="C15" s="22"/>
      <c r="D15" s="21"/>
      <c r="E15" s="21"/>
      <c r="F15" s="21"/>
      <c r="G15" s="21"/>
      <c r="H15" s="22"/>
      <c r="I15" s="25"/>
      <c r="J15" s="25"/>
      <c r="K15" s="25"/>
      <c r="L15" s="25"/>
      <c r="M15" s="21"/>
      <c r="N15" s="21"/>
      <c r="O15" s="64"/>
      <c r="P15" s="5"/>
    </row>
    <row r="16" spans="1:16" ht="12.75">
      <c r="A16" s="21" t="s">
        <v>71</v>
      </c>
      <c r="B16" s="21">
        <v>7777</v>
      </c>
      <c r="C16" s="22">
        <v>7.6</v>
      </c>
      <c r="D16" s="21">
        <v>4920</v>
      </c>
      <c r="E16" s="21">
        <v>840</v>
      </c>
      <c r="F16" s="21">
        <v>862</v>
      </c>
      <c r="G16" s="21"/>
      <c r="H16" s="22"/>
      <c r="I16" s="25"/>
      <c r="J16" s="25"/>
      <c r="K16" s="25"/>
      <c r="L16" s="25"/>
      <c r="M16" s="21">
        <v>1702</v>
      </c>
      <c r="N16" s="21"/>
      <c r="O16" s="5"/>
      <c r="P16" s="5"/>
    </row>
    <row r="17" spans="1:16" ht="12.75">
      <c r="A17" s="21">
        <v>9</v>
      </c>
      <c r="B17" s="21">
        <v>8385</v>
      </c>
      <c r="C17" s="22">
        <v>7.75</v>
      </c>
      <c r="D17" s="21">
        <v>5110</v>
      </c>
      <c r="E17" s="21">
        <v>480</v>
      </c>
      <c r="F17" s="21">
        <v>780</v>
      </c>
      <c r="G17" s="21">
        <v>440</v>
      </c>
      <c r="H17" s="22">
        <v>58.35</v>
      </c>
      <c r="I17" s="25">
        <v>3.6</v>
      </c>
      <c r="J17" s="25">
        <v>97</v>
      </c>
      <c r="K17" s="25">
        <v>10.7</v>
      </c>
      <c r="L17" s="25">
        <v>16.7</v>
      </c>
      <c r="M17" s="21">
        <v>1808</v>
      </c>
      <c r="N17" s="21">
        <v>99</v>
      </c>
      <c r="O17" s="5"/>
      <c r="P17" s="5"/>
    </row>
    <row r="18" spans="1:16" ht="12.75">
      <c r="A18" s="21" t="s">
        <v>85</v>
      </c>
      <c r="B18" s="21">
        <v>7700</v>
      </c>
      <c r="C18" s="22">
        <v>7.83</v>
      </c>
      <c r="D18" s="21">
        <v>4990</v>
      </c>
      <c r="E18" s="21">
        <v>680</v>
      </c>
      <c r="F18" s="21">
        <v>846</v>
      </c>
      <c r="G18" s="21"/>
      <c r="H18" s="22"/>
      <c r="I18" s="25"/>
      <c r="J18" s="25"/>
      <c r="K18" s="25"/>
      <c r="L18" s="25"/>
      <c r="M18" s="21">
        <v>1737</v>
      </c>
      <c r="N18" s="21"/>
      <c r="O18" s="5"/>
      <c r="P18" s="5"/>
    </row>
    <row r="19" spans="1:16" ht="12.75">
      <c r="A19" s="21" t="s">
        <v>86</v>
      </c>
      <c r="B19" s="21">
        <v>7839</v>
      </c>
      <c r="C19" s="22">
        <v>7.82</v>
      </c>
      <c r="D19" s="21">
        <v>3950</v>
      </c>
      <c r="E19" s="21">
        <v>800</v>
      </c>
      <c r="F19" s="21">
        <v>852</v>
      </c>
      <c r="G19" s="21"/>
      <c r="H19" s="22"/>
      <c r="I19" s="22"/>
      <c r="J19" s="25"/>
      <c r="K19" s="25"/>
      <c r="L19" s="25"/>
      <c r="M19" s="21">
        <v>1177</v>
      </c>
      <c r="N19" s="21"/>
      <c r="O19" s="5"/>
      <c r="P19" s="5"/>
    </row>
    <row r="20" spans="1:16" ht="12.75">
      <c r="A20" s="21" t="s">
        <v>87</v>
      </c>
      <c r="B20" s="21">
        <v>7915</v>
      </c>
      <c r="C20" s="22">
        <v>7.91</v>
      </c>
      <c r="D20" s="21">
        <v>4030</v>
      </c>
      <c r="E20" s="21">
        <v>520</v>
      </c>
      <c r="F20" s="21">
        <v>883</v>
      </c>
      <c r="G20" s="21"/>
      <c r="H20" s="22"/>
      <c r="I20" s="25"/>
      <c r="J20" s="25"/>
      <c r="K20" s="25"/>
      <c r="L20" s="25"/>
      <c r="M20" s="21">
        <v>1163</v>
      </c>
      <c r="N20" s="21"/>
      <c r="O20" s="5"/>
      <c r="P20" s="5"/>
    </row>
    <row r="21" spans="1:16" ht="12.75">
      <c r="A21" s="21">
        <v>13</v>
      </c>
      <c r="B21" s="21">
        <v>5225</v>
      </c>
      <c r="C21" s="22"/>
      <c r="D21" s="21"/>
      <c r="E21" s="21"/>
      <c r="F21" s="21"/>
      <c r="G21" s="21"/>
      <c r="H21" s="22"/>
      <c r="I21" s="25"/>
      <c r="J21" s="25"/>
      <c r="K21" s="25"/>
      <c r="L21" s="25"/>
      <c r="M21" s="21"/>
      <c r="N21" s="21"/>
      <c r="O21" s="5"/>
      <c r="P21" s="5"/>
    </row>
    <row r="22" spans="1:16" ht="12.75">
      <c r="A22" s="21">
        <v>14</v>
      </c>
      <c r="B22" s="21">
        <v>7645</v>
      </c>
      <c r="C22" s="22"/>
      <c r="D22" s="21"/>
      <c r="E22" s="21"/>
      <c r="F22" s="21"/>
      <c r="G22" s="21"/>
      <c r="H22" s="22"/>
      <c r="I22" s="25"/>
      <c r="J22" s="25"/>
      <c r="K22" s="25"/>
      <c r="L22" s="25"/>
      <c r="M22" s="21"/>
      <c r="N22" s="21"/>
      <c r="O22" s="5"/>
      <c r="P22" s="5"/>
    </row>
    <row r="23" spans="1:16" ht="12.75">
      <c r="A23" s="21" t="s">
        <v>88</v>
      </c>
      <c r="B23" s="21">
        <v>8423</v>
      </c>
      <c r="C23" s="22">
        <v>7.87</v>
      </c>
      <c r="D23" s="21">
        <v>3910</v>
      </c>
      <c r="E23" s="21">
        <v>880</v>
      </c>
      <c r="F23" s="21">
        <v>865</v>
      </c>
      <c r="G23" s="21">
        <v>480</v>
      </c>
      <c r="H23" s="22">
        <v>46.62</v>
      </c>
      <c r="I23" s="25">
        <v>1.8</v>
      </c>
      <c r="J23" s="25">
        <v>86</v>
      </c>
      <c r="K23" s="25">
        <v>7.6</v>
      </c>
      <c r="L23" s="25">
        <v>12.3</v>
      </c>
      <c r="M23" s="21">
        <v>1418</v>
      </c>
      <c r="N23" s="21">
        <v>57</v>
      </c>
      <c r="O23" s="5"/>
      <c r="P23" s="5"/>
    </row>
    <row r="24" spans="1:16" ht="12.75">
      <c r="A24" s="21">
        <v>16</v>
      </c>
      <c r="B24" s="21">
        <v>8366</v>
      </c>
      <c r="C24" s="22">
        <v>7.69</v>
      </c>
      <c r="D24" s="21">
        <v>3550</v>
      </c>
      <c r="E24" s="21">
        <v>1080</v>
      </c>
      <c r="F24" s="21">
        <v>1097</v>
      </c>
      <c r="G24" s="21"/>
      <c r="H24" s="22"/>
      <c r="I24" s="25"/>
      <c r="J24" s="25"/>
      <c r="K24" s="25"/>
      <c r="L24" s="25"/>
      <c r="M24" s="21">
        <v>822</v>
      </c>
      <c r="N24" s="21"/>
      <c r="O24" s="5"/>
      <c r="P24" s="5"/>
    </row>
    <row r="25" spans="1:16" ht="12.75">
      <c r="A25" s="21" t="s">
        <v>89</v>
      </c>
      <c r="B25" s="21">
        <v>11441</v>
      </c>
      <c r="C25" s="22">
        <v>7.93</v>
      </c>
      <c r="D25" s="21">
        <v>4030</v>
      </c>
      <c r="E25" s="21">
        <v>1080</v>
      </c>
      <c r="F25" s="21">
        <v>785</v>
      </c>
      <c r="G25" s="21"/>
      <c r="H25" s="22"/>
      <c r="I25" s="25"/>
      <c r="J25" s="25"/>
      <c r="K25" s="25"/>
      <c r="L25" s="25"/>
      <c r="M25" s="21">
        <v>950</v>
      </c>
      <c r="N25" s="21"/>
      <c r="O25" s="5"/>
      <c r="P25" s="5"/>
    </row>
    <row r="26" spans="1:16" ht="12.75">
      <c r="A26" s="21" t="s">
        <v>76</v>
      </c>
      <c r="B26" s="21">
        <v>11036</v>
      </c>
      <c r="C26" s="22">
        <v>7.92</v>
      </c>
      <c r="D26" s="21">
        <v>3310</v>
      </c>
      <c r="E26" s="21">
        <v>1360</v>
      </c>
      <c r="F26" s="21">
        <v>1301</v>
      </c>
      <c r="G26" s="21"/>
      <c r="H26" s="22"/>
      <c r="I26" s="22"/>
      <c r="J26" s="25"/>
      <c r="K26" s="25"/>
      <c r="L26" s="25"/>
      <c r="M26" s="21">
        <v>780</v>
      </c>
      <c r="N26" s="21"/>
      <c r="O26" s="5"/>
      <c r="P26" s="5"/>
    </row>
    <row r="27" spans="1:16" ht="12.75">
      <c r="A27" s="21" t="s">
        <v>77</v>
      </c>
      <c r="B27" s="21">
        <v>11059</v>
      </c>
      <c r="C27" s="22">
        <v>8.03</v>
      </c>
      <c r="D27" s="21">
        <v>3590</v>
      </c>
      <c r="E27" s="21">
        <v>1000</v>
      </c>
      <c r="F27" s="21">
        <v>1090</v>
      </c>
      <c r="G27" s="21"/>
      <c r="H27" s="22"/>
      <c r="I27" s="25"/>
      <c r="J27" s="25"/>
      <c r="K27" s="25"/>
      <c r="L27" s="25"/>
      <c r="M27" s="21">
        <v>922</v>
      </c>
      <c r="N27" s="21"/>
      <c r="O27" s="5"/>
      <c r="P27" s="5"/>
    </row>
    <row r="28" spans="1:16" ht="12.75">
      <c r="A28" s="21">
        <v>20</v>
      </c>
      <c r="B28" s="21">
        <v>8916</v>
      </c>
      <c r="C28" s="22"/>
      <c r="D28" s="21"/>
      <c r="E28" s="21"/>
      <c r="F28" s="21"/>
      <c r="G28" s="21"/>
      <c r="H28" s="22"/>
      <c r="I28" s="25"/>
      <c r="J28" s="25"/>
      <c r="K28" s="25"/>
      <c r="L28" s="25"/>
      <c r="M28" s="21"/>
      <c r="N28" s="21"/>
      <c r="O28" s="5"/>
      <c r="P28" s="5"/>
    </row>
    <row r="29" spans="1:16" ht="12.75">
      <c r="A29" s="21">
        <v>21</v>
      </c>
      <c r="B29" s="21">
        <v>9179</v>
      </c>
      <c r="C29" s="22"/>
      <c r="D29" s="21"/>
      <c r="E29" s="21"/>
      <c r="F29" s="21"/>
      <c r="G29" s="21"/>
      <c r="H29" s="22"/>
      <c r="I29" s="25"/>
      <c r="J29" s="25"/>
      <c r="K29" s="25"/>
      <c r="L29" s="25"/>
      <c r="M29" s="21"/>
      <c r="N29" s="21"/>
      <c r="O29" s="5"/>
      <c r="P29" s="5"/>
    </row>
    <row r="30" spans="1:16" ht="12.75">
      <c r="A30" s="21">
        <v>22</v>
      </c>
      <c r="B30" s="21">
        <v>9832</v>
      </c>
      <c r="C30" s="22">
        <v>7.91</v>
      </c>
      <c r="D30" s="21">
        <v>3030</v>
      </c>
      <c r="E30" s="21">
        <v>460</v>
      </c>
      <c r="F30" s="21">
        <v>549</v>
      </c>
      <c r="G30" s="21"/>
      <c r="H30" s="22"/>
      <c r="I30" s="25"/>
      <c r="J30" s="25"/>
      <c r="K30" s="25"/>
      <c r="L30" s="25"/>
      <c r="M30" s="21">
        <v>723</v>
      </c>
      <c r="N30" s="21"/>
      <c r="O30" s="5"/>
      <c r="P30" s="5"/>
    </row>
    <row r="31" spans="1:16" ht="12.75">
      <c r="A31" s="21">
        <v>23</v>
      </c>
      <c r="B31" s="21">
        <v>9790</v>
      </c>
      <c r="C31" s="22">
        <v>7.93</v>
      </c>
      <c r="D31" s="21">
        <v>3010</v>
      </c>
      <c r="E31" s="21">
        <v>640</v>
      </c>
      <c r="F31" s="21">
        <v>469</v>
      </c>
      <c r="G31" s="21"/>
      <c r="H31" s="22">
        <v>53.12</v>
      </c>
      <c r="I31" s="25">
        <v>2.8</v>
      </c>
      <c r="J31" s="25">
        <v>79</v>
      </c>
      <c r="K31" s="25">
        <v>6.9</v>
      </c>
      <c r="L31" s="25">
        <v>8.9</v>
      </c>
      <c r="M31" s="21">
        <v>652</v>
      </c>
      <c r="N31" s="21">
        <v>86</v>
      </c>
      <c r="O31" s="5"/>
      <c r="P31" s="5"/>
    </row>
    <row r="32" spans="1:16" ht="12.75">
      <c r="A32" s="21">
        <v>24</v>
      </c>
      <c r="B32" s="21">
        <v>8638</v>
      </c>
      <c r="C32" s="22">
        <v>7.86</v>
      </c>
      <c r="D32" s="21">
        <v>3630</v>
      </c>
      <c r="E32" s="21">
        <v>600</v>
      </c>
      <c r="F32" s="21">
        <v>501</v>
      </c>
      <c r="G32" s="21"/>
      <c r="H32" s="22"/>
      <c r="I32" s="22"/>
      <c r="J32" s="25"/>
      <c r="K32" s="25"/>
      <c r="L32" s="25"/>
      <c r="M32" s="21">
        <v>723</v>
      </c>
      <c r="N32" s="21"/>
      <c r="O32" s="5"/>
      <c r="P32" s="5"/>
    </row>
    <row r="33" spans="1:16" ht="12.75">
      <c r="A33" s="21">
        <v>25</v>
      </c>
      <c r="B33" s="21">
        <v>9705</v>
      </c>
      <c r="C33" s="22">
        <v>7.61</v>
      </c>
      <c r="D33" s="21">
        <v>4550</v>
      </c>
      <c r="E33" s="21">
        <v>720</v>
      </c>
      <c r="F33" s="21">
        <v>568</v>
      </c>
      <c r="G33" s="21"/>
      <c r="H33" s="22"/>
      <c r="I33" s="25"/>
      <c r="J33" s="25"/>
      <c r="K33" s="25"/>
      <c r="L33" s="25"/>
      <c r="M33" s="21">
        <v>1312</v>
      </c>
      <c r="N33" s="21"/>
      <c r="O33" s="5"/>
      <c r="P33" s="5"/>
    </row>
    <row r="34" spans="1:16" ht="12.75">
      <c r="A34" s="21">
        <v>26</v>
      </c>
      <c r="B34" s="21">
        <v>9204</v>
      </c>
      <c r="C34" s="22">
        <v>7.77</v>
      </c>
      <c r="D34" s="21">
        <v>4430</v>
      </c>
      <c r="E34" s="21">
        <v>600</v>
      </c>
      <c r="F34" s="21">
        <v>829</v>
      </c>
      <c r="G34" s="21"/>
      <c r="H34" s="22"/>
      <c r="I34" s="25"/>
      <c r="J34" s="25"/>
      <c r="K34" s="25"/>
      <c r="L34" s="25"/>
      <c r="M34" s="21">
        <v>1007</v>
      </c>
      <c r="N34" s="21"/>
      <c r="O34" s="5"/>
      <c r="P34" s="5"/>
    </row>
    <row r="35" spans="1:16" ht="12.75">
      <c r="A35" s="21">
        <v>27</v>
      </c>
      <c r="B35" s="21">
        <v>9102</v>
      </c>
      <c r="C35" s="22"/>
      <c r="D35" s="21"/>
      <c r="E35" s="21"/>
      <c r="F35" s="21"/>
      <c r="G35" s="21"/>
      <c r="H35" s="22"/>
      <c r="I35" s="25"/>
      <c r="J35" s="25"/>
      <c r="K35" s="25"/>
      <c r="L35" s="25"/>
      <c r="M35" s="21"/>
      <c r="N35" s="21"/>
      <c r="O35" s="5"/>
      <c r="P35" s="5"/>
    </row>
    <row r="36" spans="1:16" ht="12.75">
      <c r="A36" s="21">
        <v>28</v>
      </c>
      <c r="B36" s="21">
        <v>8928</v>
      </c>
      <c r="C36" s="22"/>
      <c r="D36" s="21"/>
      <c r="E36" s="21"/>
      <c r="F36" s="21"/>
      <c r="G36" s="21"/>
      <c r="H36" s="22"/>
      <c r="I36" s="25"/>
      <c r="J36" s="25"/>
      <c r="K36" s="25"/>
      <c r="L36" s="25"/>
      <c r="M36" s="21"/>
      <c r="N36" s="21"/>
      <c r="O36" s="5"/>
      <c r="P36" s="5"/>
    </row>
    <row r="37" spans="1:16" ht="12.75">
      <c r="A37" s="21"/>
      <c r="B37" s="21"/>
      <c r="C37" s="22"/>
      <c r="D37" s="21"/>
      <c r="E37" s="21"/>
      <c r="F37" s="21"/>
      <c r="G37" s="21"/>
      <c r="H37" s="25"/>
      <c r="I37" s="25"/>
      <c r="J37" s="25"/>
      <c r="K37" s="25"/>
      <c r="L37" s="25"/>
      <c r="M37" s="21"/>
      <c r="N37" s="21"/>
      <c r="O37" s="5"/>
      <c r="P37" s="5"/>
    </row>
    <row r="38" spans="1:16" ht="12.75">
      <c r="A38" s="21"/>
      <c r="B38" s="21"/>
      <c r="C38" s="22"/>
      <c r="D38" s="21"/>
      <c r="E38" s="21"/>
      <c r="F38" s="21"/>
      <c r="G38" s="21"/>
      <c r="H38" s="25"/>
      <c r="I38" s="25"/>
      <c r="J38" s="25"/>
      <c r="K38" s="25"/>
      <c r="L38" s="25"/>
      <c r="M38" s="21"/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7.86</v>
      </c>
      <c r="D40" s="50">
        <f>ROUND(AVERAGE(D9:D39),0)</f>
        <v>3949</v>
      </c>
      <c r="E40" s="50">
        <f>ROUND(AVERAGE(E9:E39),0)</f>
        <v>772</v>
      </c>
      <c r="F40" s="50">
        <f>ROUND(AVERAGE(F9:F39),0)</f>
        <v>801</v>
      </c>
      <c r="G40" s="50">
        <f>ROUND(AVERAGE(G9:G39),0)</f>
        <v>407</v>
      </c>
      <c r="H40" s="51">
        <f>ROUND(AVERAGE(H9:H39),1)</f>
        <v>52.8</v>
      </c>
      <c r="I40" s="51">
        <f>ROUND(AVERAGE(I9:I39),1)</f>
        <v>2.3</v>
      </c>
      <c r="J40" s="51">
        <f>ROUND(AVERAGE(J9:J39),1)</f>
        <v>87.3</v>
      </c>
      <c r="K40" s="51">
        <f>ROUND(AVERAGE(K9:K39),1)</f>
        <v>8</v>
      </c>
      <c r="L40" s="51">
        <f>ROUND(AVERAGE(L9:L39),1)</f>
        <v>12.8</v>
      </c>
      <c r="M40" s="50">
        <f>ROUND(AVERAGE(M9:M39),0)</f>
        <v>1077</v>
      </c>
      <c r="N40" s="88">
        <f>ROUND(AVERAGE(N9:N39),0)</f>
        <v>86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E40*8.585</f>
        <v>6627.620000000001</v>
      </c>
      <c r="F41" s="25">
        <f aca="true" t="shared" si="0" ref="F41:N41">F40*8.585</f>
        <v>6876.585000000001</v>
      </c>
      <c r="G41" s="25">
        <f t="shared" si="0"/>
        <v>3494.0950000000003</v>
      </c>
      <c r="H41" s="25">
        <f t="shared" si="0"/>
        <v>453.288</v>
      </c>
      <c r="I41" s="25">
        <f t="shared" si="0"/>
        <v>19.7455</v>
      </c>
      <c r="J41" s="25">
        <f t="shared" si="0"/>
        <v>749.4705</v>
      </c>
      <c r="K41" s="25">
        <f t="shared" si="0"/>
        <v>68.68</v>
      </c>
      <c r="L41" s="25">
        <f t="shared" si="0"/>
        <v>109.88800000000002</v>
      </c>
      <c r="M41" s="25">
        <f t="shared" si="0"/>
        <v>9246.045</v>
      </c>
      <c r="N41" s="25">
        <f t="shared" si="0"/>
        <v>738.3100000000001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E40*240.38</f>
        <v>185573.36</v>
      </c>
      <c r="F42" s="25">
        <f aca="true" t="shared" si="1" ref="F42:N42">F40*240.38</f>
        <v>192544.38</v>
      </c>
      <c r="G42" s="25">
        <f t="shared" si="1"/>
        <v>97834.66</v>
      </c>
      <c r="H42" s="25">
        <f t="shared" si="1"/>
        <v>12692.063999999998</v>
      </c>
      <c r="I42" s="25">
        <f t="shared" si="1"/>
        <v>552.8739999999999</v>
      </c>
      <c r="J42" s="25">
        <f t="shared" si="1"/>
        <v>20985.174</v>
      </c>
      <c r="K42" s="25">
        <f t="shared" si="1"/>
        <v>1923.04</v>
      </c>
      <c r="L42" s="25">
        <f t="shared" si="1"/>
        <v>3076.864</v>
      </c>
      <c r="M42" s="25">
        <f t="shared" si="1"/>
        <v>258889.26</v>
      </c>
      <c r="N42" s="25">
        <f t="shared" si="1"/>
        <v>20672.68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">
      <selection activeCell="M50" sqref="M50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94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21">
        <v>8642</v>
      </c>
      <c r="C9" s="22">
        <v>7.1</v>
      </c>
      <c r="D9" s="21">
        <v>3010</v>
      </c>
      <c r="E9" s="25">
        <v>12.5</v>
      </c>
      <c r="F9" s="21">
        <v>41</v>
      </c>
      <c r="G9" s="22"/>
      <c r="H9" s="24"/>
      <c r="I9" s="25"/>
      <c r="J9" s="21"/>
      <c r="K9" s="21"/>
      <c r="L9" s="21"/>
      <c r="M9" s="21">
        <v>737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21">
        <v>9354</v>
      </c>
      <c r="C10" s="22">
        <v>7.59</v>
      </c>
      <c r="D10" s="21">
        <v>2950</v>
      </c>
      <c r="E10" s="25">
        <v>11.6</v>
      </c>
      <c r="F10" s="21">
        <v>52</v>
      </c>
      <c r="G10" s="22"/>
      <c r="H10" s="24"/>
      <c r="I10" s="25"/>
      <c r="J10" s="21"/>
      <c r="K10" s="21"/>
      <c r="L10" s="21"/>
      <c r="M10" s="21">
        <v>723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9020</v>
      </c>
      <c r="C11" s="22">
        <v>8.22</v>
      </c>
      <c r="D11" s="21">
        <v>2790</v>
      </c>
      <c r="E11" s="25">
        <v>12</v>
      </c>
      <c r="F11" s="21">
        <v>67</v>
      </c>
      <c r="G11" s="22"/>
      <c r="H11" s="24"/>
      <c r="I11" s="25"/>
      <c r="J11" s="21"/>
      <c r="K11" s="21"/>
      <c r="L11" s="21"/>
      <c r="M11" s="21">
        <v>666</v>
      </c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9053</v>
      </c>
      <c r="C12" s="22">
        <v>7.57</v>
      </c>
      <c r="D12" s="21">
        <v>2920</v>
      </c>
      <c r="E12" s="25">
        <v>11.6</v>
      </c>
      <c r="F12" s="21">
        <v>45</v>
      </c>
      <c r="G12" s="22">
        <v>7.94</v>
      </c>
      <c r="H12" s="24">
        <v>3.7</v>
      </c>
      <c r="I12" s="25">
        <v>3.9</v>
      </c>
      <c r="J12" s="21">
        <v>10.1</v>
      </c>
      <c r="K12" s="21">
        <v>0.21</v>
      </c>
      <c r="L12" s="21">
        <v>0.78</v>
      </c>
      <c r="M12" s="21">
        <v>645</v>
      </c>
      <c r="N12" s="21">
        <v>100</v>
      </c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>
        <v>5</v>
      </c>
      <c r="B13" s="21">
        <v>9614</v>
      </c>
      <c r="C13" s="22">
        <v>7.61</v>
      </c>
      <c r="D13" s="21">
        <v>2950</v>
      </c>
      <c r="E13" s="25">
        <v>13.2</v>
      </c>
      <c r="F13" s="21">
        <v>88</v>
      </c>
      <c r="G13" s="22"/>
      <c r="H13" s="24"/>
      <c r="I13" s="25"/>
      <c r="J13" s="21"/>
      <c r="K13" s="21"/>
      <c r="L13" s="21"/>
      <c r="M13" s="21">
        <v>780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9066</v>
      </c>
      <c r="C14" s="22"/>
      <c r="D14" s="21"/>
      <c r="E14" s="25"/>
      <c r="F14" s="21"/>
      <c r="G14" s="22"/>
      <c r="H14" s="24"/>
      <c r="I14" s="25"/>
      <c r="J14" s="21"/>
      <c r="K14" s="21"/>
      <c r="L14" s="21"/>
      <c r="M14" s="21"/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70</v>
      </c>
      <c r="B15" s="21">
        <v>8926</v>
      </c>
      <c r="C15" s="22"/>
      <c r="D15" s="21"/>
      <c r="E15" s="25"/>
      <c r="F15" s="21"/>
      <c r="G15" s="22"/>
      <c r="H15" s="24"/>
      <c r="I15" s="25"/>
      <c r="J15" s="21"/>
      <c r="K15" s="21"/>
      <c r="L15" s="21"/>
      <c r="M15" s="21"/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9588</v>
      </c>
      <c r="C16" s="22">
        <v>7.53</v>
      </c>
      <c r="D16" s="21">
        <v>3060</v>
      </c>
      <c r="E16" s="25">
        <v>11.2</v>
      </c>
      <c r="F16" s="21">
        <v>77</v>
      </c>
      <c r="G16" s="22"/>
      <c r="H16" s="24"/>
      <c r="I16" s="25"/>
      <c r="J16" s="21"/>
      <c r="K16" s="21"/>
      <c r="L16" s="21"/>
      <c r="M16" s="21">
        <v>780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>
        <v>9</v>
      </c>
      <c r="B17" s="21">
        <v>9825</v>
      </c>
      <c r="C17" s="22">
        <v>7.4</v>
      </c>
      <c r="D17" s="21">
        <v>2900</v>
      </c>
      <c r="E17" s="25">
        <v>10.8</v>
      </c>
      <c r="F17" s="21">
        <v>54</v>
      </c>
      <c r="G17" s="22">
        <v>8.1</v>
      </c>
      <c r="H17" s="24">
        <v>1.94</v>
      </c>
      <c r="I17" s="25">
        <v>3.7</v>
      </c>
      <c r="J17" s="21">
        <v>7.1</v>
      </c>
      <c r="K17" s="21">
        <v>0.17</v>
      </c>
      <c r="L17" s="21">
        <v>0.52</v>
      </c>
      <c r="M17" s="21">
        <v>709</v>
      </c>
      <c r="N17" s="21">
        <v>130</v>
      </c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9501</v>
      </c>
      <c r="C18" s="22">
        <v>7.42</v>
      </c>
      <c r="D18" s="21">
        <v>2850</v>
      </c>
      <c r="E18" s="25">
        <v>10</v>
      </c>
      <c r="F18" s="21">
        <v>51</v>
      </c>
      <c r="G18" s="22"/>
      <c r="H18" s="24"/>
      <c r="I18" s="25"/>
      <c r="J18" s="21"/>
      <c r="K18" s="21"/>
      <c r="L18" s="21"/>
      <c r="M18" s="21">
        <v>681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 t="s">
        <v>72</v>
      </c>
      <c r="B19" s="21">
        <v>11257</v>
      </c>
      <c r="C19" s="22">
        <v>7.43</v>
      </c>
      <c r="D19" s="21">
        <v>2970</v>
      </c>
      <c r="E19" s="25">
        <v>12</v>
      </c>
      <c r="F19" s="21">
        <v>59</v>
      </c>
      <c r="G19" s="22"/>
      <c r="H19" s="24"/>
      <c r="I19" s="25"/>
      <c r="J19" s="25"/>
      <c r="K19" s="21"/>
      <c r="L19" s="21"/>
      <c r="M19" s="21">
        <v>709</v>
      </c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9592</v>
      </c>
      <c r="C20" s="22">
        <v>7.43</v>
      </c>
      <c r="D20" s="21">
        <v>3000</v>
      </c>
      <c r="E20" s="25">
        <v>10.4</v>
      </c>
      <c r="F20" s="21">
        <v>60</v>
      </c>
      <c r="G20" s="22"/>
      <c r="H20" s="24"/>
      <c r="I20" s="25"/>
      <c r="J20" s="21"/>
      <c r="K20" s="21"/>
      <c r="L20" s="21"/>
      <c r="M20" s="21">
        <v>716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73</v>
      </c>
      <c r="B21" s="21">
        <v>9576</v>
      </c>
      <c r="C21" s="22"/>
      <c r="D21" s="21"/>
      <c r="E21" s="25"/>
      <c r="F21" s="21"/>
      <c r="G21" s="22"/>
      <c r="H21" s="24"/>
      <c r="I21" s="25"/>
      <c r="J21" s="21"/>
      <c r="K21" s="21"/>
      <c r="L21" s="21"/>
      <c r="M21" s="21"/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74</v>
      </c>
      <c r="B22" s="21">
        <v>8480</v>
      </c>
      <c r="C22" s="22"/>
      <c r="D22" s="21"/>
      <c r="E22" s="25"/>
      <c r="F22" s="21"/>
      <c r="G22" s="22"/>
      <c r="H22" s="24"/>
      <c r="I22" s="25"/>
      <c r="J22" s="21"/>
      <c r="K22" s="21"/>
      <c r="L22" s="21"/>
      <c r="M22" s="21"/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10169</v>
      </c>
      <c r="C23" s="22">
        <v>7.53</v>
      </c>
      <c r="D23" s="21">
        <v>3040</v>
      </c>
      <c r="E23" s="25">
        <v>10.4</v>
      </c>
      <c r="F23" s="21">
        <v>48</v>
      </c>
      <c r="G23" s="22"/>
      <c r="H23" s="24"/>
      <c r="I23" s="25"/>
      <c r="J23" s="21"/>
      <c r="K23" s="22"/>
      <c r="L23" s="21"/>
      <c r="M23" s="21">
        <v>709</v>
      </c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 t="s">
        <v>91</v>
      </c>
      <c r="B24" s="21">
        <v>10923</v>
      </c>
      <c r="C24" s="22">
        <v>7.45</v>
      </c>
      <c r="D24" s="21">
        <v>2620</v>
      </c>
      <c r="E24" s="25">
        <v>14</v>
      </c>
      <c r="F24" s="21">
        <v>50</v>
      </c>
      <c r="G24" s="22"/>
      <c r="H24" s="24"/>
      <c r="I24" s="25"/>
      <c r="J24" s="21"/>
      <c r="K24" s="21"/>
      <c r="L24" s="21"/>
      <c r="M24" s="21">
        <v>603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10954</v>
      </c>
      <c r="C25" s="22">
        <v>7.53</v>
      </c>
      <c r="D25" s="21">
        <v>2660</v>
      </c>
      <c r="E25" s="25">
        <v>10.4</v>
      </c>
      <c r="F25" s="21">
        <v>57</v>
      </c>
      <c r="G25" s="22">
        <v>8.42</v>
      </c>
      <c r="H25" s="24">
        <v>1.77</v>
      </c>
      <c r="I25" s="25">
        <v>5.2</v>
      </c>
      <c r="J25" s="21">
        <v>9.6</v>
      </c>
      <c r="K25" s="21">
        <v>0.23</v>
      </c>
      <c r="L25" s="21">
        <v>0.54</v>
      </c>
      <c r="M25" s="21">
        <v>610</v>
      </c>
      <c r="N25" s="21">
        <v>98</v>
      </c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 t="s">
        <v>76</v>
      </c>
      <c r="B26" s="21">
        <v>9983</v>
      </c>
      <c r="C26" s="22">
        <v>7.49</v>
      </c>
      <c r="D26" s="21">
        <v>2870</v>
      </c>
      <c r="E26" s="25">
        <v>11.2</v>
      </c>
      <c r="F26" s="21">
        <v>56</v>
      </c>
      <c r="G26" s="22"/>
      <c r="H26" s="24"/>
      <c r="I26" s="25"/>
      <c r="J26" s="21"/>
      <c r="K26" s="21"/>
      <c r="L26" s="21"/>
      <c r="M26" s="21">
        <v>666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9149</v>
      </c>
      <c r="C27" s="22">
        <v>7.5</v>
      </c>
      <c r="D27" s="21">
        <v>2940</v>
      </c>
      <c r="E27" s="25">
        <v>12.8</v>
      </c>
      <c r="F27" s="21">
        <v>53</v>
      </c>
      <c r="G27" s="22"/>
      <c r="H27" s="24"/>
      <c r="I27" s="25"/>
      <c r="J27" s="21"/>
      <c r="K27" s="21"/>
      <c r="L27" s="21"/>
      <c r="M27" s="21">
        <v>680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9828</v>
      </c>
      <c r="C28" s="22"/>
      <c r="D28" s="21"/>
      <c r="E28" s="25"/>
      <c r="F28" s="21"/>
      <c r="G28" s="22"/>
      <c r="H28" s="24"/>
      <c r="I28" s="25"/>
      <c r="J28" s="21"/>
      <c r="K28" s="21"/>
      <c r="L28" s="21"/>
      <c r="M28" s="21"/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9251</v>
      </c>
      <c r="C29" s="22"/>
      <c r="D29" s="21"/>
      <c r="E29" s="25"/>
      <c r="F29" s="21"/>
      <c r="G29" s="22"/>
      <c r="H29" s="24"/>
      <c r="I29" s="25"/>
      <c r="J29" s="21"/>
      <c r="K29" s="21"/>
      <c r="L29" s="22"/>
      <c r="M29" s="21"/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9495</v>
      </c>
      <c r="C30" s="22">
        <v>7.48</v>
      </c>
      <c r="D30" s="21">
        <v>2650</v>
      </c>
      <c r="E30" s="25">
        <v>12.5</v>
      </c>
      <c r="F30" s="21">
        <v>46</v>
      </c>
      <c r="G30" s="22"/>
      <c r="H30" s="24"/>
      <c r="I30" s="25"/>
      <c r="J30" s="21"/>
      <c r="K30" s="21"/>
      <c r="L30" s="21"/>
      <c r="M30" s="21">
        <v>652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92</v>
      </c>
      <c r="B31" s="21">
        <v>8410</v>
      </c>
      <c r="C31" s="22">
        <v>7.3</v>
      </c>
      <c r="D31" s="21">
        <v>2380</v>
      </c>
      <c r="E31" s="25">
        <v>11.5</v>
      </c>
      <c r="F31" s="21">
        <v>55</v>
      </c>
      <c r="G31" s="22">
        <v>8.1</v>
      </c>
      <c r="H31" s="24">
        <v>1.19</v>
      </c>
      <c r="I31" s="25">
        <v>3.2</v>
      </c>
      <c r="J31" s="21">
        <v>7.8</v>
      </c>
      <c r="K31" s="21">
        <v>0.26</v>
      </c>
      <c r="L31" s="22">
        <v>0.55</v>
      </c>
      <c r="M31" s="21">
        <v>617</v>
      </c>
      <c r="N31" s="21">
        <v>93</v>
      </c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8653</v>
      </c>
      <c r="C32" s="22">
        <v>7.52</v>
      </c>
      <c r="D32" s="21">
        <v>2410</v>
      </c>
      <c r="E32" s="25">
        <v>9.8</v>
      </c>
      <c r="F32" s="21">
        <v>64</v>
      </c>
      <c r="G32" s="22"/>
      <c r="H32" s="24"/>
      <c r="I32" s="25"/>
      <c r="J32" s="21"/>
      <c r="K32" s="21"/>
      <c r="L32" s="21"/>
      <c r="M32" s="21">
        <v>603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7887</v>
      </c>
      <c r="C33" s="22">
        <v>7.59</v>
      </c>
      <c r="D33" s="21">
        <v>2660</v>
      </c>
      <c r="E33" s="25">
        <v>19</v>
      </c>
      <c r="F33" s="21">
        <v>59</v>
      </c>
      <c r="G33" s="22"/>
      <c r="H33" s="24"/>
      <c r="I33" s="25"/>
      <c r="J33" s="25"/>
      <c r="K33" s="21"/>
      <c r="L33" s="21"/>
      <c r="M33" s="21">
        <v>645</v>
      </c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8236</v>
      </c>
      <c r="C34" s="22">
        <v>7.56</v>
      </c>
      <c r="D34" s="21">
        <v>2760</v>
      </c>
      <c r="E34" s="25">
        <v>11.6</v>
      </c>
      <c r="F34" s="21">
        <v>70</v>
      </c>
      <c r="G34" s="22"/>
      <c r="H34" s="24"/>
      <c r="I34" s="25"/>
      <c r="J34" s="21"/>
      <c r="K34" s="21"/>
      <c r="L34" s="21"/>
      <c r="M34" s="21">
        <v>659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 t="s">
        <v>80</v>
      </c>
      <c r="B35" s="21">
        <v>8491</v>
      </c>
      <c r="C35" s="22"/>
      <c r="D35" s="21"/>
      <c r="E35" s="25"/>
      <c r="F35" s="21"/>
      <c r="G35" s="22"/>
      <c r="H35" s="24"/>
      <c r="I35" s="25"/>
      <c r="J35" s="21"/>
      <c r="K35" s="21"/>
      <c r="L35" s="21"/>
      <c r="M35" s="21"/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 t="s">
        <v>93</v>
      </c>
      <c r="B36" s="21">
        <v>8709</v>
      </c>
      <c r="C36" s="22"/>
      <c r="D36" s="21"/>
      <c r="E36" s="25"/>
      <c r="F36" s="21"/>
      <c r="G36" s="22"/>
      <c r="H36" s="24"/>
      <c r="I36" s="25"/>
      <c r="J36" s="21"/>
      <c r="K36" s="21"/>
      <c r="L36" s="21"/>
      <c r="M36" s="21"/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8467</v>
      </c>
      <c r="C37" s="22">
        <v>7.56</v>
      </c>
      <c r="D37" s="21">
        <v>2820</v>
      </c>
      <c r="E37" s="25">
        <v>11.2</v>
      </c>
      <c r="F37" s="21">
        <v>69</v>
      </c>
      <c r="G37" s="22"/>
      <c r="H37" s="24"/>
      <c r="I37" s="25"/>
      <c r="J37" s="21"/>
      <c r="K37" s="21"/>
      <c r="L37" s="21"/>
      <c r="M37" s="21">
        <v>744</v>
      </c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8626</v>
      </c>
      <c r="C38" s="22">
        <v>7.53</v>
      </c>
      <c r="D38" s="21">
        <v>2590</v>
      </c>
      <c r="E38" s="25">
        <v>17.2</v>
      </c>
      <c r="F38" s="21">
        <v>72</v>
      </c>
      <c r="G38" s="22"/>
      <c r="H38" s="24"/>
      <c r="I38" s="25"/>
      <c r="J38" s="21"/>
      <c r="K38" s="21"/>
      <c r="L38" s="21"/>
      <c r="M38" s="21">
        <v>638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8415</v>
      </c>
      <c r="C39" s="22">
        <v>7.55</v>
      </c>
      <c r="D39" s="21">
        <v>2370</v>
      </c>
      <c r="E39" s="25">
        <v>20</v>
      </c>
      <c r="F39" s="21">
        <v>74</v>
      </c>
      <c r="G39" s="22"/>
      <c r="H39" s="24"/>
      <c r="I39" s="25"/>
      <c r="J39" s="21"/>
      <c r="K39" s="21"/>
      <c r="L39" s="21"/>
      <c r="M39" s="21">
        <v>560</v>
      </c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7.52</v>
      </c>
      <c r="D40" s="50">
        <f>ROUND(AVERAGE(D9:D39),0)</f>
        <v>2790</v>
      </c>
      <c r="E40" s="51">
        <f>ROUND(AVERAGE(E9:E39),1)</f>
        <v>12.5</v>
      </c>
      <c r="F40" s="51">
        <f>ROUND(AVERAGE(F9:F39),1)</f>
        <v>59.4</v>
      </c>
      <c r="G40" s="49">
        <f>ROUND(AVERAGE(G9:G39),2)</f>
        <v>8.14</v>
      </c>
      <c r="H40" s="49">
        <f>ROUND(AVERAGE(H9:H39),2)</f>
        <v>2.15</v>
      </c>
      <c r="I40" s="51">
        <f>ROUND(AVERAGE(I9:I39),1)</f>
        <v>4</v>
      </c>
      <c r="J40" s="51">
        <f>ROUND(AVERAGE(J9:J39),1)</f>
        <v>8.7</v>
      </c>
      <c r="K40" s="49">
        <f>ROUND(AVERAGE(K9:K39),2)</f>
        <v>0.22</v>
      </c>
      <c r="L40" s="49">
        <f>ROUND(AVERAGE(L9:L39),2)</f>
        <v>0.6</v>
      </c>
      <c r="M40" s="50">
        <f>ROUND(AVERAGE(M9:M39),0)</f>
        <v>675</v>
      </c>
      <c r="N40" s="88">
        <f>ROUND(AVERAGE(N9:N39),0)</f>
        <v>105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E40*9.263</f>
        <v>115.7875</v>
      </c>
      <c r="F41" s="25">
        <f aca="true" t="shared" si="0" ref="F41:N41">F40*9.263</f>
        <v>550.2221999999999</v>
      </c>
      <c r="G41" s="25">
        <f t="shared" si="0"/>
        <v>75.40082000000001</v>
      </c>
      <c r="H41" s="25">
        <f t="shared" si="0"/>
        <v>19.91545</v>
      </c>
      <c r="I41" s="25">
        <f t="shared" si="0"/>
        <v>37.052</v>
      </c>
      <c r="J41" s="25">
        <f t="shared" si="0"/>
        <v>80.5881</v>
      </c>
      <c r="K41" s="25">
        <f t="shared" si="0"/>
        <v>2.03786</v>
      </c>
      <c r="L41" s="25">
        <f t="shared" si="0"/>
        <v>5.557799999999999</v>
      </c>
      <c r="M41" s="25">
        <f t="shared" si="0"/>
        <v>6252.525</v>
      </c>
      <c r="N41" s="25">
        <f t="shared" si="0"/>
        <v>972.615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E40*287.14</f>
        <v>3589.25</v>
      </c>
      <c r="F42" s="25">
        <f aca="true" t="shared" si="1" ref="F42:N42">F40*287.14</f>
        <v>17056.115999999998</v>
      </c>
      <c r="G42" s="25">
        <f t="shared" si="1"/>
        <v>2337.3196000000003</v>
      </c>
      <c r="H42" s="25">
        <f t="shared" si="1"/>
        <v>617.351</v>
      </c>
      <c r="I42" s="25">
        <f t="shared" si="1"/>
        <v>1148.56</v>
      </c>
      <c r="J42" s="25">
        <f t="shared" si="1"/>
        <v>2498.1179999999995</v>
      </c>
      <c r="K42" s="25">
        <f t="shared" si="1"/>
        <v>63.1708</v>
      </c>
      <c r="L42" s="25">
        <f t="shared" si="1"/>
        <v>172.284</v>
      </c>
      <c r="M42" s="25">
        <f t="shared" si="1"/>
        <v>193819.5</v>
      </c>
      <c r="N42" s="25">
        <f t="shared" si="1"/>
        <v>30149.699999999997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3">
      <selection activeCell="L46" sqref="L46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94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21">
        <v>8642</v>
      </c>
      <c r="C9" s="21">
        <v>7.92</v>
      </c>
      <c r="D9" s="21">
        <v>3070</v>
      </c>
      <c r="E9" s="146">
        <v>960</v>
      </c>
      <c r="F9" s="21">
        <v>832</v>
      </c>
      <c r="G9" s="21"/>
      <c r="H9" s="21"/>
      <c r="I9" s="21"/>
      <c r="J9" s="21"/>
      <c r="K9" s="21"/>
      <c r="L9" s="21"/>
      <c r="M9" s="21">
        <v>674</v>
      </c>
      <c r="N9" s="21"/>
      <c r="O9" s="63"/>
      <c r="P9" s="5"/>
    </row>
    <row r="10" spans="1:16" ht="12.75">
      <c r="A10" s="21">
        <v>2</v>
      </c>
      <c r="B10" s="21">
        <v>9354</v>
      </c>
      <c r="C10" s="21">
        <v>8.03</v>
      </c>
      <c r="D10" s="21">
        <v>2160</v>
      </c>
      <c r="E10" s="146">
        <v>440</v>
      </c>
      <c r="F10" s="21">
        <v>355</v>
      </c>
      <c r="G10" s="21"/>
      <c r="H10" s="21"/>
      <c r="I10" s="21"/>
      <c r="J10" s="25"/>
      <c r="K10" s="21"/>
      <c r="L10" s="21"/>
      <c r="M10" s="21">
        <v>913</v>
      </c>
      <c r="N10" s="21"/>
      <c r="O10" s="63"/>
      <c r="P10" s="5"/>
    </row>
    <row r="11" spans="1:16" ht="12.75">
      <c r="A11" s="21">
        <v>3</v>
      </c>
      <c r="B11" s="21">
        <v>9020</v>
      </c>
      <c r="C11" s="21">
        <v>7.08</v>
      </c>
      <c r="D11" s="21">
        <v>4070</v>
      </c>
      <c r="E11" s="146">
        <v>1240</v>
      </c>
      <c r="F11" s="21">
        <v>1697</v>
      </c>
      <c r="G11" s="21"/>
      <c r="H11" s="22"/>
      <c r="I11" s="21"/>
      <c r="J11" s="25"/>
      <c r="K11" s="25"/>
      <c r="L11" s="25"/>
      <c r="M11" s="21">
        <v>978</v>
      </c>
      <c r="N11" s="21"/>
      <c r="O11" s="64"/>
      <c r="P11" s="5"/>
    </row>
    <row r="12" spans="1:16" ht="12.75">
      <c r="A12" s="21">
        <v>4</v>
      </c>
      <c r="B12" s="21">
        <v>9053</v>
      </c>
      <c r="C12" s="21">
        <v>7.75</v>
      </c>
      <c r="D12" s="21">
        <v>4940</v>
      </c>
      <c r="E12" s="146">
        <v>1120</v>
      </c>
      <c r="F12" s="21">
        <v>930</v>
      </c>
      <c r="G12" s="21">
        <v>480</v>
      </c>
      <c r="H12" s="25">
        <v>49.02</v>
      </c>
      <c r="I12" s="25">
        <v>1.2</v>
      </c>
      <c r="J12" s="25">
        <v>78</v>
      </c>
      <c r="K12" s="25">
        <v>6.9</v>
      </c>
      <c r="L12" s="25">
        <v>13.7</v>
      </c>
      <c r="M12" s="21">
        <v>1312</v>
      </c>
      <c r="N12" s="21">
        <v>62</v>
      </c>
      <c r="O12" s="64"/>
      <c r="P12" s="5"/>
    </row>
    <row r="13" spans="1:16" ht="12.75">
      <c r="A13" s="21">
        <v>5</v>
      </c>
      <c r="B13" s="21">
        <v>9614</v>
      </c>
      <c r="C13" s="21">
        <v>7.78</v>
      </c>
      <c r="D13" s="21">
        <v>4360</v>
      </c>
      <c r="E13" s="146">
        <v>840</v>
      </c>
      <c r="F13" s="21">
        <v>586</v>
      </c>
      <c r="G13" s="21"/>
      <c r="H13" s="22"/>
      <c r="I13" s="22"/>
      <c r="J13" s="25"/>
      <c r="K13" s="25"/>
      <c r="L13" s="25"/>
      <c r="M13" s="21">
        <v>1170</v>
      </c>
      <c r="N13" s="21"/>
      <c r="O13" s="5"/>
      <c r="P13" s="5"/>
    </row>
    <row r="14" spans="1:16" ht="12.75">
      <c r="A14" s="21">
        <v>6</v>
      </c>
      <c r="B14" s="21">
        <v>9066</v>
      </c>
      <c r="C14" s="21"/>
      <c r="D14" s="21"/>
      <c r="E14" s="146"/>
      <c r="F14" s="21"/>
      <c r="G14" s="21"/>
      <c r="H14" s="22"/>
      <c r="I14" s="25"/>
      <c r="J14" s="25"/>
      <c r="K14" s="25"/>
      <c r="L14" s="25"/>
      <c r="M14" s="21"/>
      <c r="N14" s="21"/>
      <c r="O14" s="5"/>
      <c r="P14" s="5"/>
    </row>
    <row r="15" spans="1:16" ht="12.75">
      <c r="A15" s="21" t="s">
        <v>70</v>
      </c>
      <c r="B15" s="21">
        <v>8926</v>
      </c>
      <c r="C15" s="21"/>
      <c r="D15" s="21"/>
      <c r="E15" s="146"/>
      <c r="F15" s="21"/>
      <c r="G15" s="21"/>
      <c r="H15" s="22"/>
      <c r="I15" s="25"/>
      <c r="J15" s="25"/>
      <c r="K15" s="25"/>
      <c r="L15" s="25"/>
      <c r="M15" s="21"/>
      <c r="N15" s="21"/>
      <c r="O15" s="64"/>
      <c r="P15" s="5"/>
    </row>
    <row r="16" spans="1:16" ht="12.75">
      <c r="A16" s="21">
        <v>8</v>
      </c>
      <c r="B16" s="21">
        <v>9588</v>
      </c>
      <c r="C16" s="21">
        <v>7.87</v>
      </c>
      <c r="D16" s="21">
        <v>3400</v>
      </c>
      <c r="E16" s="146">
        <v>240</v>
      </c>
      <c r="F16" s="21">
        <v>579</v>
      </c>
      <c r="G16" s="21"/>
      <c r="H16" s="22"/>
      <c r="I16" s="25"/>
      <c r="J16" s="25"/>
      <c r="K16" s="25"/>
      <c r="L16" s="25"/>
      <c r="M16" s="21">
        <v>808</v>
      </c>
      <c r="N16" s="21"/>
      <c r="O16" s="5"/>
      <c r="P16" s="5"/>
    </row>
    <row r="17" spans="1:16" ht="12.75">
      <c r="A17" s="21">
        <v>9</v>
      </c>
      <c r="B17" s="21">
        <v>9825</v>
      </c>
      <c r="C17" s="21">
        <v>7.75</v>
      </c>
      <c r="D17" s="21">
        <v>4120</v>
      </c>
      <c r="E17" s="146">
        <v>340</v>
      </c>
      <c r="F17" s="21">
        <v>569</v>
      </c>
      <c r="G17" s="21">
        <v>340</v>
      </c>
      <c r="H17" s="22">
        <v>43.86</v>
      </c>
      <c r="I17" s="25">
        <v>2</v>
      </c>
      <c r="J17" s="25">
        <v>61</v>
      </c>
      <c r="K17" s="25">
        <v>4.4</v>
      </c>
      <c r="L17" s="25">
        <v>9.2</v>
      </c>
      <c r="M17" s="21">
        <v>1049</v>
      </c>
      <c r="N17" s="21">
        <v>65</v>
      </c>
      <c r="O17" s="5"/>
      <c r="P17" s="5"/>
    </row>
    <row r="18" spans="1:16" ht="12.75">
      <c r="A18" s="21">
        <v>10</v>
      </c>
      <c r="B18" s="21">
        <v>9501</v>
      </c>
      <c r="C18" s="21">
        <v>7.65</v>
      </c>
      <c r="D18" s="21">
        <v>4280</v>
      </c>
      <c r="E18" s="146">
        <v>440</v>
      </c>
      <c r="F18" s="21">
        <v>582</v>
      </c>
      <c r="G18" s="21"/>
      <c r="H18" s="22"/>
      <c r="I18" s="22"/>
      <c r="J18" s="25"/>
      <c r="K18" s="25"/>
      <c r="L18" s="25"/>
      <c r="M18" s="21">
        <v>1064</v>
      </c>
      <c r="N18" s="21"/>
      <c r="O18" s="5"/>
      <c r="P18" s="5"/>
    </row>
    <row r="19" spans="1:16" ht="12.75">
      <c r="A19" s="21" t="s">
        <v>72</v>
      </c>
      <c r="B19" s="21">
        <v>11257</v>
      </c>
      <c r="C19" s="21">
        <v>7.69</v>
      </c>
      <c r="D19" s="21">
        <v>3210</v>
      </c>
      <c r="E19" s="146">
        <v>500</v>
      </c>
      <c r="F19" s="21">
        <v>674</v>
      </c>
      <c r="G19" s="21"/>
      <c r="H19" s="22"/>
      <c r="I19" s="25"/>
      <c r="J19" s="25"/>
      <c r="K19" s="25"/>
      <c r="L19" s="25"/>
      <c r="M19" s="21">
        <v>1134</v>
      </c>
      <c r="N19" s="21"/>
      <c r="O19" s="5"/>
      <c r="P19" s="5"/>
    </row>
    <row r="20" spans="1:16" ht="12.75">
      <c r="A20" s="21">
        <v>12</v>
      </c>
      <c r="B20" s="21">
        <v>9592</v>
      </c>
      <c r="C20" s="22">
        <v>7.9</v>
      </c>
      <c r="D20" s="21">
        <v>2160</v>
      </c>
      <c r="E20" s="146">
        <v>80</v>
      </c>
      <c r="F20" s="21">
        <v>474</v>
      </c>
      <c r="G20" s="21"/>
      <c r="H20" s="22"/>
      <c r="I20" s="25"/>
      <c r="J20" s="25"/>
      <c r="K20" s="25"/>
      <c r="L20" s="25"/>
      <c r="M20" s="21">
        <v>411</v>
      </c>
      <c r="N20" s="21"/>
      <c r="O20" s="5"/>
      <c r="P20" s="5"/>
    </row>
    <row r="21" spans="1:16" ht="12.75">
      <c r="A21" s="21" t="s">
        <v>73</v>
      </c>
      <c r="B21" s="21">
        <v>9576</v>
      </c>
      <c r="C21" s="21"/>
      <c r="D21" s="21"/>
      <c r="E21" s="146"/>
      <c r="F21" s="21"/>
      <c r="G21" s="21"/>
      <c r="H21" s="22"/>
      <c r="I21" s="25"/>
      <c r="J21" s="25"/>
      <c r="K21" s="25"/>
      <c r="L21" s="25"/>
      <c r="M21" s="21"/>
      <c r="N21" s="21"/>
      <c r="O21" s="5"/>
      <c r="P21" s="5"/>
    </row>
    <row r="22" spans="1:16" ht="12.75">
      <c r="A22" s="21" t="s">
        <v>74</v>
      </c>
      <c r="B22" s="21">
        <v>8480</v>
      </c>
      <c r="C22" s="21"/>
      <c r="D22" s="21"/>
      <c r="E22" s="146"/>
      <c r="F22" s="21"/>
      <c r="G22" s="21"/>
      <c r="H22" s="22"/>
      <c r="I22" s="25"/>
      <c r="J22" s="25"/>
      <c r="K22" s="25"/>
      <c r="L22" s="25"/>
      <c r="M22" s="21"/>
      <c r="N22" s="21"/>
      <c r="O22" s="5"/>
      <c r="P22" s="5"/>
    </row>
    <row r="23" spans="1:16" ht="12.75">
      <c r="A23" s="21">
        <v>15</v>
      </c>
      <c r="B23" s="21">
        <v>10169</v>
      </c>
      <c r="C23" s="21">
        <v>7.88</v>
      </c>
      <c r="D23" s="21">
        <v>2640</v>
      </c>
      <c r="E23" s="146">
        <v>360</v>
      </c>
      <c r="F23" s="21">
        <v>654</v>
      </c>
      <c r="G23" s="21"/>
      <c r="H23" s="22"/>
      <c r="I23" s="25"/>
      <c r="J23" s="25"/>
      <c r="K23" s="25"/>
      <c r="L23" s="25"/>
      <c r="M23" s="21">
        <v>553</v>
      </c>
      <c r="N23" s="21"/>
      <c r="O23" s="5"/>
      <c r="P23" s="5"/>
    </row>
    <row r="24" spans="1:16" ht="12.75">
      <c r="A24" s="21" t="s">
        <v>91</v>
      </c>
      <c r="B24" s="21">
        <v>10923</v>
      </c>
      <c r="C24" s="22">
        <v>7.84</v>
      </c>
      <c r="D24" s="21">
        <v>2820</v>
      </c>
      <c r="E24" s="146">
        <v>220</v>
      </c>
      <c r="F24" s="21">
        <v>489</v>
      </c>
      <c r="G24" s="21"/>
      <c r="H24" s="22"/>
      <c r="I24" s="22"/>
      <c r="J24" s="25"/>
      <c r="K24" s="25"/>
      <c r="L24" s="25"/>
      <c r="M24" s="21">
        <v>567</v>
      </c>
      <c r="N24" s="21"/>
      <c r="O24" s="5"/>
      <c r="P24" s="5"/>
    </row>
    <row r="25" spans="1:16" ht="12.75">
      <c r="A25" s="21">
        <v>17</v>
      </c>
      <c r="B25" s="21">
        <v>10954</v>
      </c>
      <c r="C25" s="22">
        <v>7.8</v>
      </c>
      <c r="D25" s="21">
        <v>2370</v>
      </c>
      <c r="E25" s="146">
        <v>240</v>
      </c>
      <c r="F25" s="21">
        <v>493</v>
      </c>
      <c r="G25" s="21">
        <v>120</v>
      </c>
      <c r="H25" s="22">
        <v>34.49</v>
      </c>
      <c r="I25" s="25">
        <v>1.4</v>
      </c>
      <c r="J25" s="25"/>
      <c r="K25" s="25">
        <v>4.5</v>
      </c>
      <c r="L25" s="25">
        <v>8.1</v>
      </c>
      <c r="M25" s="21">
        <v>482</v>
      </c>
      <c r="N25" s="21">
        <v>69</v>
      </c>
      <c r="O25" s="5"/>
      <c r="P25" s="5"/>
    </row>
    <row r="26" spans="1:16" ht="12.75">
      <c r="A26" s="21" t="s">
        <v>76</v>
      </c>
      <c r="B26" s="21">
        <v>9983</v>
      </c>
      <c r="C26" s="21">
        <v>7.77</v>
      </c>
      <c r="D26" s="21">
        <v>3000</v>
      </c>
      <c r="E26" s="146">
        <v>240</v>
      </c>
      <c r="F26" s="21">
        <v>534</v>
      </c>
      <c r="G26" s="21"/>
      <c r="H26" s="22"/>
      <c r="I26" s="25"/>
      <c r="J26" s="25"/>
      <c r="K26" s="25"/>
      <c r="L26" s="25"/>
      <c r="M26" s="21">
        <v>652</v>
      </c>
      <c r="N26" s="21"/>
      <c r="O26" s="5"/>
      <c r="P26" s="5"/>
    </row>
    <row r="27" spans="1:16" ht="12.75">
      <c r="A27" s="21" t="s">
        <v>77</v>
      </c>
      <c r="B27" s="21">
        <v>9149</v>
      </c>
      <c r="C27" s="21">
        <v>7.81</v>
      </c>
      <c r="D27" s="21">
        <v>4040</v>
      </c>
      <c r="E27" s="146">
        <v>280</v>
      </c>
      <c r="F27" s="21">
        <v>643</v>
      </c>
      <c r="G27" s="21"/>
      <c r="H27" s="22"/>
      <c r="I27" s="25"/>
      <c r="J27" s="25"/>
      <c r="K27" s="25"/>
      <c r="L27" s="25"/>
      <c r="M27" s="21">
        <v>964</v>
      </c>
      <c r="N27" s="21"/>
      <c r="O27" s="5"/>
      <c r="P27" s="5"/>
    </row>
    <row r="28" spans="1:16" ht="12.75">
      <c r="A28" s="21">
        <v>20</v>
      </c>
      <c r="B28" s="21">
        <v>9828</v>
      </c>
      <c r="C28" s="21"/>
      <c r="D28" s="21"/>
      <c r="E28" s="146"/>
      <c r="F28" s="21"/>
      <c r="G28" s="21"/>
      <c r="H28" s="22"/>
      <c r="I28" s="25"/>
      <c r="J28" s="25"/>
      <c r="K28" s="25"/>
      <c r="L28" s="25"/>
      <c r="M28" s="21"/>
      <c r="N28" s="21"/>
      <c r="O28" s="5"/>
      <c r="P28" s="5"/>
    </row>
    <row r="29" spans="1:16" ht="12.75">
      <c r="A29" s="21">
        <v>21</v>
      </c>
      <c r="B29" s="21">
        <v>9251</v>
      </c>
      <c r="C29" s="21"/>
      <c r="D29" s="21"/>
      <c r="E29" s="146"/>
      <c r="F29" s="21"/>
      <c r="G29" s="21"/>
      <c r="H29" s="22"/>
      <c r="I29" s="25"/>
      <c r="J29" s="25"/>
      <c r="K29" s="25"/>
      <c r="L29" s="25"/>
      <c r="M29" s="21"/>
      <c r="N29" s="21"/>
      <c r="O29" s="5"/>
      <c r="P29" s="5"/>
    </row>
    <row r="30" spans="1:16" ht="12.75">
      <c r="A30" s="21">
        <v>22</v>
      </c>
      <c r="B30" s="21">
        <v>9495</v>
      </c>
      <c r="C30" s="21">
        <v>7.83</v>
      </c>
      <c r="D30" s="21">
        <v>2070</v>
      </c>
      <c r="E30" s="146">
        <v>640</v>
      </c>
      <c r="F30" s="21">
        <v>676</v>
      </c>
      <c r="G30" s="21"/>
      <c r="H30" s="22"/>
      <c r="I30" s="25"/>
      <c r="J30" s="25"/>
      <c r="K30" s="25"/>
      <c r="L30" s="25"/>
      <c r="M30" s="21">
        <v>411</v>
      </c>
      <c r="N30" s="21"/>
      <c r="O30" s="5"/>
      <c r="P30" s="5"/>
    </row>
    <row r="31" spans="1:16" ht="12.75">
      <c r="A31" s="21" t="s">
        <v>92</v>
      </c>
      <c r="B31" s="21">
        <v>8410</v>
      </c>
      <c r="C31" s="21">
        <v>7.67</v>
      </c>
      <c r="D31" s="21">
        <v>3140</v>
      </c>
      <c r="E31" s="146">
        <v>400</v>
      </c>
      <c r="F31" s="21">
        <v>712</v>
      </c>
      <c r="G31" s="21">
        <v>660</v>
      </c>
      <c r="H31" s="22">
        <v>74.39</v>
      </c>
      <c r="I31" s="25">
        <v>1.1</v>
      </c>
      <c r="J31" s="25">
        <v>82</v>
      </c>
      <c r="K31" s="25">
        <v>7.8</v>
      </c>
      <c r="L31" s="25">
        <v>13</v>
      </c>
      <c r="M31" s="21">
        <v>794</v>
      </c>
      <c r="N31" s="21">
        <v>58</v>
      </c>
      <c r="O31" s="5"/>
      <c r="P31" s="5"/>
    </row>
    <row r="32" spans="1:16" ht="12.75">
      <c r="A32" s="21">
        <v>24</v>
      </c>
      <c r="B32" s="21">
        <v>8653</v>
      </c>
      <c r="C32" s="21">
        <v>7.67</v>
      </c>
      <c r="D32" s="21">
        <v>3540</v>
      </c>
      <c r="E32" s="146">
        <v>720</v>
      </c>
      <c r="F32" s="21">
        <v>790</v>
      </c>
      <c r="G32" s="21"/>
      <c r="H32" s="22"/>
      <c r="I32" s="22"/>
      <c r="J32" s="25"/>
      <c r="K32" s="25"/>
      <c r="L32" s="25"/>
      <c r="M32" s="21">
        <v>865</v>
      </c>
      <c r="N32" s="21"/>
      <c r="O32" s="5"/>
      <c r="P32" s="5"/>
    </row>
    <row r="33" spans="1:16" ht="12.75">
      <c r="A33" s="21">
        <v>25</v>
      </c>
      <c r="B33" s="21">
        <v>7887</v>
      </c>
      <c r="C33" s="21">
        <v>7.73</v>
      </c>
      <c r="D33" s="21">
        <v>4860</v>
      </c>
      <c r="E33" s="146">
        <v>520</v>
      </c>
      <c r="F33" s="21">
        <v>714</v>
      </c>
      <c r="G33" s="21"/>
      <c r="H33" s="22"/>
      <c r="I33" s="25"/>
      <c r="J33" s="25"/>
      <c r="K33" s="25"/>
      <c r="L33" s="25"/>
      <c r="M33" s="21">
        <v>1666</v>
      </c>
      <c r="N33" s="21"/>
      <c r="O33" s="5"/>
      <c r="P33" s="5"/>
    </row>
    <row r="34" spans="1:16" ht="12.75">
      <c r="A34" s="21">
        <v>26</v>
      </c>
      <c r="B34" s="21">
        <v>8236</v>
      </c>
      <c r="C34" s="22">
        <v>7.6</v>
      </c>
      <c r="D34" s="21">
        <v>4310</v>
      </c>
      <c r="E34" s="146">
        <v>600</v>
      </c>
      <c r="F34" s="21">
        <v>695</v>
      </c>
      <c r="G34" s="21"/>
      <c r="H34" s="22"/>
      <c r="I34" s="25"/>
      <c r="J34" s="25"/>
      <c r="K34" s="25"/>
      <c r="L34" s="25"/>
      <c r="M34" s="21">
        <v>1234</v>
      </c>
      <c r="N34" s="21"/>
      <c r="O34" s="5"/>
      <c r="P34" s="5"/>
    </row>
    <row r="35" spans="1:16" ht="12.75">
      <c r="A35" s="21" t="s">
        <v>80</v>
      </c>
      <c r="B35" s="21">
        <v>8491</v>
      </c>
      <c r="C35" s="21"/>
      <c r="D35" s="21"/>
      <c r="E35" s="146"/>
      <c r="F35" s="21"/>
      <c r="G35" s="21"/>
      <c r="H35" s="22"/>
      <c r="I35" s="25"/>
      <c r="J35" s="25"/>
      <c r="K35" s="25"/>
      <c r="L35" s="25"/>
      <c r="M35" s="21"/>
      <c r="N35" s="21"/>
      <c r="O35" s="5"/>
      <c r="P35" s="5"/>
    </row>
    <row r="36" spans="1:16" ht="12.75">
      <c r="A36" s="21" t="s">
        <v>93</v>
      </c>
      <c r="B36" s="21">
        <v>8709</v>
      </c>
      <c r="C36" s="21"/>
      <c r="D36" s="21"/>
      <c r="E36" s="146"/>
      <c r="F36" s="21"/>
      <c r="G36" s="21"/>
      <c r="H36" s="22"/>
      <c r="I36" s="25"/>
      <c r="J36" s="25"/>
      <c r="K36" s="25"/>
      <c r="L36" s="25"/>
      <c r="M36" s="21"/>
      <c r="N36" s="21"/>
      <c r="O36" s="5"/>
      <c r="P36" s="5"/>
    </row>
    <row r="37" spans="1:16" ht="12.75">
      <c r="A37" s="21">
        <v>29</v>
      </c>
      <c r="B37" s="21">
        <v>8467</v>
      </c>
      <c r="C37" s="21">
        <v>7.69</v>
      </c>
      <c r="D37" s="21">
        <v>1949</v>
      </c>
      <c r="E37" s="146">
        <v>520</v>
      </c>
      <c r="F37" s="21">
        <v>746</v>
      </c>
      <c r="G37" s="21"/>
      <c r="H37" s="22"/>
      <c r="I37" s="25"/>
      <c r="J37" s="25"/>
      <c r="K37" s="25"/>
      <c r="L37" s="25"/>
      <c r="M37" s="21">
        <v>369</v>
      </c>
      <c r="N37" s="21"/>
      <c r="O37" s="5"/>
      <c r="P37" s="5"/>
    </row>
    <row r="38" spans="1:16" ht="12.75">
      <c r="A38" s="21">
        <v>30</v>
      </c>
      <c r="B38" s="21">
        <v>8626</v>
      </c>
      <c r="C38" s="22">
        <v>7.8</v>
      </c>
      <c r="D38" s="21">
        <v>1770</v>
      </c>
      <c r="E38" s="146">
        <v>180</v>
      </c>
      <c r="F38" s="21">
        <v>526</v>
      </c>
      <c r="G38" s="21"/>
      <c r="H38" s="22"/>
      <c r="I38" s="25"/>
      <c r="J38" s="25"/>
      <c r="K38" s="25"/>
      <c r="L38" s="25"/>
      <c r="M38" s="21">
        <v>284</v>
      </c>
      <c r="N38" s="21"/>
      <c r="O38" s="5"/>
      <c r="P38" s="5"/>
    </row>
    <row r="39" spans="1:16" ht="13.5" thickBot="1">
      <c r="A39" s="21">
        <v>31</v>
      </c>
      <c r="B39" s="21">
        <v>8415</v>
      </c>
      <c r="C39" s="21">
        <v>7.85</v>
      </c>
      <c r="D39" s="21">
        <v>2070</v>
      </c>
      <c r="E39" s="21">
        <v>500</v>
      </c>
      <c r="F39" s="21">
        <v>854</v>
      </c>
      <c r="G39" s="21"/>
      <c r="H39" s="21"/>
      <c r="I39" s="22"/>
      <c r="J39" s="25"/>
      <c r="K39" s="25"/>
      <c r="L39" s="25"/>
      <c r="M39" s="21">
        <v>411</v>
      </c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7.75</v>
      </c>
      <c r="D40" s="50">
        <f>ROUND(AVERAGE(D9:D39),0)</f>
        <v>3233</v>
      </c>
      <c r="E40" s="50">
        <f>ROUND(AVERAGE(E9:E39),0)</f>
        <v>505</v>
      </c>
      <c r="F40" s="50">
        <f>ROUND(AVERAGE(F9:F39),0)</f>
        <v>687</v>
      </c>
      <c r="G40" s="50">
        <f>ROUND(AVERAGE(G9:G39),0)</f>
        <v>400</v>
      </c>
      <c r="H40" s="51">
        <f>ROUND(AVERAGE(H9:H39),1)</f>
        <v>50.4</v>
      </c>
      <c r="I40" s="51">
        <f>ROUND(AVERAGE(I9:I39),1)</f>
        <v>1.4</v>
      </c>
      <c r="J40" s="51">
        <f>ROUND(AVERAGE(J9:J39),1)</f>
        <v>73.7</v>
      </c>
      <c r="K40" s="51">
        <f>ROUND(AVERAGE(K9:K39),1)</f>
        <v>5.9</v>
      </c>
      <c r="L40" s="51">
        <f>ROUND(AVERAGE(L9:L39),1)</f>
        <v>11</v>
      </c>
      <c r="M40" s="50">
        <f>ROUND(AVERAGE(M9:M39),0)</f>
        <v>816</v>
      </c>
      <c r="N40" s="88">
        <f>ROUND(AVERAGE(N9:N39),0)</f>
        <v>64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E40*9.263</f>
        <v>4677.815</v>
      </c>
      <c r="F41" s="25">
        <f aca="true" t="shared" si="0" ref="F41:N41">F40*9.263</f>
        <v>6363.681</v>
      </c>
      <c r="G41" s="25">
        <f t="shared" si="0"/>
        <v>3705.2</v>
      </c>
      <c r="H41" s="25">
        <f t="shared" si="0"/>
        <v>466.85519999999997</v>
      </c>
      <c r="I41" s="25">
        <f t="shared" si="0"/>
        <v>12.9682</v>
      </c>
      <c r="J41" s="25">
        <f t="shared" si="0"/>
        <v>682.6831</v>
      </c>
      <c r="K41" s="25">
        <f t="shared" si="0"/>
        <v>54.651700000000005</v>
      </c>
      <c r="L41" s="25">
        <f t="shared" si="0"/>
        <v>101.893</v>
      </c>
      <c r="M41" s="25">
        <f t="shared" si="0"/>
        <v>7558.608</v>
      </c>
      <c r="N41" s="25">
        <f t="shared" si="0"/>
        <v>592.832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E40*287.14</f>
        <v>145005.69999999998</v>
      </c>
      <c r="F42" s="25">
        <f aca="true" t="shared" si="1" ref="F42:N42">F40*287.14</f>
        <v>197265.18</v>
      </c>
      <c r="G42" s="25">
        <f t="shared" si="1"/>
        <v>114856</v>
      </c>
      <c r="H42" s="25">
        <f t="shared" si="1"/>
        <v>14471.856</v>
      </c>
      <c r="I42" s="25">
        <f t="shared" si="1"/>
        <v>401.996</v>
      </c>
      <c r="J42" s="25">
        <f t="shared" si="1"/>
        <v>21162.218</v>
      </c>
      <c r="K42" s="25">
        <f t="shared" si="1"/>
        <v>1694.126</v>
      </c>
      <c r="L42" s="25">
        <f t="shared" si="1"/>
        <v>3158.54</v>
      </c>
      <c r="M42" s="25">
        <f t="shared" si="1"/>
        <v>234306.24</v>
      </c>
      <c r="N42" s="25">
        <f t="shared" si="1"/>
        <v>18376.96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6">
      <selection activeCell="M48" sqref="M48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99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8667</v>
      </c>
      <c r="C9" s="22">
        <v>7.53</v>
      </c>
      <c r="D9" s="21">
        <v>2280</v>
      </c>
      <c r="E9" s="25">
        <v>18.8</v>
      </c>
      <c r="F9" s="21">
        <v>65</v>
      </c>
      <c r="G9" s="22"/>
      <c r="H9" s="24"/>
      <c r="I9" s="25"/>
      <c r="J9" s="21"/>
      <c r="K9" s="21"/>
      <c r="L9" s="21"/>
      <c r="M9" s="21">
        <v>553</v>
      </c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8501</v>
      </c>
      <c r="C10" s="22">
        <v>7.53</v>
      </c>
      <c r="D10" s="21">
        <v>2210</v>
      </c>
      <c r="E10" s="25">
        <v>26.4</v>
      </c>
      <c r="F10" s="21">
        <v>82</v>
      </c>
      <c r="G10" s="22"/>
      <c r="H10" s="24"/>
      <c r="I10" s="25"/>
      <c r="J10" s="21"/>
      <c r="K10" s="21"/>
      <c r="L10" s="21"/>
      <c r="M10" s="21">
        <v>525</v>
      </c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 t="s">
        <v>95</v>
      </c>
      <c r="B11" s="21">
        <v>8426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>
        <v>4</v>
      </c>
      <c r="B12" s="21">
        <v>8396</v>
      </c>
      <c r="C12" s="22"/>
      <c r="D12" s="21"/>
      <c r="E12" s="25"/>
      <c r="F12" s="21"/>
      <c r="G12" s="22"/>
      <c r="H12" s="24"/>
      <c r="I12" s="25"/>
      <c r="J12" s="21"/>
      <c r="K12" s="21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96</v>
      </c>
      <c r="B13" s="21">
        <v>7917</v>
      </c>
      <c r="C13" s="22"/>
      <c r="D13" s="21"/>
      <c r="E13" s="25"/>
      <c r="F13" s="21"/>
      <c r="G13" s="22"/>
      <c r="H13" s="24"/>
      <c r="I13" s="25"/>
      <c r="J13" s="21"/>
      <c r="K13" s="21"/>
      <c r="L13" s="21"/>
      <c r="M13" s="21"/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9079</v>
      </c>
      <c r="C14" s="22">
        <v>7.63</v>
      </c>
      <c r="D14" s="21">
        <v>2540</v>
      </c>
      <c r="E14" s="25">
        <v>13.6</v>
      </c>
      <c r="F14" s="21">
        <v>45</v>
      </c>
      <c r="G14" s="22"/>
      <c r="H14" s="24"/>
      <c r="I14" s="25"/>
      <c r="J14" s="21"/>
      <c r="K14" s="21"/>
      <c r="L14" s="21"/>
      <c r="M14" s="21">
        <v>624</v>
      </c>
      <c r="N14" s="21"/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 t="s">
        <v>70</v>
      </c>
      <c r="B15" s="21">
        <v>9031</v>
      </c>
      <c r="C15" s="22">
        <v>7.56</v>
      </c>
      <c r="D15" s="21">
        <v>2530</v>
      </c>
      <c r="E15" s="25">
        <v>13.1</v>
      </c>
      <c r="F15" s="21">
        <v>53</v>
      </c>
      <c r="G15" s="22"/>
      <c r="H15" s="24"/>
      <c r="I15" s="25"/>
      <c r="J15" s="25"/>
      <c r="K15" s="21"/>
      <c r="L15" s="21"/>
      <c r="M15" s="21">
        <v>567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8751</v>
      </c>
      <c r="C16" s="22">
        <v>7.53</v>
      </c>
      <c r="D16" s="21">
        <v>2510</v>
      </c>
      <c r="E16" s="25">
        <v>22.7</v>
      </c>
      <c r="F16" s="21">
        <v>81</v>
      </c>
      <c r="G16" s="22"/>
      <c r="H16" s="24"/>
      <c r="I16" s="25"/>
      <c r="J16" s="21"/>
      <c r="K16" s="21"/>
      <c r="L16" s="21"/>
      <c r="M16" s="21">
        <v>617</v>
      </c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97</v>
      </c>
      <c r="B17" s="21">
        <v>8125</v>
      </c>
      <c r="C17" s="22">
        <v>7.55</v>
      </c>
      <c r="D17" s="21">
        <v>2710</v>
      </c>
      <c r="E17" s="25">
        <v>12</v>
      </c>
      <c r="F17" s="21">
        <v>58</v>
      </c>
      <c r="G17" s="22">
        <v>7.45</v>
      </c>
      <c r="H17" s="24">
        <v>0.06</v>
      </c>
      <c r="I17" s="25">
        <v>4.9</v>
      </c>
      <c r="J17" s="21">
        <v>8.6</v>
      </c>
      <c r="K17" s="21">
        <v>0.17</v>
      </c>
      <c r="L17" s="21">
        <v>0.49</v>
      </c>
      <c r="M17" s="21">
        <v>652</v>
      </c>
      <c r="N17" s="21">
        <v>85</v>
      </c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 t="s">
        <v>98</v>
      </c>
      <c r="B18" s="21">
        <v>8004</v>
      </c>
      <c r="C18" s="22"/>
      <c r="D18" s="21"/>
      <c r="E18" s="25"/>
      <c r="F18" s="21"/>
      <c r="G18" s="22"/>
      <c r="H18" s="24"/>
      <c r="I18" s="25"/>
      <c r="J18" s="21"/>
      <c r="K18" s="21"/>
      <c r="L18" s="21"/>
      <c r="M18" s="21"/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8145</v>
      </c>
      <c r="C19" s="22"/>
      <c r="D19" s="21"/>
      <c r="E19" s="25"/>
      <c r="F19" s="21"/>
      <c r="G19" s="22"/>
      <c r="H19" s="24"/>
      <c r="I19" s="25"/>
      <c r="J19" s="21"/>
      <c r="K19" s="21"/>
      <c r="L19" s="21"/>
      <c r="M19" s="21"/>
      <c r="N19" s="21"/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8897</v>
      </c>
      <c r="C20" s="22">
        <v>7.55</v>
      </c>
      <c r="D20" s="21">
        <v>2950</v>
      </c>
      <c r="E20" s="25">
        <v>15.2</v>
      </c>
      <c r="F20" s="21">
        <v>57</v>
      </c>
      <c r="G20" s="22"/>
      <c r="H20" s="24"/>
      <c r="I20" s="25"/>
      <c r="J20" s="21"/>
      <c r="K20" s="21"/>
      <c r="L20" s="21"/>
      <c r="M20" s="21">
        <v>752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73</v>
      </c>
      <c r="B21" s="21">
        <v>9579</v>
      </c>
      <c r="C21" s="22">
        <v>7.54</v>
      </c>
      <c r="D21" s="21">
        <v>2780</v>
      </c>
      <c r="E21" s="25">
        <v>15.2</v>
      </c>
      <c r="F21" s="21">
        <v>46</v>
      </c>
      <c r="G21" s="22"/>
      <c r="H21" s="24"/>
      <c r="I21" s="25"/>
      <c r="J21" s="21"/>
      <c r="K21" s="21"/>
      <c r="L21" s="21"/>
      <c r="M21" s="21">
        <v>695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>
        <v>14</v>
      </c>
      <c r="B22" s="21">
        <v>8592</v>
      </c>
      <c r="C22" s="22">
        <v>7.5</v>
      </c>
      <c r="D22" s="21">
        <v>2750</v>
      </c>
      <c r="E22" s="25">
        <v>13.6</v>
      </c>
      <c r="F22" s="21">
        <v>49</v>
      </c>
      <c r="G22" s="22"/>
      <c r="H22" s="24"/>
      <c r="I22" s="25"/>
      <c r="J22" s="21"/>
      <c r="K22" s="21"/>
      <c r="L22" s="21"/>
      <c r="M22" s="21">
        <v>674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>
        <v>15</v>
      </c>
      <c r="B23" s="21">
        <v>9043</v>
      </c>
      <c r="C23" s="22">
        <v>7.44</v>
      </c>
      <c r="D23" s="21">
        <v>2900</v>
      </c>
      <c r="E23" s="25">
        <v>8.4</v>
      </c>
      <c r="F23" s="21">
        <v>51</v>
      </c>
      <c r="G23" s="22">
        <v>8.59</v>
      </c>
      <c r="H23" s="24">
        <v>1.94</v>
      </c>
      <c r="I23" s="25">
        <v>4.2</v>
      </c>
      <c r="J23" s="21">
        <v>9.2</v>
      </c>
      <c r="K23" s="21">
        <v>0.17</v>
      </c>
      <c r="L23" s="22">
        <v>0.47</v>
      </c>
      <c r="M23" s="21">
        <v>801</v>
      </c>
      <c r="N23" s="21">
        <v>114</v>
      </c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9907</v>
      </c>
      <c r="C24" s="22">
        <v>7.4</v>
      </c>
      <c r="D24" s="21">
        <v>2770</v>
      </c>
      <c r="E24" s="25">
        <v>14</v>
      </c>
      <c r="F24" s="21">
        <v>62</v>
      </c>
      <c r="G24" s="22"/>
      <c r="H24" s="24"/>
      <c r="I24" s="25"/>
      <c r="J24" s="21"/>
      <c r="K24" s="21"/>
      <c r="L24" s="21"/>
      <c r="M24" s="21">
        <v>659</v>
      </c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7840</v>
      </c>
      <c r="C25" s="22"/>
      <c r="D25" s="21"/>
      <c r="E25" s="25"/>
      <c r="F25" s="21"/>
      <c r="G25" s="22"/>
      <c r="H25" s="24"/>
      <c r="I25" s="25"/>
      <c r="J25" s="21"/>
      <c r="K25" s="21"/>
      <c r="L25" s="21"/>
      <c r="M25" s="21"/>
      <c r="N25" s="21"/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7606</v>
      </c>
      <c r="C26" s="22"/>
      <c r="D26" s="21"/>
      <c r="E26" s="25"/>
      <c r="F26" s="21"/>
      <c r="G26" s="22"/>
      <c r="H26" s="24"/>
      <c r="I26" s="25"/>
      <c r="J26" s="21"/>
      <c r="K26" s="21"/>
      <c r="L26" s="21"/>
      <c r="M26" s="21"/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>
        <v>19</v>
      </c>
      <c r="B27" s="21">
        <v>7771</v>
      </c>
      <c r="C27" s="22">
        <v>7.54</v>
      </c>
      <c r="D27" s="21">
        <v>3050</v>
      </c>
      <c r="E27" s="25">
        <v>16.7</v>
      </c>
      <c r="F27" s="21">
        <v>42</v>
      </c>
      <c r="G27" s="22"/>
      <c r="H27" s="24"/>
      <c r="I27" s="25"/>
      <c r="J27" s="21"/>
      <c r="K27" s="21"/>
      <c r="L27" s="21"/>
      <c r="M27" s="21">
        <v>900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9234</v>
      </c>
      <c r="C28" s="22">
        <v>7.63</v>
      </c>
      <c r="D28" s="21">
        <v>2890</v>
      </c>
      <c r="E28" s="25">
        <v>15</v>
      </c>
      <c r="F28" s="21">
        <v>53</v>
      </c>
      <c r="G28" s="22">
        <v>8.06</v>
      </c>
      <c r="H28" s="24">
        <v>0.13</v>
      </c>
      <c r="I28" s="25">
        <v>2.83</v>
      </c>
      <c r="J28" s="21">
        <v>7.4</v>
      </c>
      <c r="K28" s="21">
        <v>0.15</v>
      </c>
      <c r="L28" s="21">
        <v>0.47</v>
      </c>
      <c r="M28" s="21">
        <v>808</v>
      </c>
      <c r="N28" s="21">
        <v>122</v>
      </c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8688</v>
      </c>
      <c r="C29" s="22">
        <v>7.49</v>
      </c>
      <c r="D29" s="21">
        <v>2860</v>
      </c>
      <c r="E29" s="25">
        <v>12</v>
      </c>
      <c r="F29" s="21">
        <v>42</v>
      </c>
      <c r="G29" s="22"/>
      <c r="H29" s="24"/>
      <c r="I29" s="25"/>
      <c r="J29" s="21"/>
      <c r="K29" s="21"/>
      <c r="L29" s="22"/>
      <c r="M29" s="21">
        <v>766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>
        <v>22</v>
      </c>
      <c r="B30" s="21">
        <v>8669</v>
      </c>
      <c r="C30" s="22">
        <v>7.55</v>
      </c>
      <c r="D30" s="21">
        <v>2930</v>
      </c>
      <c r="E30" s="25">
        <v>9.6</v>
      </c>
      <c r="F30" s="21">
        <v>46</v>
      </c>
      <c r="G30" s="22"/>
      <c r="H30" s="24"/>
      <c r="I30" s="25"/>
      <c r="J30" s="21"/>
      <c r="K30" s="21"/>
      <c r="L30" s="21"/>
      <c r="M30" s="21">
        <v>815</v>
      </c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>
        <v>23</v>
      </c>
      <c r="B31" s="21">
        <v>7605</v>
      </c>
      <c r="C31" s="22">
        <v>7.58</v>
      </c>
      <c r="D31" s="21">
        <v>2970</v>
      </c>
      <c r="E31" s="25">
        <v>9.2</v>
      </c>
      <c r="F31" s="21">
        <v>55</v>
      </c>
      <c r="G31" s="22"/>
      <c r="H31" s="24"/>
      <c r="I31" s="25"/>
      <c r="J31" s="25"/>
      <c r="K31" s="21"/>
      <c r="L31" s="21"/>
      <c r="M31" s="21">
        <v>822</v>
      </c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 t="s">
        <v>79</v>
      </c>
      <c r="B32" s="21">
        <v>7568</v>
      </c>
      <c r="C32" s="22"/>
      <c r="D32" s="21"/>
      <c r="E32" s="25"/>
      <c r="F32" s="21"/>
      <c r="G32" s="22"/>
      <c r="H32" s="24"/>
      <c r="I32" s="25"/>
      <c r="J32" s="21"/>
      <c r="K32" s="21"/>
      <c r="L32" s="21"/>
      <c r="M32" s="21"/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8629</v>
      </c>
      <c r="C33" s="22"/>
      <c r="D33" s="21"/>
      <c r="E33" s="25"/>
      <c r="F33" s="21"/>
      <c r="G33" s="22"/>
      <c r="H33" s="24"/>
      <c r="I33" s="25"/>
      <c r="J33" s="21"/>
      <c r="K33" s="21"/>
      <c r="L33" s="21"/>
      <c r="M33" s="21"/>
      <c r="N33" s="21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>
        <v>26</v>
      </c>
      <c r="B34" s="21">
        <v>8598</v>
      </c>
      <c r="C34" s="22">
        <v>7.6</v>
      </c>
      <c r="D34" s="21">
        <v>3000</v>
      </c>
      <c r="E34" s="25">
        <v>10.4</v>
      </c>
      <c r="F34" s="21">
        <v>36</v>
      </c>
      <c r="G34" s="22"/>
      <c r="H34" s="24"/>
      <c r="I34" s="25"/>
      <c r="J34" s="21"/>
      <c r="K34" s="21"/>
      <c r="L34" s="21"/>
      <c r="M34" s="21">
        <v>851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8631</v>
      </c>
      <c r="C35" s="22">
        <v>7.52</v>
      </c>
      <c r="D35" s="21">
        <v>2840</v>
      </c>
      <c r="E35" s="25">
        <v>8.8</v>
      </c>
      <c r="F35" s="21">
        <v>44</v>
      </c>
      <c r="G35" s="22"/>
      <c r="H35" s="24"/>
      <c r="I35" s="25"/>
      <c r="J35" s="25"/>
      <c r="K35" s="21"/>
      <c r="L35" s="21"/>
      <c r="M35" s="21">
        <v>773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8027</v>
      </c>
      <c r="C36" s="22">
        <v>7.58</v>
      </c>
      <c r="D36" s="21">
        <v>2830</v>
      </c>
      <c r="E36" s="25">
        <v>8.4</v>
      </c>
      <c r="F36" s="21">
        <v>51</v>
      </c>
      <c r="G36" s="22"/>
      <c r="H36" s="24"/>
      <c r="I36" s="25"/>
      <c r="J36" s="21"/>
      <c r="K36" s="21"/>
      <c r="L36" s="21"/>
      <c r="M36" s="21">
        <v>773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>
        <v>29</v>
      </c>
      <c r="B37" s="21">
        <v>8612</v>
      </c>
      <c r="C37" s="22">
        <v>7.55</v>
      </c>
      <c r="D37" s="21">
        <v>2910</v>
      </c>
      <c r="E37" s="25">
        <v>7.6</v>
      </c>
      <c r="F37" s="21">
        <v>48</v>
      </c>
      <c r="G37" s="22">
        <v>8.02</v>
      </c>
      <c r="H37" s="24">
        <v>1.55</v>
      </c>
      <c r="I37" s="25">
        <v>3.1</v>
      </c>
      <c r="J37" s="21">
        <v>7.4</v>
      </c>
      <c r="K37" s="21">
        <v>0.15</v>
      </c>
      <c r="L37" s="21">
        <v>0.31</v>
      </c>
      <c r="M37" s="21">
        <v>794</v>
      </c>
      <c r="N37" s="21">
        <v>135</v>
      </c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8328</v>
      </c>
      <c r="C38" s="22">
        <v>7.59</v>
      </c>
      <c r="D38" s="21">
        <v>3040</v>
      </c>
      <c r="E38" s="25">
        <v>7.6</v>
      </c>
      <c r="F38" s="21">
        <v>33</v>
      </c>
      <c r="G38" s="22"/>
      <c r="H38" s="24"/>
      <c r="I38" s="25"/>
      <c r="J38" s="21"/>
      <c r="K38" s="21"/>
      <c r="L38" s="21"/>
      <c r="M38" s="21">
        <v>844</v>
      </c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/>
      <c r="B39" s="21"/>
      <c r="C39" s="22"/>
      <c r="D39" s="21"/>
      <c r="E39" s="25"/>
      <c r="F39" s="21"/>
      <c r="G39" s="22"/>
      <c r="H39" s="24"/>
      <c r="I39" s="25"/>
      <c r="J39" s="21"/>
      <c r="K39" s="21"/>
      <c r="L39" s="21"/>
      <c r="M39" s="21"/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7.54</v>
      </c>
      <c r="D40" s="50">
        <f>ROUND(AVERAGE(D9:D39),0)</f>
        <v>2774</v>
      </c>
      <c r="E40" s="51">
        <f>ROUND(AVERAGE(E9:E39),1)</f>
        <v>13.3</v>
      </c>
      <c r="F40" s="51">
        <f>ROUND(AVERAGE(F9:F39),1)</f>
        <v>52.3</v>
      </c>
      <c r="G40" s="49">
        <f>ROUND(AVERAGE(G9:G39),2)</f>
        <v>8.03</v>
      </c>
      <c r="H40" s="49">
        <f>ROUND(AVERAGE(H9:H39),2)</f>
        <v>0.92</v>
      </c>
      <c r="I40" s="51">
        <f>ROUND(AVERAGE(I9:I39),1)</f>
        <v>3.8</v>
      </c>
      <c r="J40" s="51">
        <f>ROUND(AVERAGE(J9:J39),1)</f>
        <v>8.2</v>
      </c>
      <c r="K40" s="49">
        <f>ROUND(AVERAGE(K9:K39),2)</f>
        <v>0.16</v>
      </c>
      <c r="L40" s="49">
        <f>ROUND(AVERAGE(L9:L39),2)</f>
        <v>0.44</v>
      </c>
      <c r="M40" s="50">
        <f>ROUND(AVERAGE(M9:M39),0)</f>
        <v>727</v>
      </c>
      <c r="N40" s="88">
        <f>ROUND(AVERAGE(N9:N39),0)</f>
        <v>114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E40*8.496</f>
        <v>112.99680000000001</v>
      </c>
      <c r="F41" s="25">
        <f aca="true" t="shared" si="0" ref="F41:N41">F40*8.496</f>
        <v>444.3408</v>
      </c>
      <c r="G41" s="25">
        <f t="shared" si="0"/>
        <v>68.22288</v>
      </c>
      <c r="H41" s="25">
        <f t="shared" si="0"/>
        <v>7.816320000000001</v>
      </c>
      <c r="I41" s="25">
        <f t="shared" si="0"/>
        <v>32.2848</v>
      </c>
      <c r="J41" s="25">
        <f t="shared" si="0"/>
        <v>69.6672</v>
      </c>
      <c r="K41" s="25">
        <f t="shared" si="0"/>
        <v>1.3593600000000001</v>
      </c>
      <c r="L41" s="25">
        <f t="shared" si="0"/>
        <v>3.7382400000000002</v>
      </c>
      <c r="M41" s="25">
        <f t="shared" si="0"/>
        <v>6176.592000000001</v>
      </c>
      <c r="N41" s="25">
        <f t="shared" si="0"/>
        <v>968.5440000000001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E40*254.866</f>
        <v>3389.7178000000004</v>
      </c>
      <c r="F42" s="25">
        <f aca="true" t="shared" si="1" ref="F42:N42">F40*254.866</f>
        <v>13329.4918</v>
      </c>
      <c r="G42" s="25">
        <f t="shared" si="1"/>
        <v>2046.57398</v>
      </c>
      <c r="H42" s="25">
        <f t="shared" si="1"/>
        <v>234.47672000000003</v>
      </c>
      <c r="I42" s="25">
        <f t="shared" si="1"/>
        <v>968.4908</v>
      </c>
      <c r="J42" s="25">
        <f t="shared" si="1"/>
        <v>2089.9012</v>
      </c>
      <c r="K42" s="25">
        <f t="shared" si="1"/>
        <v>40.778560000000006</v>
      </c>
      <c r="L42" s="25">
        <f t="shared" si="1"/>
        <v>112.14104</v>
      </c>
      <c r="M42" s="25">
        <f t="shared" si="1"/>
        <v>185287.58200000002</v>
      </c>
      <c r="N42" s="25">
        <f t="shared" si="1"/>
        <v>29054.724000000002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150" zoomScaleNormal="150" zoomScalePageLayoutView="0" workbookViewId="0" topLeftCell="A19">
      <selection activeCell="L51" sqref="L51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14" width="10.7109375" style="6" customWidth="1"/>
    <col min="15" max="16384" width="9.140625" style="6" customWidth="1"/>
  </cols>
  <sheetData>
    <row r="1" spans="1:16" ht="20.25">
      <c r="A1" s="1" t="s">
        <v>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" t="s">
        <v>32</v>
      </c>
      <c r="B2" s="5"/>
      <c r="C2" s="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6.25">
      <c r="A3" s="11" t="s">
        <v>99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</row>
    <row r="4" spans="1:16" ht="13.5" thickBot="1">
      <c r="A4" s="5"/>
      <c r="B4" s="5"/>
      <c r="C4" s="8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20</v>
      </c>
      <c r="G5" s="13" t="s">
        <v>21</v>
      </c>
      <c r="H5" s="13" t="s">
        <v>33</v>
      </c>
      <c r="I5" s="13" t="s">
        <v>34</v>
      </c>
      <c r="J5" s="13" t="s">
        <v>6</v>
      </c>
      <c r="K5" s="13" t="s">
        <v>35</v>
      </c>
      <c r="L5" s="13" t="s">
        <v>7</v>
      </c>
      <c r="M5" s="13" t="s">
        <v>8</v>
      </c>
      <c r="N5" s="18" t="s">
        <v>9</v>
      </c>
      <c r="O5" s="19"/>
      <c r="P5" s="19"/>
    </row>
    <row r="6" spans="1:14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1" t="s">
        <v>26</v>
      </c>
      <c r="H6" s="21" t="s">
        <v>13</v>
      </c>
      <c r="I6" s="21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29</v>
      </c>
    </row>
    <row r="7" spans="1:14" ht="15" thickBot="1">
      <c r="A7" s="56"/>
      <c r="B7" s="57"/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1"/>
    </row>
    <row r="8" spans="1:16" ht="15.75" thickBot="1" thickTop="1">
      <c r="A8" s="36"/>
      <c r="B8" s="37"/>
      <c r="C8" s="38"/>
      <c r="D8" s="39"/>
      <c r="E8" s="40"/>
      <c r="F8" s="40"/>
      <c r="G8" s="40"/>
      <c r="H8" s="40"/>
      <c r="I8" s="40"/>
      <c r="J8" s="40"/>
      <c r="K8" s="40"/>
      <c r="L8" s="40"/>
      <c r="M8" s="40"/>
      <c r="N8" s="62"/>
      <c r="O8" s="19"/>
      <c r="P8" s="19"/>
    </row>
    <row r="9" spans="1:16" ht="13.5" thickTop="1">
      <c r="A9" s="21">
        <v>1</v>
      </c>
      <c r="B9" s="46">
        <v>8667</v>
      </c>
      <c r="C9" s="22">
        <v>7.68</v>
      </c>
      <c r="D9" s="21">
        <v>2060</v>
      </c>
      <c r="E9" s="21">
        <v>260</v>
      </c>
      <c r="F9" s="21">
        <v>649</v>
      </c>
      <c r="G9" s="21"/>
      <c r="H9" s="21"/>
      <c r="I9" s="21"/>
      <c r="J9" s="21"/>
      <c r="K9" s="21"/>
      <c r="L9" s="21"/>
      <c r="M9" s="21">
        <v>383</v>
      </c>
      <c r="N9" s="21"/>
      <c r="O9" s="63"/>
      <c r="P9" s="5"/>
    </row>
    <row r="10" spans="1:16" ht="12.75">
      <c r="A10" s="21">
        <v>2</v>
      </c>
      <c r="B10" s="46">
        <v>8501</v>
      </c>
      <c r="C10" s="22">
        <v>7.74</v>
      </c>
      <c r="D10" s="21">
        <v>2920</v>
      </c>
      <c r="E10" s="21">
        <v>280</v>
      </c>
      <c r="F10" s="21">
        <v>713</v>
      </c>
      <c r="G10" s="21"/>
      <c r="H10" s="21"/>
      <c r="I10" s="21"/>
      <c r="J10" s="21"/>
      <c r="K10" s="21"/>
      <c r="L10" s="21"/>
      <c r="M10" s="21">
        <v>667</v>
      </c>
      <c r="N10" s="21"/>
      <c r="O10" s="63"/>
      <c r="P10" s="5"/>
    </row>
    <row r="11" spans="1:16" ht="12.75">
      <c r="A11" s="21" t="s">
        <v>95</v>
      </c>
      <c r="B11" s="21">
        <v>8426</v>
      </c>
      <c r="C11" s="22"/>
      <c r="D11" s="21"/>
      <c r="E11" s="21"/>
      <c r="F11" s="21"/>
      <c r="G11" s="21"/>
      <c r="H11" s="22"/>
      <c r="I11" s="22"/>
      <c r="J11" s="25"/>
      <c r="K11" s="21"/>
      <c r="L11" s="21"/>
      <c r="M11" s="21"/>
      <c r="N11" s="21"/>
      <c r="O11" s="64"/>
      <c r="P11" s="5"/>
    </row>
    <row r="12" spans="1:16" ht="12.75">
      <c r="A12" s="21">
        <v>4</v>
      </c>
      <c r="B12" s="21">
        <v>8396</v>
      </c>
      <c r="C12" s="22"/>
      <c r="D12" s="21"/>
      <c r="E12" s="21"/>
      <c r="F12" s="21"/>
      <c r="G12" s="21"/>
      <c r="H12" s="22"/>
      <c r="I12" s="22"/>
      <c r="J12" s="25"/>
      <c r="K12" s="25"/>
      <c r="L12" s="25"/>
      <c r="M12" s="21"/>
      <c r="N12" s="21"/>
      <c r="O12" s="64"/>
      <c r="P12" s="5"/>
    </row>
    <row r="13" spans="1:16" ht="12.75">
      <c r="A13" s="21" t="s">
        <v>96</v>
      </c>
      <c r="B13" s="21">
        <v>7917</v>
      </c>
      <c r="C13" s="22"/>
      <c r="D13" s="21"/>
      <c r="E13" s="21"/>
      <c r="F13" s="21"/>
      <c r="G13" s="21"/>
      <c r="H13" s="22"/>
      <c r="I13" s="22"/>
      <c r="J13" s="25"/>
      <c r="K13" s="25"/>
      <c r="L13" s="25"/>
      <c r="M13" s="21"/>
      <c r="N13" s="21"/>
      <c r="O13" s="5"/>
      <c r="P13" s="5"/>
    </row>
    <row r="14" spans="1:16" ht="12.75">
      <c r="A14" s="21">
        <v>6</v>
      </c>
      <c r="B14" s="21">
        <v>9079</v>
      </c>
      <c r="C14" s="22">
        <v>7.87</v>
      </c>
      <c r="D14" s="21">
        <v>2590</v>
      </c>
      <c r="E14" s="21">
        <v>300</v>
      </c>
      <c r="F14" s="21">
        <v>594</v>
      </c>
      <c r="G14" s="21"/>
      <c r="H14" s="22"/>
      <c r="I14" s="22"/>
      <c r="J14" s="25"/>
      <c r="K14" s="25"/>
      <c r="L14" s="25"/>
      <c r="M14" s="21">
        <v>596</v>
      </c>
      <c r="N14" s="21"/>
      <c r="O14" s="5"/>
      <c r="P14" s="5"/>
    </row>
    <row r="15" spans="1:16" ht="12.75">
      <c r="A15" s="21" t="s">
        <v>70</v>
      </c>
      <c r="B15" s="21">
        <v>9031</v>
      </c>
      <c r="C15" s="22">
        <v>7.83</v>
      </c>
      <c r="D15" s="21">
        <v>4380</v>
      </c>
      <c r="E15" s="21">
        <v>760</v>
      </c>
      <c r="F15" s="21">
        <v>538</v>
      </c>
      <c r="G15" s="21"/>
      <c r="H15" s="22"/>
      <c r="I15" s="22"/>
      <c r="J15" s="25"/>
      <c r="K15" s="25"/>
      <c r="L15" s="25"/>
      <c r="M15" s="21">
        <v>1219</v>
      </c>
      <c r="N15" s="21"/>
      <c r="O15" s="64"/>
      <c r="P15" s="5"/>
    </row>
    <row r="16" spans="1:16" ht="12.75">
      <c r="A16" s="21">
        <v>8</v>
      </c>
      <c r="B16" s="21">
        <v>8751</v>
      </c>
      <c r="C16" s="22">
        <v>7.83</v>
      </c>
      <c r="D16" s="21">
        <v>4030</v>
      </c>
      <c r="E16" s="21">
        <v>840</v>
      </c>
      <c r="F16" s="21">
        <v>709</v>
      </c>
      <c r="G16" s="21"/>
      <c r="H16" s="25"/>
      <c r="I16" s="22"/>
      <c r="J16" s="25"/>
      <c r="K16" s="25"/>
      <c r="L16" s="25"/>
      <c r="M16" s="21">
        <v>1163</v>
      </c>
      <c r="N16" s="21"/>
      <c r="O16" s="5"/>
      <c r="P16" s="5"/>
    </row>
    <row r="17" spans="1:16" ht="12.75">
      <c r="A17" s="21" t="s">
        <v>97</v>
      </c>
      <c r="B17" s="21">
        <v>8125</v>
      </c>
      <c r="C17" s="22">
        <v>7.67</v>
      </c>
      <c r="D17" s="21">
        <v>4460</v>
      </c>
      <c r="E17" s="21">
        <v>760</v>
      </c>
      <c r="F17" s="21">
        <v>692</v>
      </c>
      <c r="G17" s="21">
        <v>340</v>
      </c>
      <c r="H17" s="22">
        <v>67.02</v>
      </c>
      <c r="I17" s="22">
        <v>2.1</v>
      </c>
      <c r="J17" s="25">
        <v>94</v>
      </c>
      <c r="K17" s="25">
        <v>7.1</v>
      </c>
      <c r="L17" s="25">
        <v>11.7</v>
      </c>
      <c r="M17" s="21">
        <v>1241</v>
      </c>
      <c r="N17" s="21">
        <v>68</v>
      </c>
      <c r="O17" s="5"/>
      <c r="P17" s="5"/>
    </row>
    <row r="18" spans="1:16" ht="12.75">
      <c r="A18" s="21" t="s">
        <v>98</v>
      </c>
      <c r="B18" s="21">
        <v>8004</v>
      </c>
      <c r="C18" s="22"/>
      <c r="D18" s="21"/>
      <c r="E18" s="21"/>
      <c r="F18" s="21"/>
      <c r="G18" s="21"/>
      <c r="H18" s="22"/>
      <c r="I18" s="22"/>
      <c r="J18" s="25"/>
      <c r="K18" s="25"/>
      <c r="L18" s="25"/>
      <c r="M18" s="21"/>
      <c r="N18" s="21"/>
      <c r="O18" s="5"/>
      <c r="P18" s="5"/>
    </row>
    <row r="19" spans="1:16" ht="12.75">
      <c r="A19" s="21">
        <v>11</v>
      </c>
      <c r="B19" s="21">
        <v>8145</v>
      </c>
      <c r="C19" s="22"/>
      <c r="D19" s="21"/>
      <c r="E19" s="21"/>
      <c r="F19" s="21"/>
      <c r="G19" s="21"/>
      <c r="H19" s="25"/>
      <c r="I19" s="22"/>
      <c r="J19" s="25"/>
      <c r="K19" s="25"/>
      <c r="L19" s="25"/>
      <c r="M19" s="21"/>
      <c r="N19" s="21"/>
      <c r="O19" s="5"/>
      <c r="P19" s="5"/>
    </row>
    <row r="20" spans="1:16" ht="12.75">
      <c r="A20" s="21">
        <v>12</v>
      </c>
      <c r="B20" s="21">
        <v>8897</v>
      </c>
      <c r="C20" s="22">
        <v>7.79</v>
      </c>
      <c r="D20" s="21">
        <v>4260</v>
      </c>
      <c r="E20" s="21">
        <v>200</v>
      </c>
      <c r="F20" s="21">
        <v>539</v>
      </c>
      <c r="G20" s="21"/>
      <c r="H20" s="22"/>
      <c r="I20" s="22"/>
      <c r="J20" s="25"/>
      <c r="K20" s="25"/>
      <c r="L20" s="25"/>
      <c r="M20" s="21">
        <v>1092</v>
      </c>
      <c r="N20" s="21"/>
      <c r="O20" s="5"/>
      <c r="P20" s="5"/>
    </row>
    <row r="21" spans="1:16" ht="12.75">
      <c r="A21" s="21" t="s">
        <v>73</v>
      </c>
      <c r="B21" s="21">
        <v>9579</v>
      </c>
      <c r="C21" s="22">
        <v>7.71</v>
      </c>
      <c r="D21" s="21">
        <v>3770</v>
      </c>
      <c r="E21" s="21">
        <v>340</v>
      </c>
      <c r="F21" s="21">
        <v>640</v>
      </c>
      <c r="G21" s="21"/>
      <c r="H21" s="22"/>
      <c r="I21" s="22"/>
      <c r="J21" s="25"/>
      <c r="K21" s="25"/>
      <c r="L21" s="25"/>
      <c r="M21" s="21">
        <v>936</v>
      </c>
      <c r="N21" s="21"/>
      <c r="O21" s="5"/>
      <c r="P21" s="5"/>
    </row>
    <row r="22" spans="1:16" ht="12.75">
      <c r="A22" s="21">
        <v>14</v>
      </c>
      <c r="B22" s="21">
        <v>8592</v>
      </c>
      <c r="C22" s="22">
        <v>8.07</v>
      </c>
      <c r="D22" s="21">
        <v>2500</v>
      </c>
      <c r="E22" s="21">
        <v>300</v>
      </c>
      <c r="F22" s="21">
        <v>859</v>
      </c>
      <c r="G22" s="21"/>
      <c r="H22" s="25"/>
      <c r="I22" s="22"/>
      <c r="J22" s="25"/>
      <c r="K22" s="25"/>
      <c r="L22" s="25"/>
      <c r="M22" s="21">
        <v>525</v>
      </c>
      <c r="N22" s="21"/>
      <c r="O22" s="5"/>
      <c r="P22" s="5"/>
    </row>
    <row r="23" spans="1:16" ht="12.75">
      <c r="A23" s="21">
        <v>15</v>
      </c>
      <c r="B23" s="21">
        <v>9043</v>
      </c>
      <c r="C23" s="22">
        <v>7.8</v>
      </c>
      <c r="D23" s="21">
        <v>3230</v>
      </c>
      <c r="E23" s="21">
        <v>360</v>
      </c>
      <c r="F23" s="21">
        <v>525</v>
      </c>
      <c r="G23" s="21">
        <v>120</v>
      </c>
      <c r="H23" s="22">
        <v>42.99</v>
      </c>
      <c r="I23" s="22">
        <v>1.3</v>
      </c>
      <c r="J23" s="25">
        <v>60</v>
      </c>
      <c r="K23" s="25">
        <v>4.3</v>
      </c>
      <c r="L23" s="25">
        <v>8.4</v>
      </c>
      <c r="M23" s="21">
        <v>880</v>
      </c>
      <c r="N23" s="21">
        <v>77</v>
      </c>
      <c r="O23" s="5"/>
      <c r="P23" s="5"/>
    </row>
    <row r="24" spans="1:16" ht="12.75">
      <c r="A24" s="21">
        <v>16</v>
      </c>
      <c r="B24" s="21">
        <v>9907</v>
      </c>
      <c r="C24" s="22">
        <v>7.64</v>
      </c>
      <c r="D24" s="21">
        <v>3650</v>
      </c>
      <c r="E24" s="21">
        <v>640</v>
      </c>
      <c r="F24" s="21">
        <v>503</v>
      </c>
      <c r="G24" s="21"/>
      <c r="H24" s="22"/>
      <c r="I24" s="22"/>
      <c r="J24" s="25"/>
      <c r="K24" s="25"/>
      <c r="L24" s="25"/>
      <c r="M24" s="21">
        <v>893</v>
      </c>
      <c r="N24" s="21"/>
      <c r="O24" s="5"/>
      <c r="P24" s="5"/>
    </row>
    <row r="25" spans="1:16" ht="12.75">
      <c r="A25" s="21">
        <v>17</v>
      </c>
      <c r="B25" s="21">
        <v>7840</v>
      </c>
      <c r="C25" s="22"/>
      <c r="D25" s="21"/>
      <c r="E25" s="21"/>
      <c r="F25" s="21"/>
      <c r="G25" s="21"/>
      <c r="H25" s="25"/>
      <c r="I25" s="22"/>
      <c r="J25" s="25"/>
      <c r="K25" s="25"/>
      <c r="L25" s="25"/>
      <c r="M25" s="21"/>
      <c r="N25" s="21"/>
      <c r="O25" s="5"/>
      <c r="P25" s="5"/>
    </row>
    <row r="26" spans="1:16" ht="12.75">
      <c r="A26" s="21">
        <v>18</v>
      </c>
      <c r="B26" s="21">
        <v>7606</v>
      </c>
      <c r="C26" s="22"/>
      <c r="D26" s="21"/>
      <c r="E26" s="21"/>
      <c r="F26" s="21"/>
      <c r="G26" s="21"/>
      <c r="H26" s="22"/>
      <c r="I26" s="22"/>
      <c r="J26" s="25"/>
      <c r="K26" s="25"/>
      <c r="L26" s="25"/>
      <c r="M26" s="21"/>
      <c r="N26" s="21"/>
      <c r="O26" s="5"/>
      <c r="P26" s="5"/>
    </row>
    <row r="27" spans="1:16" ht="12.75">
      <c r="A27" s="21">
        <v>19</v>
      </c>
      <c r="B27" s="21">
        <v>7771</v>
      </c>
      <c r="C27" s="22">
        <v>7.69</v>
      </c>
      <c r="D27" s="21">
        <v>2990</v>
      </c>
      <c r="E27" s="21">
        <v>520</v>
      </c>
      <c r="F27" s="21">
        <v>659</v>
      </c>
      <c r="G27" s="21"/>
      <c r="H27" s="25"/>
      <c r="I27" s="22"/>
      <c r="J27" s="25"/>
      <c r="K27" s="25"/>
      <c r="L27" s="25"/>
      <c r="M27" s="21">
        <v>837</v>
      </c>
      <c r="N27" s="21"/>
      <c r="O27" s="5"/>
      <c r="P27" s="5"/>
    </row>
    <row r="28" spans="1:16" ht="12.75">
      <c r="A28" s="21">
        <v>20</v>
      </c>
      <c r="B28" s="21">
        <v>9234</v>
      </c>
      <c r="C28" s="22">
        <v>7.57</v>
      </c>
      <c r="D28" s="21">
        <v>4180</v>
      </c>
      <c r="E28" s="21">
        <v>920</v>
      </c>
      <c r="F28" s="21">
        <v>1522</v>
      </c>
      <c r="G28" s="21">
        <v>240</v>
      </c>
      <c r="H28" s="22">
        <v>58.98</v>
      </c>
      <c r="I28" s="22">
        <v>1.26</v>
      </c>
      <c r="J28" s="25">
        <v>97</v>
      </c>
      <c r="K28" s="25">
        <v>14.6</v>
      </c>
      <c r="L28" s="25">
        <v>23.8</v>
      </c>
      <c r="M28" s="21">
        <v>1290</v>
      </c>
      <c r="N28" s="21">
        <v>67</v>
      </c>
      <c r="O28" s="5"/>
      <c r="P28" s="5"/>
    </row>
    <row r="29" spans="1:16" ht="12.75">
      <c r="A29" s="21">
        <v>21</v>
      </c>
      <c r="B29" s="21">
        <v>8688</v>
      </c>
      <c r="C29" s="22">
        <v>7.84</v>
      </c>
      <c r="D29" s="21">
        <v>3130</v>
      </c>
      <c r="E29" s="21">
        <v>280</v>
      </c>
      <c r="F29" s="21">
        <v>509</v>
      </c>
      <c r="G29" s="21"/>
      <c r="H29" s="22"/>
      <c r="I29" s="22"/>
      <c r="J29" s="25"/>
      <c r="K29" s="25"/>
      <c r="L29" s="25"/>
      <c r="M29" s="21">
        <v>787</v>
      </c>
      <c r="N29" s="21"/>
      <c r="O29" s="5"/>
      <c r="P29" s="5"/>
    </row>
    <row r="30" spans="1:16" ht="12.75">
      <c r="A30" s="21">
        <v>22</v>
      </c>
      <c r="B30" s="21">
        <v>8669</v>
      </c>
      <c r="C30" s="22">
        <v>7.82</v>
      </c>
      <c r="D30" s="21">
        <v>3590</v>
      </c>
      <c r="E30" s="21">
        <v>360</v>
      </c>
      <c r="F30" s="21">
        <v>898</v>
      </c>
      <c r="G30" s="21"/>
      <c r="H30" s="25"/>
      <c r="I30" s="22"/>
      <c r="J30" s="25"/>
      <c r="K30" s="25"/>
      <c r="L30" s="25"/>
      <c r="M30" s="21">
        <v>920</v>
      </c>
      <c r="N30" s="21"/>
      <c r="O30" s="5"/>
      <c r="P30" s="5"/>
    </row>
    <row r="31" spans="1:16" ht="12.75">
      <c r="A31" s="21">
        <v>23</v>
      </c>
      <c r="B31" s="21">
        <v>7605</v>
      </c>
      <c r="C31" s="22">
        <v>7.94</v>
      </c>
      <c r="D31" s="21">
        <v>3770</v>
      </c>
      <c r="E31" s="21">
        <v>360</v>
      </c>
      <c r="F31" s="21">
        <v>669</v>
      </c>
      <c r="G31" s="21"/>
      <c r="H31" s="159"/>
      <c r="I31" s="22"/>
      <c r="J31" s="25"/>
      <c r="K31" s="25"/>
      <c r="L31" s="25"/>
      <c r="M31" s="21">
        <v>1021</v>
      </c>
      <c r="N31" s="21"/>
      <c r="O31" s="5"/>
      <c r="P31" s="5"/>
    </row>
    <row r="32" spans="1:16" ht="12.75">
      <c r="A32" s="21" t="s">
        <v>79</v>
      </c>
      <c r="B32" s="21">
        <v>7568</v>
      </c>
      <c r="C32" s="22"/>
      <c r="D32" s="21"/>
      <c r="E32" s="21"/>
      <c r="F32" s="21"/>
      <c r="G32" s="21"/>
      <c r="H32" s="22"/>
      <c r="I32" s="22"/>
      <c r="J32" s="25"/>
      <c r="K32" s="25"/>
      <c r="L32" s="25"/>
      <c r="M32" s="21"/>
      <c r="N32" s="21"/>
      <c r="O32" s="5"/>
      <c r="P32" s="5"/>
    </row>
    <row r="33" spans="1:16" ht="12.75">
      <c r="A33" s="21">
        <v>25</v>
      </c>
      <c r="B33" s="21">
        <v>8629</v>
      </c>
      <c r="C33" s="22"/>
      <c r="D33" s="21"/>
      <c r="E33" s="21"/>
      <c r="F33" s="21"/>
      <c r="G33" s="21"/>
      <c r="H33" s="22"/>
      <c r="I33" s="22"/>
      <c r="J33" s="25"/>
      <c r="K33" s="25"/>
      <c r="L33" s="25"/>
      <c r="M33" s="21"/>
      <c r="N33" s="21"/>
      <c r="O33" s="5"/>
      <c r="P33" s="5"/>
    </row>
    <row r="34" spans="1:16" ht="12.75">
      <c r="A34" s="21">
        <v>26</v>
      </c>
      <c r="B34" s="21">
        <v>8598</v>
      </c>
      <c r="C34" s="22">
        <v>7.78</v>
      </c>
      <c r="D34" s="21">
        <v>3020</v>
      </c>
      <c r="E34" s="21">
        <v>240</v>
      </c>
      <c r="F34" s="21">
        <v>576</v>
      </c>
      <c r="G34" s="21"/>
      <c r="H34" s="25"/>
      <c r="I34" s="22"/>
      <c r="J34" s="25"/>
      <c r="K34" s="25"/>
      <c r="L34" s="25"/>
      <c r="M34" s="21">
        <v>780</v>
      </c>
      <c r="N34" s="21"/>
      <c r="O34" s="5"/>
      <c r="P34" s="5"/>
    </row>
    <row r="35" spans="1:16" ht="12.75">
      <c r="A35" s="21">
        <v>27</v>
      </c>
      <c r="B35" s="21">
        <v>8631</v>
      </c>
      <c r="C35" s="22">
        <v>7.74</v>
      </c>
      <c r="D35" s="21">
        <v>3340</v>
      </c>
      <c r="E35" s="21">
        <v>360</v>
      </c>
      <c r="F35" s="21">
        <v>749</v>
      </c>
      <c r="G35" s="21"/>
      <c r="H35" s="25"/>
      <c r="I35" s="22"/>
      <c r="J35" s="25"/>
      <c r="K35" s="25"/>
      <c r="L35" s="25"/>
      <c r="M35" s="21">
        <v>865</v>
      </c>
      <c r="N35" s="21"/>
      <c r="O35" s="5"/>
      <c r="P35" s="5"/>
    </row>
    <row r="36" spans="1:16" ht="12.75">
      <c r="A36" s="21">
        <v>28</v>
      </c>
      <c r="B36" s="21">
        <v>8027</v>
      </c>
      <c r="C36" s="22">
        <v>7.68</v>
      </c>
      <c r="D36" s="21">
        <v>3920</v>
      </c>
      <c r="E36" s="21">
        <v>320</v>
      </c>
      <c r="F36" s="21">
        <v>524</v>
      </c>
      <c r="G36" s="21"/>
      <c r="H36" s="22"/>
      <c r="I36" s="22"/>
      <c r="J36" s="25"/>
      <c r="K36" s="25"/>
      <c r="L36" s="25"/>
      <c r="M36" s="21">
        <v>1120</v>
      </c>
      <c r="N36" s="21"/>
      <c r="O36" s="5"/>
      <c r="P36" s="5"/>
    </row>
    <row r="37" spans="1:16" ht="12.75">
      <c r="A37" s="21">
        <v>29</v>
      </c>
      <c r="B37" s="21">
        <v>8612</v>
      </c>
      <c r="C37" s="22">
        <v>7.79</v>
      </c>
      <c r="D37" s="21">
        <v>3390</v>
      </c>
      <c r="E37" s="21">
        <v>260</v>
      </c>
      <c r="F37" s="21">
        <v>540</v>
      </c>
      <c r="G37" s="21">
        <v>260</v>
      </c>
      <c r="H37" s="22">
        <v>44.28</v>
      </c>
      <c r="I37" s="22">
        <v>1.3</v>
      </c>
      <c r="J37" s="25">
        <v>63</v>
      </c>
      <c r="K37" s="25">
        <v>4.8</v>
      </c>
      <c r="L37" s="25">
        <v>9.2</v>
      </c>
      <c r="M37" s="21">
        <v>908</v>
      </c>
      <c r="N37" s="21">
        <v>79</v>
      </c>
      <c r="O37" s="5"/>
      <c r="P37" s="5"/>
    </row>
    <row r="38" spans="1:16" ht="12.75">
      <c r="A38" s="21">
        <v>30</v>
      </c>
      <c r="B38" s="21">
        <v>8328</v>
      </c>
      <c r="C38" s="22">
        <v>7.66</v>
      </c>
      <c r="D38" s="21">
        <v>4530</v>
      </c>
      <c r="E38" s="21">
        <v>400</v>
      </c>
      <c r="F38" s="21">
        <v>654</v>
      </c>
      <c r="G38" s="21"/>
      <c r="H38" s="25"/>
      <c r="I38" s="25"/>
      <c r="J38" s="25"/>
      <c r="K38" s="25"/>
      <c r="L38" s="25"/>
      <c r="M38" s="21">
        <v>1347</v>
      </c>
      <c r="N38" s="21"/>
      <c r="O38" s="5"/>
      <c r="P38" s="5"/>
    </row>
    <row r="39" spans="1:16" ht="13.5" thickBot="1">
      <c r="A39" s="21"/>
      <c r="B39" s="21"/>
      <c r="C39" s="22"/>
      <c r="D39" s="21"/>
      <c r="E39" s="21"/>
      <c r="F39" s="21"/>
      <c r="G39" s="21"/>
      <c r="H39" s="21"/>
      <c r="I39" s="25"/>
      <c r="J39" s="25"/>
      <c r="K39" s="25"/>
      <c r="L39" s="25"/>
      <c r="M39" s="21"/>
      <c r="N39" s="21"/>
      <c r="O39" s="5"/>
      <c r="P39" s="5"/>
    </row>
    <row r="40" spans="1:16" ht="17.25" thickBot="1" thickTop="1">
      <c r="A40" s="48" t="s">
        <v>16</v>
      </c>
      <c r="B40" s="65"/>
      <c r="C40" s="49">
        <f>ROUND(AVERAGE(C9:C39),2)</f>
        <v>7.77</v>
      </c>
      <c r="D40" s="50">
        <f>ROUND(AVERAGE(D9:D39),0)</f>
        <v>3510</v>
      </c>
      <c r="E40" s="50">
        <f>ROUND(AVERAGE(E9:E39),0)</f>
        <v>431</v>
      </c>
      <c r="F40" s="50">
        <f>ROUND(AVERAGE(F9:F39),0)</f>
        <v>679</v>
      </c>
      <c r="G40" s="50">
        <f>ROUND(AVERAGE(G9:G39),0)</f>
        <v>240</v>
      </c>
      <c r="H40" s="51">
        <f>ROUND(AVERAGE(H9:H39),1)</f>
        <v>53.3</v>
      </c>
      <c r="I40" s="51">
        <f>ROUND(AVERAGE(I9:I39),1)</f>
        <v>1.5</v>
      </c>
      <c r="J40" s="51">
        <f>ROUND(AVERAGE(J9:J39),1)</f>
        <v>78.5</v>
      </c>
      <c r="K40" s="51">
        <f>ROUND(AVERAGE(K9:K39),1)</f>
        <v>7.7</v>
      </c>
      <c r="L40" s="51">
        <f>ROUND(AVERAGE(L9:L39),1)</f>
        <v>13.3</v>
      </c>
      <c r="M40" s="50">
        <f>ROUND(AVERAGE(M9:M39),0)</f>
        <v>927</v>
      </c>
      <c r="N40" s="88">
        <f>ROUND(AVERAGE(N9:N39),0)</f>
        <v>73</v>
      </c>
      <c r="O40" s="19"/>
      <c r="P40" s="19"/>
    </row>
    <row r="41" spans="1:16" ht="13.5" thickTop="1">
      <c r="A41" s="5" t="s">
        <v>30</v>
      </c>
      <c r="B41" s="21"/>
      <c r="C41" s="22"/>
      <c r="D41" s="21"/>
      <c r="E41" s="25">
        <f>E40*8.496</f>
        <v>3661.7760000000003</v>
      </c>
      <c r="F41" s="25">
        <f aca="true" t="shared" si="0" ref="F41:N41">F40*8.496</f>
        <v>5768.784000000001</v>
      </c>
      <c r="G41" s="25">
        <f t="shared" si="0"/>
        <v>2039.0400000000002</v>
      </c>
      <c r="H41" s="25">
        <f t="shared" si="0"/>
        <v>452.8368</v>
      </c>
      <c r="I41" s="25">
        <f t="shared" si="0"/>
        <v>12.744</v>
      </c>
      <c r="J41" s="25">
        <f t="shared" si="0"/>
        <v>666.936</v>
      </c>
      <c r="K41" s="25">
        <f t="shared" si="0"/>
        <v>65.4192</v>
      </c>
      <c r="L41" s="25">
        <f t="shared" si="0"/>
        <v>112.99680000000001</v>
      </c>
      <c r="M41" s="25">
        <f t="shared" si="0"/>
        <v>7875.792</v>
      </c>
      <c r="N41" s="25">
        <f t="shared" si="0"/>
        <v>620.2080000000001</v>
      </c>
      <c r="O41" s="5"/>
      <c r="P41" s="5"/>
    </row>
    <row r="42" spans="1:16" ht="12.75">
      <c r="A42" s="5" t="s">
        <v>31</v>
      </c>
      <c r="B42" s="21"/>
      <c r="C42" s="22"/>
      <c r="D42" s="21"/>
      <c r="E42" s="25">
        <f>E40*254.866</f>
        <v>109847.246</v>
      </c>
      <c r="F42" s="25">
        <f aca="true" t="shared" si="1" ref="F42:N42">F40*254.866</f>
        <v>173054.014</v>
      </c>
      <c r="G42" s="25">
        <f t="shared" si="1"/>
        <v>61167.840000000004</v>
      </c>
      <c r="H42" s="25">
        <f t="shared" si="1"/>
        <v>13584.3578</v>
      </c>
      <c r="I42" s="25">
        <f t="shared" si="1"/>
        <v>382.29900000000004</v>
      </c>
      <c r="J42" s="25">
        <f t="shared" si="1"/>
        <v>20006.981</v>
      </c>
      <c r="K42" s="25">
        <f t="shared" si="1"/>
        <v>1962.4682000000003</v>
      </c>
      <c r="L42" s="25">
        <f t="shared" si="1"/>
        <v>3389.7178000000004</v>
      </c>
      <c r="M42" s="25">
        <f t="shared" si="1"/>
        <v>236260.782</v>
      </c>
      <c r="N42" s="25">
        <f t="shared" si="1"/>
        <v>18605.218</v>
      </c>
      <c r="O42" s="5"/>
      <c r="P42" s="5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00" verticalDpi="3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3"/>
  <sheetViews>
    <sheetView zoomScale="150" zoomScaleNormal="150" zoomScalePageLayoutView="0" workbookViewId="0" topLeftCell="A13">
      <selection activeCell="C14" sqref="C14"/>
    </sheetView>
  </sheetViews>
  <sheetFormatPr defaultColWidth="9.140625" defaultRowHeight="12.75"/>
  <cols>
    <col min="1" max="1" width="7.7109375" style="6" customWidth="1"/>
    <col min="2" max="2" width="10.7109375" style="6" customWidth="1"/>
    <col min="3" max="3" width="10.7109375" style="53" customWidth="1"/>
    <col min="4" max="6" width="10.7109375" style="6" customWidth="1"/>
    <col min="7" max="7" width="10.7109375" style="53" customWidth="1"/>
    <col min="8" max="8" width="10.7109375" style="54" customWidth="1"/>
    <col min="9" max="9" width="10.7109375" style="55" customWidth="1"/>
    <col min="10" max="14" width="10.7109375" style="6" customWidth="1"/>
    <col min="15" max="24" width="9.140625" style="6" customWidth="1"/>
    <col min="25" max="25" width="0.13671875" style="6" hidden="1" customWidth="1"/>
    <col min="26" max="26" width="0" style="6" hidden="1" customWidth="1"/>
    <col min="27" max="29" width="9.140625" style="6" customWidth="1"/>
    <col min="30" max="30" width="0" style="6" hidden="1" customWidth="1"/>
    <col min="31" max="16384" width="9.140625" style="6" customWidth="1"/>
  </cols>
  <sheetData>
    <row r="1" spans="1:36" ht="20.25">
      <c r="A1" s="1" t="s">
        <v>0</v>
      </c>
      <c r="B1" s="1"/>
      <c r="C1" s="2"/>
      <c r="D1" s="1"/>
      <c r="E1" s="1"/>
      <c r="F1" s="1"/>
      <c r="G1" s="2"/>
      <c r="H1" s="3"/>
      <c r="I1" s="4"/>
      <c r="J1" s="1"/>
      <c r="K1" s="1"/>
      <c r="L1" s="1"/>
      <c r="M1" s="1"/>
      <c r="N1" s="5"/>
      <c r="O1" s="1"/>
      <c r="P1" s="5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">
      <c r="A2" s="7" t="s">
        <v>19</v>
      </c>
      <c r="B2" s="5"/>
      <c r="C2" s="8"/>
      <c r="D2" s="5"/>
      <c r="E2" s="5"/>
      <c r="F2" s="5"/>
      <c r="G2" s="8"/>
      <c r="H2" s="9"/>
      <c r="I2" s="10"/>
      <c r="J2" s="5"/>
      <c r="K2" s="5"/>
      <c r="L2" s="5"/>
      <c r="M2" s="5"/>
      <c r="N2" s="5"/>
      <c r="O2" s="5"/>
      <c r="P2" s="5"/>
      <c r="R2" s="7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6.25">
      <c r="A3" s="11" t="s">
        <v>100</v>
      </c>
      <c r="B3" s="5"/>
      <c r="C3" s="8"/>
      <c r="D3" s="5"/>
      <c r="E3" s="5"/>
      <c r="F3" s="5"/>
      <c r="G3" s="8"/>
      <c r="H3" s="9"/>
      <c r="I3" s="10"/>
      <c r="J3" s="5"/>
      <c r="K3" s="5"/>
      <c r="L3" s="5"/>
      <c r="M3" s="5"/>
      <c r="N3" s="5"/>
      <c r="O3" s="5"/>
      <c r="P3" s="5"/>
      <c r="R3" s="7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thickBot="1">
      <c r="A4" s="5"/>
      <c r="B4" s="5"/>
      <c r="C4" s="8"/>
      <c r="D4" s="5"/>
      <c r="E4" s="5"/>
      <c r="F4" s="5"/>
      <c r="G4" s="8"/>
      <c r="H4" s="9"/>
      <c r="I4" s="10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15" thickTop="1">
      <c r="A5" s="12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5" t="s">
        <v>20</v>
      </c>
      <c r="G5" s="14" t="s">
        <v>21</v>
      </c>
      <c r="H5" s="16" t="s">
        <v>22</v>
      </c>
      <c r="I5" s="17" t="s">
        <v>23</v>
      </c>
      <c r="J5" s="13" t="s">
        <v>6</v>
      </c>
      <c r="K5" s="13" t="s">
        <v>24</v>
      </c>
      <c r="L5" s="13" t="s">
        <v>7</v>
      </c>
      <c r="M5" s="13" t="s">
        <v>8</v>
      </c>
      <c r="N5" s="18" t="s">
        <v>9</v>
      </c>
      <c r="O5" s="19"/>
      <c r="P5" s="5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1:21" ht="15.75">
      <c r="A6" s="20"/>
      <c r="B6" s="21" t="s">
        <v>25</v>
      </c>
      <c r="C6" s="22" t="s">
        <v>10</v>
      </c>
      <c r="D6" s="23" t="s">
        <v>11</v>
      </c>
      <c r="E6" s="21" t="s">
        <v>12</v>
      </c>
      <c r="F6" s="21" t="s">
        <v>26</v>
      </c>
      <c r="G6" s="22" t="s">
        <v>26</v>
      </c>
      <c r="H6" s="24" t="s">
        <v>13</v>
      </c>
      <c r="I6" s="25" t="s">
        <v>13</v>
      </c>
      <c r="J6" s="21" t="s">
        <v>13</v>
      </c>
      <c r="K6" s="21" t="s">
        <v>14</v>
      </c>
      <c r="L6" s="21" t="s">
        <v>14</v>
      </c>
      <c r="M6" s="21" t="s">
        <v>15</v>
      </c>
      <c r="N6" s="26" t="s">
        <v>27</v>
      </c>
      <c r="O6" s="5"/>
      <c r="P6" s="5"/>
      <c r="U6" s="27"/>
    </row>
    <row r="7" spans="1:21" ht="15" thickBot="1">
      <c r="A7" s="28"/>
      <c r="B7" s="29"/>
      <c r="C7" s="30"/>
      <c r="D7" s="31"/>
      <c r="E7" s="29"/>
      <c r="F7" s="29"/>
      <c r="G7" s="30"/>
      <c r="H7" s="32"/>
      <c r="I7" s="33"/>
      <c r="J7" s="29"/>
      <c r="K7" s="29"/>
      <c r="L7" s="29"/>
      <c r="M7" s="29"/>
      <c r="N7" s="34"/>
      <c r="O7" s="5"/>
      <c r="P7" s="5"/>
      <c r="S7" s="35"/>
      <c r="U7" s="27"/>
    </row>
    <row r="8" spans="1:36" ht="16.5" customHeight="1" thickBot="1" thickTop="1">
      <c r="A8" s="36" t="s">
        <v>58</v>
      </c>
      <c r="B8" s="37"/>
      <c r="C8" s="41" t="s">
        <v>59</v>
      </c>
      <c r="D8" s="39"/>
      <c r="E8" s="40">
        <v>35</v>
      </c>
      <c r="F8" s="40">
        <v>125</v>
      </c>
      <c r="G8" s="73">
        <v>15</v>
      </c>
      <c r="H8" s="42"/>
      <c r="I8" s="43"/>
      <c r="J8" s="40">
        <v>15</v>
      </c>
      <c r="K8" s="40"/>
      <c r="L8" s="40">
        <v>2</v>
      </c>
      <c r="M8" s="40">
        <v>1000</v>
      </c>
      <c r="N8" s="86">
        <v>500</v>
      </c>
      <c r="O8" s="19"/>
      <c r="P8" s="5"/>
      <c r="R8" s="19"/>
      <c r="S8" s="44"/>
      <c r="T8" s="19"/>
      <c r="U8" s="45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3.5" thickTop="1">
      <c r="A9" s="21">
        <v>1</v>
      </c>
      <c r="B9" s="46">
        <v>8489</v>
      </c>
      <c r="C9" s="22"/>
      <c r="D9" s="21"/>
      <c r="E9" s="21"/>
      <c r="F9" s="21"/>
      <c r="G9" s="22"/>
      <c r="H9" s="24"/>
      <c r="I9" s="25"/>
      <c r="J9" s="21"/>
      <c r="K9" s="21"/>
      <c r="L9" s="21"/>
      <c r="M9" s="21"/>
      <c r="N9" s="21"/>
      <c r="O9" s="5"/>
      <c r="P9" s="5"/>
      <c r="R9" s="5"/>
      <c r="S9" s="47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12.75">
      <c r="A10" s="21">
        <v>2</v>
      </c>
      <c r="B10" s="46">
        <v>7496</v>
      </c>
      <c r="C10" s="22"/>
      <c r="D10" s="21"/>
      <c r="E10" s="25"/>
      <c r="F10" s="21"/>
      <c r="G10" s="22"/>
      <c r="H10" s="24"/>
      <c r="I10" s="25"/>
      <c r="J10" s="21"/>
      <c r="K10" s="21"/>
      <c r="L10" s="21"/>
      <c r="M10" s="21"/>
      <c r="N10" s="21"/>
      <c r="O10" s="5"/>
      <c r="P10" s="5"/>
      <c r="R10" s="5"/>
      <c r="S10" s="47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12.75">
      <c r="A11" s="21">
        <v>3</v>
      </c>
      <c r="B11" s="21">
        <v>8232</v>
      </c>
      <c r="C11" s="22"/>
      <c r="D11" s="21"/>
      <c r="E11" s="25"/>
      <c r="F11" s="21"/>
      <c r="G11" s="22"/>
      <c r="H11" s="24"/>
      <c r="I11" s="25"/>
      <c r="J11" s="21"/>
      <c r="K11" s="21"/>
      <c r="L11" s="21"/>
      <c r="M11" s="21"/>
      <c r="N11" s="21"/>
      <c r="O11" s="5"/>
      <c r="P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12.75">
      <c r="A12" s="21" t="s">
        <v>101</v>
      </c>
      <c r="B12" s="21">
        <v>8635</v>
      </c>
      <c r="C12" s="22"/>
      <c r="D12" s="21"/>
      <c r="E12" s="25"/>
      <c r="F12" s="21"/>
      <c r="G12" s="22"/>
      <c r="H12" s="24"/>
      <c r="I12" s="25"/>
      <c r="J12" s="21"/>
      <c r="K12" s="21"/>
      <c r="L12" s="21"/>
      <c r="M12" s="21"/>
      <c r="N12" s="21"/>
      <c r="O12" s="5"/>
      <c r="P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12.75">
      <c r="A13" s="21" t="s">
        <v>96</v>
      </c>
      <c r="B13" s="21">
        <v>9254</v>
      </c>
      <c r="C13" s="21">
        <v>7.69</v>
      </c>
      <c r="D13" s="21">
        <v>2880</v>
      </c>
      <c r="E13" s="25">
        <v>10.8</v>
      </c>
      <c r="F13" s="21">
        <v>49</v>
      </c>
      <c r="G13" s="22"/>
      <c r="H13" s="24"/>
      <c r="I13" s="25"/>
      <c r="J13" s="21"/>
      <c r="K13" s="21"/>
      <c r="L13" s="21"/>
      <c r="M13" s="21">
        <v>773</v>
      </c>
      <c r="N13" s="21"/>
      <c r="O13" s="5"/>
      <c r="P13" s="19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12.75">
      <c r="A14" s="21">
        <v>6</v>
      </c>
      <c r="B14" s="21">
        <v>7815</v>
      </c>
      <c r="C14" s="21">
        <v>7.63</v>
      </c>
      <c r="D14" s="21">
        <v>2780</v>
      </c>
      <c r="E14" s="25">
        <v>10.8</v>
      </c>
      <c r="F14" s="21">
        <v>45</v>
      </c>
      <c r="G14" s="22">
        <v>8.8</v>
      </c>
      <c r="H14" s="24">
        <v>1.16</v>
      </c>
      <c r="I14" s="25">
        <v>3.8</v>
      </c>
      <c r="J14" s="25">
        <v>8.1</v>
      </c>
      <c r="K14" s="21">
        <v>0.14</v>
      </c>
      <c r="L14" s="21">
        <v>0.44</v>
      </c>
      <c r="M14" s="21">
        <v>745</v>
      </c>
      <c r="N14" s="21">
        <v>121</v>
      </c>
      <c r="O14" s="5"/>
      <c r="P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12.75">
      <c r="A15" s="21">
        <v>7</v>
      </c>
      <c r="B15" s="21">
        <v>8830</v>
      </c>
      <c r="C15" s="21">
        <v>7.61</v>
      </c>
      <c r="D15" s="21">
        <v>2860</v>
      </c>
      <c r="E15" s="25">
        <v>9.2</v>
      </c>
      <c r="F15" s="21">
        <v>49</v>
      </c>
      <c r="G15" s="22"/>
      <c r="H15" s="24"/>
      <c r="I15" s="25"/>
      <c r="J15" s="21"/>
      <c r="K15" s="21"/>
      <c r="L15" s="21"/>
      <c r="M15" s="21">
        <v>787</v>
      </c>
      <c r="N15" s="21"/>
      <c r="O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12.75">
      <c r="A16" s="21">
        <v>8</v>
      </c>
      <c r="B16" s="21">
        <v>8718</v>
      </c>
      <c r="C16" s="21"/>
      <c r="D16" s="21"/>
      <c r="E16" s="25"/>
      <c r="F16" s="21"/>
      <c r="G16" s="22"/>
      <c r="H16" s="24"/>
      <c r="I16" s="25"/>
      <c r="J16" s="21"/>
      <c r="K16" s="21"/>
      <c r="L16" s="21"/>
      <c r="M16" s="21"/>
      <c r="N16" s="21"/>
      <c r="O16" s="5"/>
      <c r="P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2.75">
      <c r="A17" s="21" t="s">
        <v>97</v>
      </c>
      <c r="B17" s="21">
        <v>7574</v>
      </c>
      <c r="C17" s="21"/>
      <c r="D17" s="21"/>
      <c r="E17" s="25"/>
      <c r="F17" s="21"/>
      <c r="G17" s="22"/>
      <c r="H17" s="24"/>
      <c r="I17" s="25"/>
      <c r="J17" s="21"/>
      <c r="K17" s="21"/>
      <c r="L17" s="21"/>
      <c r="M17" s="21"/>
      <c r="N17" s="21"/>
      <c r="O17" s="5"/>
      <c r="P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12.75">
      <c r="A18" s="21">
        <v>10</v>
      </c>
      <c r="B18" s="21">
        <v>8528</v>
      </c>
      <c r="C18" s="22">
        <v>7.63</v>
      </c>
      <c r="D18" s="21">
        <v>3000</v>
      </c>
      <c r="E18" s="25">
        <v>10</v>
      </c>
      <c r="F18" s="21">
        <v>43</v>
      </c>
      <c r="G18" s="22"/>
      <c r="H18" s="24"/>
      <c r="I18" s="25"/>
      <c r="J18" s="25"/>
      <c r="K18" s="21"/>
      <c r="L18" s="22"/>
      <c r="M18" s="21">
        <v>851</v>
      </c>
      <c r="N18" s="21"/>
      <c r="O18" s="5"/>
      <c r="P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12.75">
      <c r="A19" s="21">
        <v>11</v>
      </c>
      <c r="B19" s="21">
        <v>9270</v>
      </c>
      <c r="C19" s="22">
        <v>7.56</v>
      </c>
      <c r="D19" s="21">
        <v>2870</v>
      </c>
      <c r="E19" s="25">
        <v>10</v>
      </c>
      <c r="F19" s="21">
        <v>49</v>
      </c>
      <c r="G19" s="22">
        <v>7.72</v>
      </c>
      <c r="H19" s="24">
        <v>1.72</v>
      </c>
      <c r="I19" s="25">
        <v>3.6</v>
      </c>
      <c r="J19" s="25">
        <v>7.2</v>
      </c>
      <c r="K19" s="21">
        <v>0.15</v>
      </c>
      <c r="L19" s="21">
        <v>0.42</v>
      </c>
      <c r="M19" s="21">
        <v>787</v>
      </c>
      <c r="N19" s="21">
        <v>121</v>
      </c>
      <c r="O19" s="5"/>
      <c r="P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12.75">
      <c r="A20" s="21">
        <v>12</v>
      </c>
      <c r="B20" s="21">
        <v>8522</v>
      </c>
      <c r="C20" s="22">
        <v>7.6</v>
      </c>
      <c r="D20" s="21">
        <v>2780</v>
      </c>
      <c r="E20" s="25">
        <v>7.6</v>
      </c>
      <c r="F20" s="21">
        <v>41</v>
      </c>
      <c r="G20" s="22"/>
      <c r="H20" s="24"/>
      <c r="I20" s="25"/>
      <c r="J20" s="21"/>
      <c r="K20" s="21"/>
      <c r="L20" s="21"/>
      <c r="M20" s="21">
        <v>745</v>
      </c>
      <c r="N20" s="21"/>
      <c r="O20" s="5"/>
      <c r="P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12.75">
      <c r="A21" s="21" t="s">
        <v>73</v>
      </c>
      <c r="B21" s="21">
        <v>8721</v>
      </c>
      <c r="C21" s="22">
        <v>7.65</v>
      </c>
      <c r="D21" s="21">
        <v>2850</v>
      </c>
      <c r="E21" s="25">
        <v>7.6</v>
      </c>
      <c r="F21" s="21">
        <v>66</v>
      </c>
      <c r="G21" s="22"/>
      <c r="H21" s="24"/>
      <c r="I21" s="25"/>
      <c r="J21" s="21"/>
      <c r="K21" s="21"/>
      <c r="L21" s="21"/>
      <c r="M21" s="21">
        <v>780</v>
      </c>
      <c r="N21" s="21"/>
      <c r="O21" s="5"/>
      <c r="P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ht="12.75">
      <c r="A22" s="21" t="s">
        <v>74</v>
      </c>
      <c r="B22" s="21">
        <v>8620</v>
      </c>
      <c r="C22" s="22">
        <v>7.6</v>
      </c>
      <c r="D22" s="21">
        <v>2910</v>
      </c>
      <c r="E22" s="25">
        <v>8</v>
      </c>
      <c r="F22" s="21"/>
      <c r="G22" s="22"/>
      <c r="H22" s="24"/>
      <c r="I22" s="25"/>
      <c r="J22" s="21"/>
      <c r="K22" s="21"/>
      <c r="L22" s="21"/>
      <c r="M22" s="21">
        <v>808</v>
      </c>
      <c r="N22" s="21"/>
      <c r="O22" s="5"/>
      <c r="P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12.75">
      <c r="A23" s="21" t="s">
        <v>75</v>
      </c>
      <c r="B23" s="21">
        <v>8840</v>
      </c>
      <c r="C23" s="22"/>
      <c r="D23" s="21"/>
      <c r="E23" s="25"/>
      <c r="F23" s="21"/>
      <c r="G23" s="22"/>
      <c r="H23" s="24"/>
      <c r="I23" s="25"/>
      <c r="J23" s="21"/>
      <c r="K23" s="21"/>
      <c r="L23" s="21"/>
      <c r="M23" s="21"/>
      <c r="N23" s="21"/>
      <c r="O23" s="5"/>
      <c r="P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12.75">
      <c r="A24" s="21">
        <v>16</v>
      </c>
      <c r="B24" s="21">
        <v>8871</v>
      </c>
      <c r="C24" s="22"/>
      <c r="D24" s="21"/>
      <c r="E24" s="25"/>
      <c r="F24" s="21"/>
      <c r="G24" s="22"/>
      <c r="H24" s="24"/>
      <c r="I24" s="25"/>
      <c r="J24" s="21"/>
      <c r="K24" s="21"/>
      <c r="L24" s="21"/>
      <c r="M24" s="21"/>
      <c r="N24" s="21"/>
      <c r="O24" s="5"/>
      <c r="P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2.75">
      <c r="A25" s="21">
        <v>17</v>
      </c>
      <c r="B25" s="21">
        <v>9302</v>
      </c>
      <c r="C25" s="22">
        <v>7.64</v>
      </c>
      <c r="D25" s="21">
        <v>2900</v>
      </c>
      <c r="E25" s="25">
        <v>7.6</v>
      </c>
      <c r="F25" s="21">
        <v>43</v>
      </c>
      <c r="G25" s="22">
        <v>8.38</v>
      </c>
      <c r="H25" s="24">
        <v>0.37</v>
      </c>
      <c r="I25" s="25">
        <v>3.1</v>
      </c>
      <c r="J25" s="21">
        <v>5.3</v>
      </c>
      <c r="K25" s="21">
        <v>0.12</v>
      </c>
      <c r="L25" s="21">
        <v>0.36</v>
      </c>
      <c r="M25" s="21">
        <v>794</v>
      </c>
      <c r="N25" s="21">
        <v>105</v>
      </c>
      <c r="O25" s="5"/>
      <c r="P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2.75">
      <c r="A26" s="21">
        <v>18</v>
      </c>
      <c r="B26" s="21">
        <v>10841</v>
      </c>
      <c r="C26" s="22">
        <v>7.56</v>
      </c>
      <c r="D26" s="21">
        <v>2780</v>
      </c>
      <c r="E26" s="25">
        <v>8.4</v>
      </c>
      <c r="F26" s="21">
        <v>42</v>
      </c>
      <c r="G26" s="22"/>
      <c r="H26" s="24"/>
      <c r="I26" s="25"/>
      <c r="J26" s="21"/>
      <c r="K26" s="21"/>
      <c r="L26" s="21"/>
      <c r="M26" s="21">
        <v>759</v>
      </c>
      <c r="N26" s="21"/>
      <c r="O26" s="5"/>
      <c r="P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21" t="s">
        <v>77</v>
      </c>
      <c r="B27" s="21">
        <v>9370</v>
      </c>
      <c r="C27" s="22">
        <v>7.62</v>
      </c>
      <c r="D27" s="21">
        <v>2770</v>
      </c>
      <c r="E27" s="25">
        <v>14.8</v>
      </c>
      <c r="F27" s="21"/>
      <c r="G27" s="22"/>
      <c r="H27" s="24"/>
      <c r="I27" s="25"/>
      <c r="J27" s="21"/>
      <c r="K27" s="21"/>
      <c r="L27" s="21"/>
      <c r="M27" s="21">
        <v>752</v>
      </c>
      <c r="N27" s="21"/>
      <c r="O27" s="5"/>
      <c r="P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ht="12.75">
      <c r="A28" s="21">
        <v>20</v>
      </c>
      <c r="B28" s="21">
        <v>9490</v>
      </c>
      <c r="C28" s="22">
        <v>7.56</v>
      </c>
      <c r="D28" s="21">
        <v>2820</v>
      </c>
      <c r="E28" s="25">
        <v>7.2</v>
      </c>
      <c r="F28" s="21">
        <v>47</v>
      </c>
      <c r="G28" s="22"/>
      <c r="H28" s="24"/>
      <c r="I28" s="25"/>
      <c r="J28" s="21"/>
      <c r="K28" s="21"/>
      <c r="L28" s="21"/>
      <c r="M28" s="21">
        <v>780</v>
      </c>
      <c r="N28" s="21"/>
      <c r="O28" s="5"/>
      <c r="P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21">
        <v>21</v>
      </c>
      <c r="B29" s="21">
        <v>9445</v>
      </c>
      <c r="C29" s="22">
        <v>7.58</v>
      </c>
      <c r="D29" s="21">
        <v>2860</v>
      </c>
      <c r="E29" s="25">
        <v>8.8</v>
      </c>
      <c r="F29" s="21">
        <v>43</v>
      </c>
      <c r="G29" s="22"/>
      <c r="H29" s="24"/>
      <c r="I29" s="25"/>
      <c r="J29" s="21"/>
      <c r="K29" s="21"/>
      <c r="L29" s="21"/>
      <c r="M29" s="21">
        <v>773</v>
      </c>
      <c r="N29" s="21"/>
      <c r="O29" s="5"/>
      <c r="P29" s="19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21" t="s">
        <v>102</v>
      </c>
      <c r="B30" s="21">
        <v>9071</v>
      </c>
      <c r="C30" s="22"/>
      <c r="D30" s="21"/>
      <c r="E30" s="25"/>
      <c r="F30" s="21"/>
      <c r="G30" s="22"/>
      <c r="H30" s="24"/>
      <c r="I30" s="25"/>
      <c r="J30" s="21"/>
      <c r="K30" s="21"/>
      <c r="L30" s="21"/>
      <c r="M30" s="21"/>
      <c r="N30" s="21"/>
      <c r="O30" s="5"/>
      <c r="P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21" t="s">
        <v>92</v>
      </c>
      <c r="B31" s="21">
        <v>8927</v>
      </c>
      <c r="C31" s="22"/>
      <c r="D31" s="21"/>
      <c r="E31" s="25"/>
      <c r="F31" s="21"/>
      <c r="G31" s="22"/>
      <c r="H31" s="24"/>
      <c r="I31" s="25"/>
      <c r="J31" s="21"/>
      <c r="K31" s="21"/>
      <c r="L31" s="21"/>
      <c r="M31" s="21"/>
      <c r="N31" s="21"/>
      <c r="O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ht="12.75">
      <c r="A32" s="21">
        <v>24</v>
      </c>
      <c r="B32" s="21">
        <v>9107</v>
      </c>
      <c r="C32" s="22">
        <v>7.61</v>
      </c>
      <c r="D32" s="21">
        <v>2810</v>
      </c>
      <c r="E32" s="25">
        <v>11.6</v>
      </c>
      <c r="F32" s="21">
        <v>37</v>
      </c>
      <c r="G32" s="22"/>
      <c r="H32" s="24"/>
      <c r="I32" s="25"/>
      <c r="J32" s="21"/>
      <c r="K32" s="21"/>
      <c r="L32" s="21"/>
      <c r="M32" s="21">
        <v>766</v>
      </c>
      <c r="N32" s="21"/>
      <c r="O32" s="5"/>
      <c r="P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ht="12.75">
      <c r="A33" s="21">
        <v>25</v>
      </c>
      <c r="B33" s="21">
        <v>9931</v>
      </c>
      <c r="C33" s="22">
        <v>7.34</v>
      </c>
      <c r="D33" s="21">
        <v>2650</v>
      </c>
      <c r="E33" s="25">
        <v>13.2</v>
      </c>
      <c r="F33" s="21">
        <v>48</v>
      </c>
      <c r="G33" s="22">
        <v>6.66</v>
      </c>
      <c r="H33" s="24">
        <v>0.34</v>
      </c>
      <c r="I33" s="25">
        <v>4.9</v>
      </c>
      <c r="J33" s="21">
        <v>7.8</v>
      </c>
      <c r="K33" s="21">
        <v>0.14</v>
      </c>
      <c r="L33" s="21">
        <v>0.49</v>
      </c>
      <c r="M33" s="21">
        <v>723</v>
      </c>
      <c r="N33" s="21">
        <v>118</v>
      </c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2.75">
      <c r="A34" s="21" t="s">
        <v>103</v>
      </c>
      <c r="B34" s="21">
        <v>9006</v>
      </c>
      <c r="C34" s="22">
        <v>7.58</v>
      </c>
      <c r="D34" s="21">
        <v>2680</v>
      </c>
      <c r="E34" s="25">
        <v>9.2</v>
      </c>
      <c r="F34" s="21">
        <v>43</v>
      </c>
      <c r="G34" s="22"/>
      <c r="H34" s="24"/>
      <c r="I34" s="25"/>
      <c r="J34" s="21"/>
      <c r="K34" s="21"/>
      <c r="L34" s="21"/>
      <c r="M34" s="21">
        <v>716</v>
      </c>
      <c r="N34" s="21"/>
      <c r="O34" s="5"/>
      <c r="P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2.75">
      <c r="A35" s="21">
        <v>27</v>
      </c>
      <c r="B35" s="21">
        <v>8714</v>
      </c>
      <c r="C35" s="22">
        <v>7.55</v>
      </c>
      <c r="D35" s="21">
        <v>2780</v>
      </c>
      <c r="E35" s="25">
        <v>11.6</v>
      </c>
      <c r="F35" s="21">
        <v>48</v>
      </c>
      <c r="G35" s="22"/>
      <c r="H35" s="24"/>
      <c r="I35" s="25"/>
      <c r="J35" s="21"/>
      <c r="K35" s="21"/>
      <c r="L35" s="21"/>
      <c r="M35" s="21">
        <v>759</v>
      </c>
      <c r="N35" s="21"/>
      <c r="O35" s="5"/>
      <c r="P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ht="12.75">
      <c r="A36" s="21">
        <v>28</v>
      </c>
      <c r="B36" s="21">
        <v>8982</v>
      </c>
      <c r="C36" s="22">
        <v>7.54</v>
      </c>
      <c r="D36" s="21">
        <v>2850</v>
      </c>
      <c r="E36" s="25">
        <v>10.4</v>
      </c>
      <c r="F36" s="21">
        <v>45</v>
      </c>
      <c r="G36" s="22"/>
      <c r="H36" s="24"/>
      <c r="I36" s="25"/>
      <c r="J36" s="21"/>
      <c r="K36" s="21"/>
      <c r="L36" s="21"/>
      <c r="M36" s="21">
        <v>766</v>
      </c>
      <c r="N36" s="21"/>
      <c r="O36" s="5"/>
      <c r="P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ht="12.75">
      <c r="A37" s="21" t="s">
        <v>81</v>
      </c>
      <c r="B37" s="21">
        <v>8966</v>
      </c>
      <c r="C37" s="22"/>
      <c r="D37" s="21"/>
      <c r="E37" s="25"/>
      <c r="F37" s="21"/>
      <c r="G37" s="22"/>
      <c r="H37" s="24"/>
      <c r="I37" s="25"/>
      <c r="J37" s="21"/>
      <c r="K37" s="22"/>
      <c r="L37" s="21"/>
      <c r="M37" s="21"/>
      <c r="N37" s="21"/>
      <c r="O37" s="5"/>
      <c r="P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ht="12.75">
      <c r="A38" s="21">
        <v>30</v>
      </c>
      <c r="B38" s="21">
        <v>9252</v>
      </c>
      <c r="C38" s="22"/>
      <c r="D38" s="21"/>
      <c r="E38" s="25"/>
      <c r="F38" s="21"/>
      <c r="G38" s="22"/>
      <c r="H38" s="24"/>
      <c r="I38" s="25"/>
      <c r="J38" s="25"/>
      <c r="K38" s="21"/>
      <c r="L38" s="21"/>
      <c r="M38" s="21"/>
      <c r="N38" s="21"/>
      <c r="O38" s="5"/>
      <c r="P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ht="13.5" thickBot="1">
      <c r="A39" s="21">
        <v>31</v>
      </c>
      <c r="B39" s="21">
        <v>10143</v>
      </c>
      <c r="C39" s="22">
        <v>7.72</v>
      </c>
      <c r="D39" s="21">
        <v>2850</v>
      </c>
      <c r="E39" s="25">
        <v>10.4</v>
      </c>
      <c r="F39" s="21">
        <v>49</v>
      </c>
      <c r="G39" s="22"/>
      <c r="H39" s="24"/>
      <c r="I39" s="25"/>
      <c r="J39" s="21"/>
      <c r="K39" s="21"/>
      <c r="L39" s="21"/>
      <c r="M39" s="21">
        <v>794</v>
      </c>
      <c r="N39" s="21"/>
      <c r="O39" s="5"/>
      <c r="P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ht="17.25" thickBot="1" thickTop="1">
      <c r="A40" s="48" t="s">
        <v>16</v>
      </c>
      <c r="B40" s="49"/>
      <c r="C40" s="49">
        <f>ROUND(AVERAGE(C9:C39),2)</f>
        <v>7.59</v>
      </c>
      <c r="D40" s="50">
        <f>ROUND(AVERAGE(D9:D39),0)</f>
        <v>2825</v>
      </c>
      <c r="E40" s="51">
        <f>ROUND(AVERAGE(E9:E39),1)</f>
        <v>9.9</v>
      </c>
      <c r="F40" s="51">
        <f>ROUND(AVERAGE(F9:F39),1)</f>
        <v>46.3</v>
      </c>
      <c r="G40" s="49">
        <f>ROUND(AVERAGE(G9:G39),2)</f>
        <v>7.89</v>
      </c>
      <c r="H40" s="49">
        <f>ROUND(AVERAGE(H9:H39),2)</f>
        <v>0.9</v>
      </c>
      <c r="I40" s="51">
        <f>ROUND(AVERAGE(I9:I39),1)</f>
        <v>3.9</v>
      </c>
      <c r="J40" s="51">
        <f>ROUND(AVERAGE(J9:J39),1)</f>
        <v>7.1</v>
      </c>
      <c r="K40" s="49">
        <f>ROUND(AVERAGE(K9:K39),2)</f>
        <v>0.14</v>
      </c>
      <c r="L40" s="49">
        <f>ROUND(AVERAGE(L9:L39),2)</f>
        <v>0.43</v>
      </c>
      <c r="M40" s="50">
        <f>ROUND(AVERAGE(M9:M39),0)</f>
        <v>771</v>
      </c>
      <c r="N40" s="88">
        <f>ROUND(AVERAGE(N9:N39),0)</f>
        <v>116</v>
      </c>
      <c r="O40" s="19"/>
      <c r="P40" s="5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47" ht="13.5" thickTop="1">
      <c r="A41" s="5" t="s">
        <v>17</v>
      </c>
      <c r="B41" s="21"/>
      <c r="C41" s="52"/>
      <c r="D41" s="21"/>
      <c r="E41" s="25">
        <f>E40*8.934</f>
        <v>88.44659999999999</v>
      </c>
      <c r="F41" s="25">
        <f aca="true" t="shared" si="0" ref="F41:N41">F40*8.934</f>
        <v>413.64419999999996</v>
      </c>
      <c r="G41" s="25">
        <f t="shared" si="0"/>
        <v>70.48925999999999</v>
      </c>
      <c r="H41" s="25">
        <f t="shared" si="0"/>
        <v>8.0406</v>
      </c>
      <c r="I41" s="25">
        <f t="shared" si="0"/>
        <v>34.8426</v>
      </c>
      <c r="J41" s="25">
        <f t="shared" si="0"/>
        <v>63.43139999999999</v>
      </c>
      <c r="K41" s="25">
        <f t="shared" si="0"/>
        <v>1.25076</v>
      </c>
      <c r="L41" s="25">
        <f t="shared" si="0"/>
        <v>3.84162</v>
      </c>
      <c r="M41" s="25">
        <f t="shared" si="0"/>
        <v>6888.114</v>
      </c>
      <c r="N41" s="25">
        <f t="shared" si="0"/>
        <v>1036.3439999999998</v>
      </c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1:36" ht="12.75">
      <c r="A42" s="5" t="s">
        <v>18</v>
      </c>
      <c r="B42" s="21"/>
      <c r="C42" s="22"/>
      <c r="D42" s="21"/>
      <c r="E42" s="25">
        <f>E40*276.962</f>
        <v>2741.9238</v>
      </c>
      <c r="F42" s="25">
        <f aca="true" t="shared" si="1" ref="F42:N42">F40*276.962</f>
        <v>12823.3406</v>
      </c>
      <c r="G42" s="25">
        <f t="shared" si="1"/>
        <v>2185.23018</v>
      </c>
      <c r="H42" s="25">
        <f t="shared" si="1"/>
        <v>249.26579999999998</v>
      </c>
      <c r="I42" s="25">
        <f t="shared" si="1"/>
        <v>1080.1517999999999</v>
      </c>
      <c r="J42" s="25">
        <f t="shared" si="1"/>
        <v>1966.4301999999998</v>
      </c>
      <c r="K42" s="25">
        <f t="shared" si="1"/>
        <v>38.774680000000004</v>
      </c>
      <c r="L42" s="25">
        <f t="shared" si="1"/>
        <v>119.09366</v>
      </c>
      <c r="M42" s="25">
        <f t="shared" si="1"/>
        <v>213537.702</v>
      </c>
      <c r="N42" s="25">
        <f t="shared" si="1"/>
        <v>32127.591999999997</v>
      </c>
      <c r="P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5:14" ht="12.75">
      <c r="E43" s="21"/>
      <c r="F43" s="21"/>
      <c r="G43" s="22"/>
      <c r="H43" s="24"/>
      <c r="I43" s="25"/>
      <c r="J43" s="21"/>
      <c r="K43" s="21"/>
      <c r="L43" s="21"/>
      <c r="M43" s="21"/>
      <c r="N43" s="21"/>
    </row>
  </sheetData>
  <sheetProtection/>
  <printOptions gridLines="1"/>
  <pageMargins left="0.5905511811023623" right="0.3937007874015748" top="0.5905511811023623" bottom="0.3937007874015748" header="0.5118110236220472" footer="0.5118110236220472"/>
  <pageSetup fitToHeight="1" fitToWidth="1" horizontalDpi="360" verticalDpi="36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ZWiK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Laboratorium Ścieków</dc:creator>
  <cp:keywords/>
  <dc:description/>
  <cp:lastModifiedBy>Małgorzata Bogdał</cp:lastModifiedBy>
  <cp:lastPrinted>2022-01-10T12:48:50Z</cp:lastPrinted>
  <dcterms:created xsi:type="dcterms:W3CDTF">2008-01-29T12:36:08Z</dcterms:created>
  <dcterms:modified xsi:type="dcterms:W3CDTF">2023-03-27T11:35:51Z</dcterms:modified>
  <cp:category/>
  <cp:version/>
  <cp:contentType/>
  <cp:contentStatus/>
</cp:coreProperties>
</file>