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8680" yWindow="1620" windowWidth="29040" windowHeight="15525"/>
  </bookViews>
  <sheets>
    <sheet name="koszt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2" l="1"/>
  <c r="D22" i="2"/>
  <c r="D18" i="2"/>
  <c r="D19" i="2" s="1"/>
  <c r="D9" i="2"/>
  <c r="D17" i="2" s="1"/>
  <c r="D14" i="2"/>
  <c r="D37" i="2"/>
  <c r="F37" i="2"/>
  <c r="E38" i="2" s="1"/>
  <c r="F14" i="2" l="1"/>
  <c r="D10" i="2"/>
  <c r="F10" i="2" s="1"/>
  <c r="D13" i="2"/>
  <c r="F13" i="2" s="1"/>
  <c r="F25" i="2"/>
  <c r="F24" i="2"/>
  <c r="F23" i="2"/>
  <c r="F22" i="2"/>
  <c r="F19" i="2"/>
  <c r="F17" i="2"/>
  <c r="F9" i="2"/>
  <c r="F15" i="2" l="1"/>
  <c r="F18" i="2"/>
  <c r="F20" i="2" l="1"/>
  <c r="D4" i="2" l="1"/>
  <c r="F31" i="2" l="1"/>
  <c r="D32" i="2" l="1"/>
  <c r="F5" i="2" l="1"/>
  <c r="D6" i="2" l="1"/>
  <c r="D8" i="2" s="1"/>
  <c r="F6" i="2" l="1"/>
  <c r="F8" i="2"/>
  <c r="F4" i="2" l="1"/>
  <c r="F7" i="2"/>
  <c r="D33" i="2" l="1"/>
  <c r="D34" i="2" s="1"/>
  <c r="F34" i="2" l="1"/>
  <c r="F33" i="2"/>
  <c r="F32" i="2"/>
  <c r="F28" i="2"/>
  <c r="F29" i="2" s="1"/>
  <c r="F3" i="2"/>
  <c r="F11" i="2" s="1"/>
  <c r="F35" i="2" l="1"/>
  <c r="E39" i="2" s="1"/>
  <c r="E40" i="2" l="1"/>
  <c r="E41" i="2" s="1"/>
</calcChain>
</file>

<file path=xl/sharedStrings.xml><?xml version="1.0" encoding="utf-8"?>
<sst xmlns="http://schemas.openxmlformats.org/spreadsheetml/2006/main" count="107" uniqueCount="79">
  <si>
    <t>Numer</t>
  </si>
  <si>
    <t>Jm</t>
  </si>
  <si>
    <t>Ilość</t>
  </si>
  <si>
    <t>Cena jedn</t>
  </si>
  <si>
    <t>Wartość</t>
  </si>
  <si>
    <t/>
  </si>
  <si>
    <t>1</t>
  </si>
  <si>
    <t>1.1</t>
  </si>
  <si>
    <t>Roboty pomiarowe przy liniowych robotach ziemnych, trasa dróg w terenie równinnym - inwentaryzacja powykonawcza</t>
  </si>
  <si>
    <t>km</t>
  </si>
  <si>
    <t>1.2</t>
  </si>
  <si>
    <t>szt</t>
  </si>
  <si>
    <t>m2</t>
  </si>
  <si>
    <t>2</t>
  </si>
  <si>
    <r>
      <rPr>
        <b/>
        <sz val="8"/>
        <color rgb="FFFF0000"/>
        <rFont val="Arial"/>
        <family val="2"/>
        <charset val="238"/>
      </rPr>
      <t>Element ulic</t>
    </r>
  </si>
  <si>
    <t>3</t>
  </si>
  <si>
    <t>Odwodnienie, regulacja pionowa studni</t>
  </si>
  <si>
    <t>4</t>
  </si>
  <si>
    <t>4.1</t>
  </si>
  <si>
    <t>4.2</t>
  </si>
  <si>
    <t>Roboty nawierzchniowe</t>
  </si>
  <si>
    <t>Oczyszczenie nawierzchni drogowych, mechanicznie, nawierzchnia z bitumu</t>
  </si>
  <si>
    <t>Skropienie nawierzchni asfaltem</t>
  </si>
  <si>
    <t>VAT</t>
  </si>
  <si>
    <t>brutto</t>
  </si>
  <si>
    <t>Rozebranie krawężników betonowych, krawężniki betonowe na podsypce cementowo-piaskowej</t>
  </si>
  <si>
    <t>mb</t>
  </si>
  <si>
    <t>m3</t>
  </si>
  <si>
    <t>Rozebranie ław pod krawężniki, ławy z betonu, mechanicznie</t>
  </si>
  <si>
    <t>Załadunek, wywóz i utylizcja gruzu spryzmowanego samochodami skrzyniowymi.</t>
  </si>
  <si>
    <t>Krawężniki wraz z wykonaniem ław i oporem, betonowe wystające (12 cm) 15x30cm, ława betonowa, podsypka cementowo-piaskowa, ława obj. 0,075 m3/mb.</t>
  </si>
  <si>
    <t>1.3</t>
  </si>
  <si>
    <t>1.4</t>
  </si>
  <si>
    <t>1.5</t>
  </si>
  <si>
    <t>1.6</t>
  </si>
  <si>
    <t>1.7</t>
  </si>
  <si>
    <t>2.1</t>
  </si>
  <si>
    <t>2.3</t>
  </si>
  <si>
    <t>4.3</t>
  </si>
  <si>
    <t>4.4</t>
  </si>
  <si>
    <t>podsumowanie elementu</t>
  </si>
  <si>
    <t>Obrzeża  8x30 cm na podsypce piaskowej - rozebranie</t>
  </si>
  <si>
    <t>Wyrównanie istniejącej podbudowy mieszanką mineralno-bitumiczną, mieszanka asfaltowa, wbudowanie mechaniczne</t>
  </si>
  <si>
    <t>t</t>
  </si>
  <si>
    <t>3.1</t>
  </si>
  <si>
    <t>3.2</t>
  </si>
  <si>
    <t>1.8</t>
  </si>
  <si>
    <t>Mechaniczne frezowanie nawierzchni asfaltowej na zimno z odwożeniem scinki w miejsce wskanane przez Zamawiającego na terenie miasta Krosna z rozładunkiem, głebokosc frezowania średnio 4 cm</t>
  </si>
  <si>
    <t xml:space="preserve">Rozebranie nawierzchni chodników, chodniki z kostki brukowej betonowej, układanie na palety, </t>
  </si>
  <si>
    <t>usuniecie warstwy ziemi urodzajnej (humus), grubośc warsty do 20 cm z przeznaczeniem części na humusowanie nasypów, pozostała częśc wywóz do 10 km, Zamawiający nie wskazuje miejsca składowania</t>
  </si>
  <si>
    <t xml:space="preserve">Regulacja pionowa studzienek dla urządzeń podziemnych, włazy kanałowe  i ściekowe </t>
  </si>
  <si>
    <t xml:space="preserve">Nawierzchnie z mieszanki AC11S, warstwa ścieralna, grubośc wearstwy 4 cm </t>
  </si>
  <si>
    <t>Roboty ziemne</t>
  </si>
  <si>
    <t>Podbudowy</t>
  </si>
  <si>
    <t>3.4</t>
  </si>
  <si>
    <t>Krawężniki wraz z wykonaniem ław i oporem, betonowe wtopione najazdowe + skośne (wyniesienie 1 cm) 15x22cm, ława betonowa, podsypka cementowo-piaskowa, ława obj. 0,075 m3/mb.</t>
  </si>
  <si>
    <t>4.5</t>
  </si>
  <si>
    <t>Obrzeża betonowe, 30x8cm na ławie betonowej,  ława obj. 0,04 m3/mb.</t>
  </si>
  <si>
    <t xml:space="preserve">Wykonanie koryta mechanicznie wraz z profilowaniem i zagęszczeniem podłoża w gruntach kat. II-IV na całej szerokości  jezdni i chodników wykonywane równiarką - głebokośc koryta - do 10 cm - </t>
  </si>
  <si>
    <t>Roboty wykończeniowe</t>
  </si>
  <si>
    <t xml:space="preserve">Humusowanie z obsianiem skarp przy grubości humusu  do 10cm, humus z rozbiórki, dowóz z miejsca składowania 
</t>
  </si>
  <si>
    <t>Wykonanie nasypów mechanicznie z gruntu niewysadzinowego pozyskanego z dokopu Wykonawcy o wskaźniku różnoziarnistości "U" = min. 5</t>
  </si>
  <si>
    <t xml:space="preserve">wyrównanie istniejącej podbudowy kruszywem łamanym stabilizowanym mechanicznie 0/31,5, śr. grubośc po zageszczeniu do 10 </t>
  </si>
  <si>
    <t xml:space="preserve">Podbudowa z kruszyw naturalnych stabilizowanych mechanicznie 0/63, warstwa dolna, grubość warstwy 15cm </t>
  </si>
  <si>
    <t xml:space="preserve">Podbudowa z kruszyw łamanych stabilizowanych mechanicznie 0/31,5 warstwa górna, grubość warstwy 15cm </t>
  </si>
  <si>
    <t>Warstwa ścieralna z kostki brukowej bezfazowej kolor czerwony, 3 rzędy kolor szary, grubość 6 cm, podsypka grysowa</t>
  </si>
  <si>
    <t>Warstwa ścieralna z kostki brukowej kolor czerwony,kostka bezfazowa  grubość 8 cm, podsypka cem-pias 1:4</t>
  </si>
  <si>
    <t>S</t>
  </si>
  <si>
    <t>5</t>
  </si>
  <si>
    <t>5.1</t>
  </si>
  <si>
    <t>6</t>
  </si>
  <si>
    <t>6.1</t>
  </si>
  <si>
    <t>6.2</t>
  </si>
  <si>
    <t>6.3</t>
  </si>
  <si>
    <t>6.4</t>
  </si>
  <si>
    <t>7</t>
  </si>
  <si>
    <t>7.1</t>
  </si>
  <si>
    <t>Popiełuszki</t>
  </si>
  <si>
    <t>Roboty przygotowawcze i rozbiórkowe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</si>
</sst>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name val="Calibri"/>
      <family val="2"/>
      <scheme val="minor"/>
    </font>
    <font>
      <sz val="8"/>
      <color rgb="FFFF0000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0" fontId="3" fillId="0" borderId="1" xfId="2" applyFont="1" applyBorder="1" applyAlignment="1">
      <alignment horizontal="left" vertical="top" wrapText="1"/>
    </xf>
    <xf numFmtId="0" fontId="3" fillId="0" borderId="1" xfId="2" applyFont="1" applyBorder="1" applyAlignment="1">
      <alignment horizontal="center" vertical="center" wrapText="1"/>
    </xf>
    <xf numFmtId="0" fontId="3" fillId="0" borderId="0" xfId="2" applyFont="1" applyAlignment="1">
      <alignment horizontal="left" vertical="top" wrapText="1"/>
    </xf>
    <xf numFmtId="49" fontId="3" fillId="0" borderId="1" xfId="2" applyNumberFormat="1" applyFont="1" applyBorder="1" applyAlignment="1">
      <alignment vertical="top" wrapText="1"/>
    </xf>
    <xf numFmtId="0" fontId="3" fillId="0" borderId="0" xfId="0" applyFont="1"/>
    <xf numFmtId="49" fontId="4" fillId="0" borderId="1" xfId="2" applyNumberFormat="1" applyFont="1" applyBorder="1" applyAlignment="1">
      <alignment vertical="top" wrapText="1"/>
    </xf>
    <xf numFmtId="0" fontId="5" fillId="0" borderId="1" xfId="2" applyFont="1" applyBorder="1" applyAlignment="1">
      <alignment vertical="top" wrapText="1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right" vertical="top"/>
    </xf>
    <xf numFmtId="0" fontId="4" fillId="0" borderId="1" xfId="2" applyFont="1" applyBorder="1"/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right" vertical="top" wrapText="1"/>
    </xf>
    <xf numFmtId="2" fontId="6" fillId="0" borderId="1" xfId="0" applyNumberFormat="1" applyFont="1" applyBorder="1" applyAlignment="1">
      <alignment horizontal="right" vertical="top" wrapText="1"/>
    </xf>
    <xf numFmtId="2" fontId="6" fillId="0" borderId="1" xfId="0" applyNumberFormat="1" applyFont="1" applyBorder="1" applyAlignment="1">
      <alignment vertical="top" wrapText="1"/>
    </xf>
    <xf numFmtId="2" fontId="3" fillId="0" borderId="1" xfId="0" applyNumberFormat="1" applyFont="1" applyBorder="1" applyAlignment="1">
      <alignment horizontal="right" vertical="top"/>
    </xf>
    <xf numFmtId="0" fontId="7" fillId="0" borderId="1" xfId="2" applyFont="1" applyBorder="1" applyAlignment="1">
      <alignment horizontal="right" vertical="top"/>
    </xf>
    <xf numFmtId="0" fontId="7" fillId="0" borderId="1" xfId="2" applyFont="1" applyBorder="1" applyAlignment="1">
      <alignment vertical="top" wrapText="1"/>
    </xf>
    <xf numFmtId="0" fontId="7" fillId="0" borderId="1" xfId="2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center" wrapText="1"/>
    </xf>
    <xf numFmtId="1" fontId="7" fillId="0" borderId="1" xfId="2" applyNumberFormat="1" applyFont="1" applyBorder="1" applyAlignment="1">
      <alignment horizontal="right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4" fillId="0" borderId="1" xfId="2" applyFont="1" applyBorder="1" applyAlignment="1">
      <alignment vertical="top"/>
    </xf>
    <xf numFmtId="0" fontId="3" fillId="0" borderId="0" xfId="0" applyFont="1" applyAlignment="1">
      <alignment vertical="top"/>
    </xf>
    <xf numFmtId="49" fontId="6" fillId="0" borderId="1" xfId="2" applyNumberFormat="1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44" fontId="3" fillId="0" borderId="0" xfId="0" applyNumberFormat="1" applyFont="1"/>
    <xf numFmtId="44" fontId="3" fillId="0" borderId="0" xfId="0" applyNumberFormat="1" applyFont="1" applyAlignment="1">
      <alignment vertical="top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right" vertical="top"/>
    </xf>
    <xf numFmtId="49" fontId="6" fillId="0" borderId="1" xfId="0" applyNumberFormat="1" applyFont="1" applyBorder="1" applyAlignment="1">
      <alignment horizontal="left" vertical="top" wrapText="1"/>
    </xf>
    <xf numFmtId="0" fontId="6" fillId="0" borderId="1" xfId="2" applyFont="1" applyBorder="1" applyAlignment="1">
      <alignment vertical="top" wrapText="1"/>
    </xf>
    <xf numFmtId="0" fontId="9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7" fillId="0" borderId="2" xfId="2" applyFont="1" applyBorder="1" applyAlignment="1">
      <alignment horizontal="right"/>
    </xf>
    <xf numFmtId="0" fontId="7" fillId="0" borderId="3" xfId="2" applyFont="1" applyBorder="1" applyAlignment="1">
      <alignment horizontal="right"/>
    </xf>
    <xf numFmtId="0" fontId="7" fillId="0" borderId="4" xfId="2" applyFont="1" applyBorder="1" applyAlignment="1">
      <alignment horizontal="right"/>
    </xf>
    <xf numFmtId="44" fontId="7" fillId="0" borderId="1" xfId="1" applyFont="1" applyFill="1" applyBorder="1" applyAlignment="1">
      <alignment horizontal="right"/>
    </xf>
    <xf numFmtId="0" fontId="5" fillId="0" borderId="2" xfId="2" applyFont="1" applyBorder="1" applyAlignment="1">
      <alignment horizontal="left" vertical="top" wrapText="1"/>
    </xf>
    <xf numFmtId="0" fontId="5" fillId="0" borderId="3" xfId="2" applyFont="1" applyBorder="1" applyAlignment="1">
      <alignment horizontal="left" vertical="top" wrapText="1"/>
    </xf>
    <xf numFmtId="0" fontId="5" fillId="0" borderId="4" xfId="2" applyFont="1" applyBorder="1" applyAlignment="1">
      <alignment horizontal="left" vertical="top" wrapText="1"/>
    </xf>
    <xf numFmtId="0" fontId="6" fillId="0" borderId="1" xfId="0" applyFont="1" applyBorder="1" applyAlignment="1">
      <alignment horizontal="right" vertical="top" wrapText="1"/>
    </xf>
    <xf numFmtId="44" fontId="4" fillId="0" borderId="1" xfId="1" applyFont="1" applyFill="1" applyBorder="1" applyAlignment="1">
      <alignment horizontal="center" vertical="top"/>
    </xf>
    <xf numFmtId="0" fontId="3" fillId="0" borderId="1" xfId="2" applyFont="1" applyBorder="1" applyAlignment="1">
      <alignment horizontal="center" vertical="top" wrapText="1"/>
    </xf>
  </cellXfs>
  <cellStyles count="3">
    <cellStyle name="Normal" xfId="2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zoomScale="190" zoomScaleNormal="190" workbookViewId="0">
      <selection activeCell="E6" sqref="E6"/>
    </sheetView>
  </sheetViews>
  <sheetFormatPr defaultRowHeight="11.25" x14ac:dyDescent="0.2"/>
  <cols>
    <col min="1" max="1" width="5" style="5" customWidth="1"/>
    <col min="2" max="2" width="66.7109375" style="5" customWidth="1"/>
    <col min="3" max="3" width="4.5703125" style="21" customWidth="1"/>
    <col min="4" max="4" width="6.28515625" style="22" customWidth="1"/>
    <col min="5" max="5" width="7" style="24" customWidth="1"/>
    <col min="6" max="6" width="12.140625" style="5" customWidth="1"/>
    <col min="7" max="16384" width="9.140625" style="5"/>
  </cols>
  <sheetData>
    <row r="1" spans="1:6" s="3" customFormat="1" ht="22.5" x14ac:dyDescent="0.25">
      <c r="A1" s="1" t="s">
        <v>0</v>
      </c>
      <c r="B1" s="1" t="s">
        <v>77</v>
      </c>
      <c r="C1" s="2" t="s">
        <v>1</v>
      </c>
      <c r="D1" s="53" t="s">
        <v>2</v>
      </c>
      <c r="E1" s="53" t="s">
        <v>3</v>
      </c>
      <c r="F1" s="53" t="s">
        <v>4</v>
      </c>
    </row>
    <row r="2" spans="1:6" x14ac:dyDescent="0.2">
      <c r="A2" s="6" t="s">
        <v>6</v>
      </c>
      <c r="B2" s="7" t="s">
        <v>78</v>
      </c>
      <c r="C2" s="8" t="s">
        <v>5</v>
      </c>
      <c r="D2" s="9" t="s">
        <v>5</v>
      </c>
      <c r="E2" s="23" t="s">
        <v>5</v>
      </c>
      <c r="F2" s="10" t="s">
        <v>5</v>
      </c>
    </row>
    <row r="3" spans="1:6" ht="22.5" x14ac:dyDescent="0.2">
      <c r="A3" s="11" t="s">
        <v>7</v>
      </c>
      <c r="B3" s="11" t="s">
        <v>8</v>
      </c>
      <c r="C3" s="12" t="s">
        <v>9</v>
      </c>
      <c r="D3" s="12">
        <v>0.17</v>
      </c>
      <c r="E3" s="13"/>
      <c r="F3" s="14">
        <f>ROUND(D3*E3,2)</f>
        <v>0</v>
      </c>
    </row>
    <row r="4" spans="1:6" ht="36" customHeight="1" x14ac:dyDescent="0.2">
      <c r="A4" s="11" t="s">
        <v>10</v>
      </c>
      <c r="B4" s="11" t="s">
        <v>47</v>
      </c>
      <c r="C4" s="12" t="s">
        <v>12</v>
      </c>
      <c r="D4" s="12">
        <f>1470+92</f>
        <v>1562</v>
      </c>
      <c r="E4" s="15"/>
      <c r="F4" s="14">
        <f t="shared" ref="F4:F7" si="0">ROUND(D4*E4,2)</f>
        <v>0</v>
      </c>
    </row>
    <row r="5" spans="1:6" ht="15" customHeight="1" x14ac:dyDescent="0.2">
      <c r="A5" s="11" t="s">
        <v>31</v>
      </c>
      <c r="B5" s="11" t="s">
        <v>25</v>
      </c>
      <c r="C5" s="12" t="s">
        <v>26</v>
      </c>
      <c r="D5" s="12">
        <v>175</v>
      </c>
      <c r="E5" s="15"/>
      <c r="F5" s="14">
        <f t="shared" si="0"/>
        <v>0</v>
      </c>
    </row>
    <row r="6" spans="1:6" x14ac:dyDescent="0.2">
      <c r="A6" s="11" t="s">
        <v>32</v>
      </c>
      <c r="B6" s="11" t="s">
        <v>28</v>
      </c>
      <c r="C6" s="12" t="s">
        <v>27</v>
      </c>
      <c r="D6" s="12">
        <f>D5*0.04</f>
        <v>7</v>
      </c>
      <c r="F6" s="14">
        <f t="shared" si="0"/>
        <v>0</v>
      </c>
    </row>
    <row r="7" spans="1:6" x14ac:dyDescent="0.2">
      <c r="A7" s="11" t="s">
        <v>33</v>
      </c>
      <c r="B7" s="11" t="s">
        <v>41</v>
      </c>
      <c r="C7" s="12" t="s">
        <v>26</v>
      </c>
      <c r="D7" s="12">
        <v>25</v>
      </c>
      <c r="E7" s="15"/>
      <c r="F7" s="14">
        <f t="shared" si="0"/>
        <v>0</v>
      </c>
    </row>
    <row r="8" spans="1:6" x14ac:dyDescent="0.2">
      <c r="A8" s="11" t="s">
        <v>34</v>
      </c>
      <c r="B8" s="11" t="s">
        <v>29</v>
      </c>
      <c r="C8" s="12" t="s">
        <v>27</v>
      </c>
      <c r="D8" s="13">
        <f>ROUND(D5*0.3*0.15+D6+D7*0.08*0.3,2)</f>
        <v>15.48</v>
      </c>
      <c r="E8" s="15"/>
      <c r="F8" s="14">
        <f>ROUND(D8*E8,2)</f>
        <v>0</v>
      </c>
    </row>
    <row r="9" spans="1:6" ht="13.5" customHeight="1" x14ac:dyDescent="0.2">
      <c r="A9" s="11" t="s">
        <v>35</v>
      </c>
      <c r="B9" s="11" t="s">
        <v>48</v>
      </c>
      <c r="C9" s="12" t="s">
        <v>12</v>
      </c>
      <c r="D9" s="12">
        <f>107+53</f>
        <v>160</v>
      </c>
      <c r="E9" s="15"/>
      <c r="F9" s="14">
        <f t="shared" ref="F9:F10" si="1">ROUND(D9*E9,2)</f>
        <v>0</v>
      </c>
    </row>
    <row r="10" spans="1:6" ht="33.75" x14ac:dyDescent="0.2">
      <c r="A10" s="11" t="s">
        <v>46</v>
      </c>
      <c r="B10" s="11" t="s">
        <v>49</v>
      </c>
      <c r="C10" s="12" t="s">
        <v>27</v>
      </c>
      <c r="D10" s="12">
        <f>(36+442)*0.2</f>
        <v>95.600000000000009</v>
      </c>
      <c r="E10" s="15"/>
      <c r="F10" s="14">
        <f t="shared" si="1"/>
        <v>0</v>
      </c>
    </row>
    <row r="11" spans="1:6" x14ac:dyDescent="0.2">
      <c r="A11" s="41" t="s">
        <v>40</v>
      </c>
      <c r="B11" s="42"/>
      <c r="C11" s="42"/>
      <c r="D11" s="42"/>
      <c r="E11" s="43"/>
      <c r="F11" s="26">
        <f>SUM(F3:F10)</f>
        <v>0</v>
      </c>
    </row>
    <row r="12" spans="1:6" x14ac:dyDescent="0.2">
      <c r="A12" s="6" t="s">
        <v>13</v>
      </c>
      <c r="B12" s="33" t="s">
        <v>52</v>
      </c>
      <c r="C12" s="12"/>
      <c r="D12" s="12"/>
      <c r="E12" s="15"/>
      <c r="F12" s="14"/>
    </row>
    <row r="13" spans="1:6" ht="33.75" customHeight="1" x14ac:dyDescent="0.2">
      <c r="A13" s="25" t="s">
        <v>36</v>
      </c>
      <c r="B13" s="34" t="s">
        <v>58</v>
      </c>
      <c r="C13" s="12" t="s">
        <v>12</v>
      </c>
      <c r="D13" s="12">
        <f>442+36</f>
        <v>478</v>
      </c>
      <c r="E13" s="15"/>
      <c r="F13" s="14">
        <f>ROUND(D13*E13,2)</f>
        <v>0</v>
      </c>
    </row>
    <row r="14" spans="1:6" ht="22.5" x14ac:dyDescent="0.2">
      <c r="A14" s="25" t="s">
        <v>37</v>
      </c>
      <c r="B14" s="11" t="s">
        <v>61</v>
      </c>
      <c r="C14" s="12" t="s">
        <v>27</v>
      </c>
      <c r="D14" s="12">
        <f>50*3*0.1</f>
        <v>15</v>
      </c>
      <c r="E14" s="15"/>
      <c r="F14" s="14">
        <f t="shared" ref="F14:F19" si="2">ROUND(D14*E14,2)</f>
        <v>0</v>
      </c>
    </row>
    <row r="15" spans="1:6" x14ac:dyDescent="0.2">
      <c r="A15" s="41" t="s">
        <v>40</v>
      </c>
      <c r="B15" s="42"/>
      <c r="C15" s="42"/>
      <c r="D15" s="42"/>
      <c r="E15" s="43"/>
      <c r="F15" s="26">
        <f>SUM(F13:F14)</f>
        <v>0</v>
      </c>
    </row>
    <row r="16" spans="1:6" x14ac:dyDescent="0.2">
      <c r="A16" s="6" t="s">
        <v>15</v>
      </c>
      <c r="B16" s="33" t="s">
        <v>53</v>
      </c>
      <c r="C16" s="12"/>
      <c r="D16" s="12"/>
      <c r="E16" s="15"/>
      <c r="F16" s="14"/>
    </row>
    <row r="17" spans="1:6" ht="25.5" customHeight="1" x14ac:dyDescent="0.2">
      <c r="A17" s="25" t="s">
        <v>44</v>
      </c>
      <c r="B17" s="35" t="s">
        <v>62</v>
      </c>
      <c r="C17" s="12" t="s">
        <v>27</v>
      </c>
      <c r="D17" s="36">
        <f>D9</f>
        <v>160</v>
      </c>
      <c r="E17" s="36"/>
      <c r="F17" s="14">
        <f t="shared" si="2"/>
        <v>0</v>
      </c>
    </row>
    <row r="18" spans="1:6" ht="24.75" customHeight="1" x14ac:dyDescent="0.2">
      <c r="A18" s="25" t="s">
        <v>45</v>
      </c>
      <c r="B18" s="11" t="s">
        <v>63</v>
      </c>
      <c r="C18" s="37" t="s">
        <v>12</v>
      </c>
      <c r="D18" s="36">
        <f>442+36</f>
        <v>478</v>
      </c>
      <c r="E18" s="36"/>
      <c r="F18" s="14">
        <f t="shared" si="2"/>
        <v>0</v>
      </c>
    </row>
    <row r="19" spans="1:6" ht="26.25" customHeight="1" x14ac:dyDescent="0.2">
      <c r="A19" s="25" t="s">
        <v>54</v>
      </c>
      <c r="B19" s="11" t="s">
        <v>64</v>
      </c>
      <c r="C19" s="12" t="s">
        <v>12</v>
      </c>
      <c r="D19" s="12">
        <f>D18</f>
        <v>478</v>
      </c>
      <c r="E19" s="15"/>
      <c r="F19" s="14">
        <f t="shared" si="2"/>
        <v>0</v>
      </c>
    </row>
    <row r="20" spans="1:6" ht="11.25" customHeight="1" x14ac:dyDescent="0.2">
      <c r="A20" s="41" t="s">
        <v>40</v>
      </c>
      <c r="B20" s="42"/>
      <c r="C20" s="42"/>
      <c r="D20" s="42"/>
      <c r="E20" s="43"/>
      <c r="F20" s="26">
        <f>SUM(F17:F19)</f>
        <v>0</v>
      </c>
    </row>
    <row r="21" spans="1:6" x14ac:dyDescent="0.2">
      <c r="A21" s="6" t="s">
        <v>17</v>
      </c>
      <c r="B21" s="19" t="s">
        <v>14</v>
      </c>
      <c r="C21" s="18"/>
      <c r="D21" s="16"/>
      <c r="E21" s="15"/>
      <c r="F21" s="14"/>
    </row>
    <row r="22" spans="1:6" ht="22.5" x14ac:dyDescent="0.2">
      <c r="A22" s="4" t="s">
        <v>18</v>
      </c>
      <c r="B22" s="11" t="s">
        <v>30</v>
      </c>
      <c r="C22" s="12" t="s">
        <v>26</v>
      </c>
      <c r="D22" s="16">
        <f>D5-D23</f>
        <v>136</v>
      </c>
      <c r="E22" s="15"/>
      <c r="F22" s="14">
        <f t="shared" ref="F22:F26" si="3">ROUND(D22*E22,2)</f>
        <v>0</v>
      </c>
    </row>
    <row r="23" spans="1:6" ht="26.25" customHeight="1" x14ac:dyDescent="0.2">
      <c r="A23" s="4" t="s">
        <v>19</v>
      </c>
      <c r="B23" s="11" t="s">
        <v>55</v>
      </c>
      <c r="C23" s="12" t="s">
        <v>26</v>
      </c>
      <c r="D23" s="16">
        <v>39</v>
      </c>
      <c r="E23" s="15"/>
      <c r="F23" s="14">
        <f t="shared" si="3"/>
        <v>0</v>
      </c>
    </row>
    <row r="24" spans="1:6" x14ac:dyDescent="0.2">
      <c r="A24" s="4" t="s">
        <v>38</v>
      </c>
      <c r="B24" s="11" t="s">
        <v>57</v>
      </c>
      <c r="C24" s="12" t="s">
        <v>12</v>
      </c>
      <c r="D24" s="12">
        <v>150</v>
      </c>
      <c r="E24" s="15"/>
      <c r="F24" s="14">
        <f t="shared" si="3"/>
        <v>0</v>
      </c>
    </row>
    <row r="25" spans="1:6" ht="22.5" x14ac:dyDescent="0.2">
      <c r="A25" s="4" t="s">
        <v>39</v>
      </c>
      <c r="B25" s="17" t="s">
        <v>65</v>
      </c>
      <c r="C25" s="12" t="s">
        <v>12</v>
      </c>
      <c r="D25" s="12">
        <v>531</v>
      </c>
      <c r="E25" s="15"/>
      <c r="F25" s="14">
        <f t="shared" si="3"/>
        <v>0</v>
      </c>
    </row>
    <row r="26" spans="1:6" ht="22.5" x14ac:dyDescent="0.2">
      <c r="A26" s="4" t="s">
        <v>56</v>
      </c>
      <c r="B26" s="17" t="s">
        <v>66</v>
      </c>
      <c r="C26" s="12" t="s">
        <v>12</v>
      </c>
      <c r="D26" s="12">
        <v>107</v>
      </c>
      <c r="E26" s="15"/>
      <c r="F26" s="14">
        <f t="shared" si="3"/>
        <v>0</v>
      </c>
    </row>
    <row r="27" spans="1:6" x14ac:dyDescent="0.2">
      <c r="A27" s="6" t="s">
        <v>68</v>
      </c>
      <c r="B27" s="7" t="s">
        <v>16</v>
      </c>
      <c r="C27" s="18"/>
      <c r="D27" s="16"/>
      <c r="E27" s="15"/>
      <c r="F27" s="14"/>
    </row>
    <row r="28" spans="1:6" ht="13.5" customHeight="1" x14ac:dyDescent="0.2">
      <c r="A28" s="4" t="s">
        <v>69</v>
      </c>
      <c r="B28" s="17" t="s">
        <v>50</v>
      </c>
      <c r="C28" s="18" t="s">
        <v>11</v>
      </c>
      <c r="D28" s="16">
        <v>10</v>
      </c>
      <c r="E28" s="15"/>
      <c r="F28" s="14">
        <f t="shared" ref="F28:F34" si="4">ROUND(D28*E28,2)</f>
        <v>0</v>
      </c>
    </row>
    <row r="29" spans="1:6" x14ac:dyDescent="0.2">
      <c r="A29" s="41" t="s">
        <v>40</v>
      </c>
      <c r="B29" s="42"/>
      <c r="C29" s="42"/>
      <c r="D29" s="42"/>
      <c r="E29" s="43"/>
      <c r="F29" s="26">
        <f>SUM(F22:F28)</f>
        <v>0</v>
      </c>
    </row>
    <row r="30" spans="1:6" x14ac:dyDescent="0.2">
      <c r="A30" s="6" t="s">
        <v>70</v>
      </c>
      <c r="B30" s="7" t="s">
        <v>20</v>
      </c>
      <c r="C30" s="9" t="s">
        <v>5</v>
      </c>
      <c r="D30" s="9" t="s">
        <v>5</v>
      </c>
      <c r="E30" s="15"/>
      <c r="F30" s="14"/>
    </row>
    <row r="31" spans="1:6" ht="22.5" x14ac:dyDescent="0.2">
      <c r="A31" s="25" t="s">
        <v>71</v>
      </c>
      <c r="B31" s="17" t="s">
        <v>42</v>
      </c>
      <c r="C31" s="18" t="s">
        <v>43</v>
      </c>
      <c r="D31" s="17">
        <v>5</v>
      </c>
      <c r="E31" s="30"/>
      <c r="F31" s="29">
        <f t="shared" ref="F31" si="5">ROUND(D31*E31,2)</f>
        <v>0</v>
      </c>
    </row>
    <row r="32" spans="1:6" x14ac:dyDescent="0.2">
      <c r="A32" s="25" t="s">
        <v>72</v>
      </c>
      <c r="B32" s="17" t="s">
        <v>21</v>
      </c>
      <c r="C32" s="18" t="s">
        <v>12</v>
      </c>
      <c r="D32" s="16">
        <f>D4</f>
        <v>1562</v>
      </c>
      <c r="E32" s="15"/>
      <c r="F32" s="14">
        <f t="shared" si="4"/>
        <v>0</v>
      </c>
    </row>
    <row r="33" spans="1:6" x14ac:dyDescent="0.2">
      <c r="A33" s="25" t="s">
        <v>73</v>
      </c>
      <c r="B33" s="17" t="s">
        <v>22</v>
      </c>
      <c r="C33" s="18" t="s">
        <v>12</v>
      </c>
      <c r="D33" s="16">
        <f>D32</f>
        <v>1562</v>
      </c>
      <c r="E33" s="15"/>
      <c r="F33" s="14">
        <f t="shared" si="4"/>
        <v>0</v>
      </c>
    </row>
    <row r="34" spans="1:6" x14ac:dyDescent="0.2">
      <c r="A34" s="25" t="s">
        <v>74</v>
      </c>
      <c r="B34" s="17" t="s">
        <v>51</v>
      </c>
      <c r="C34" s="18" t="s">
        <v>12</v>
      </c>
      <c r="D34" s="20">
        <f>D33</f>
        <v>1562</v>
      </c>
      <c r="E34" s="15"/>
      <c r="F34" s="14">
        <f t="shared" si="4"/>
        <v>0</v>
      </c>
    </row>
    <row r="35" spans="1:6" x14ac:dyDescent="0.2">
      <c r="A35" s="41" t="s">
        <v>40</v>
      </c>
      <c r="B35" s="42"/>
      <c r="C35" s="42"/>
      <c r="D35" s="42"/>
      <c r="E35" s="43"/>
      <c r="F35" s="26">
        <f>SUM(F31:F34)</f>
        <v>0</v>
      </c>
    </row>
    <row r="36" spans="1:6" x14ac:dyDescent="0.2">
      <c r="A36" s="6" t="s">
        <v>75</v>
      </c>
      <c r="B36" s="48" t="s">
        <v>59</v>
      </c>
      <c r="C36" s="49"/>
      <c r="D36" s="49"/>
      <c r="E36" s="49"/>
      <c r="F36" s="50"/>
    </row>
    <row r="37" spans="1:6" ht="24.75" customHeight="1" x14ac:dyDescent="0.2">
      <c r="A37" s="38" t="s">
        <v>76</v>
      </c>
      <c r="B37" s="39" t="s">
        <v>60</v>
      </c>
      <c r="C37" s="12" t="s">
        <v>12</v>
      </c>
      <c r="D37" s="12">
        <f>122*1*0.25*0.5</f>
        <v>15.25</v>
      </c>
      <c r="E37" s="15"/>
      <c r="F37" s="14">
        <f t="shared" ref="F37" si="6">ROUND(D37*E37,2)</f>
        <v>0</v>
      </c>
    </row>
    <row r="38" spans="1:6" ht="14.25" customHeight="1" x14ac:dyDescent="0.2">
      <c r="A38" s="38"/>
      <c r="B38" s="51" t="s">
        <v>40</v>
      </c>
      <c r="C38" s="51"/>
      <c r="D38" s="51"/>
      <c r="E38" s="52">
        <f>SUM(F37:F37)</f>
        <v>0</v>
      </c>
      <c r="F38" s="52"/>
    </row>
    <row r="39" spans="1:6" x14ac:dyDescent="0.2">
      <c r="A39" s="27"/>
      <c r="B39" s="28"/>
      <c r="C39" s="28"/>
      <c r="D39" s="40" t="s">
        <v>67</v>
      </c>
      <c r="E39" s="47">
        <f>F11+F15+F20+F29+F35+E38</f>
        <v>0</v>
      </c>
      <c r="F39" s="47"/>
    </row>
    <row r="40" spans="1:6" x14ac:dyDescent="0.2">
      <c r="A40" s="44" t="s">
        <v>23</v>
      </c>
      <c r="B40" s="45"/>
      <c r="C40" s="45"/>
      <c r="D40" s="46"/>
      <c r="E40" s="47">
        <f>ROUND(E39*0.23,2)</f>
        <v>0</v>
      </c>
      <c r="F40" s="47"/>
    </row>
    <row r="41" spans="1:6" x14ac:dyDescent="0.2">
      <c r="A41" s="44" t="s">
        <v>24</v>
      </c>
      <c r="B41" s="45"/>
      <c r="C41" s="45"/>
      <c r="D41" s="46"/>
      <c r="E41" s="47">
        <f>ROUND(E39+E40,2)</f>
        <v>0</v>
      </c>
      <c r="F41" s="47"/>
    </row>
    <row r="43" spans="1:6" ht="15" customHeight="1" x14ac:dyDescent="0.2">
      <c r="E43" s="31"/>
      <c r="F43" s="31"/>
    </row>
    <row r="45" spans="1:6" x14ac:dyDescent="0.2">
      <c r="E45" s="32"/>
      <c r="F45" s="24"/>
    </row>
  </sheetData>
  <mergeCells count="13">
    <mergeCell ref="A11:E11"/>
    <mergeCell ref="A29:E29"/>
    <mergeCell ref="A41:D41"/>
    <mergeCell ref="E41:F41"/>
    <mergeCell ref="E39:F39"/>
    <mergeCell ref="A35:E35"/>
    <mergeCell ref="A40:D40"/>
    <mergeCell ref="E40:F40"/>
    <mergeCell ref="A15:E15"/>
    <mergeCell ref="A20:E20"/>
    <mergeCell ref="B36:F36"/>
    <mergeCell ref="B38:D38"/>
    <mergeCell ref="E38:F38"/>
  </mergeCells>
  <phoneticPr fontId="8" type="noConversion"/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Dziugan</dc:creator>
  <cp:lastModifiedBy>Jakub Jaskulski</cp:lastModifiedBy>
  <cp:lastPrinted>2024-02-06T08:00:03Z</cp:lastPrinted>
  <dcterms:created xsi:type="dcterms:W3CDTF">2015-06-05T18:19:34Z</dcterms:created>
  <dcterms:modified xsi:type="dcterms:W3CDTF">2024-05-09T12:06:56Z</dcterms:modified>
</cp:coreProperties>
</file>