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ofert'!$A$1:$R$38</definedName>
    <definedName name="Excel_BuiltIn_Print_Area" localSheetId="0">'Zestawienie ofert'!$A$1:$N$41</definedName>
    <definedName name="Excel_BuiltIn_Print_Area" localSheetId="0">'Zestawienie ofert'!$A$1:$N$51</definedName>
    <definedName name="Excel_BuiltIn_Print_Area" localSheetId="0">'Zestawienie ofert'!$A$1:$K$51</definedName>
    <definedName name="Excel_BuiltIn_Print_Area" localSheetId="0">'Zestawienie ofert'!$A$1:$K$41</definedName>
    <definedName name="Excel_BuiltIn_Print_Area" localSheetId="0">'Zestawienie ofert'!$A$1:$K$43</definedName>
    <definedName name="Excel_BuiltIn_Print_Area" localSheetId="0">'Zestawienie ofert'!$A$1:$K$43</definedName>
    <definedName name="Excel_BuiltIn_Print_Area" localSheetId="0">'Zestawienie ofert'!$A$1:$K$41</definedName>
    <definedName name="_xlnm.Print_Area" localSheetId="0">'Zestawienie ofert'!$A$1:$S$41</definedName>
  </definedNames>
  <calcPr fullCalcOnLoad="1"/>
</workbook>
</file>

<file path=xl/sharedStrings.xml><?xml version="1.0" encoding="utf-8"?>
<sst xmlns="http://schemas.openxmlformats.org/spreadsheetml/2006/main" count="22" uniqueCount="22">
  <si>
    <t>KWOTA ZABEZPIECZONA NA SFINANSOWANIE W ZŁ (BRUTTO)</t>
  </si>
  <si>
    <t>SUMA:</t>
  </si>
  <si>
    <t>Numer Pakietu</t>
  </si>
  <si>
    <t>Oferta nr 1 –  Centrum Diabetologii Sp. z o.o. ul. Niedźwiedzia 29B, 02-737 Warszawa</t>
  </si>
  <si>
    <t>Oferta nr 2 - Asclepios S.A. ul. Hubska 44, 50-502 Wrocław</t>
  </si>
  <si>
    <t>Oferta nr 3 - Bialmed Sp z o.o.  ul. Kazimierzowska 46/48/35, 02-546 Warszawa</t>
  </si>
  <si>
    <t>Oferta nr 4 - Medan Sp. j. W. Pawlak i S-ka, ul. Franza Blumwego 21, 85 – 862 Bydgoszcz</t>
  </si>
  <si>
    <t>Oferta nr 5 – Konsorcjum: Urtica Sp. z o.o. ul. Krzemieniecka 120 (LIDER), 54-613 Wrocław oraz PGF S.A. ul. Zbąszyńska 3, 91-342 Łódź</t>
  </si>
  <si>
    <t xml:space="preserve">Oferta nr 6 – NEUCA S.A. ul. Szosa Bydgoska 58, 87-100 Toruń </t>
  </si>
  <si>
    <t>Oferta nr 7 – Lek S.A. ul. Podlipie 16, 95 – 010 Stryków</t>
  </si>
  <si>
    <t>Oferta nr 8 – Farmacol Logistyka Sp. z o.o. ul. Szopienicka 77, 40-431 Katowice</t>
  </si>
  <si>
    <t>Oferta nr 9 – Tramco Sp. z o.o. Wolskie, ul. Wolska 14, 05-860 Płochocin</t>
  </si>
  <si>
    <t>Oferta nr 10 – Shire Polska Sp. z o.o. Pl. Europejski 1, 00-844 Warszawa</t>
  </si>
  <si>
    <t>Oferta nr 11 -  Aesculap Chifa Sp. z o.o. ul. Tysiąclecia 14, 64-300 Nowy Tomyśl</t>
  </si>
  <si>
    <t xml:space="preserve">Oferta 12 - Profarm PS Sp. z o.o. ul. Słoneczna 96, 05-500 Stara Iwiczna
</t>
  </si>
  <si>
    <t xml:space="preserve">Oferta nr 13 - Aspen Pharma Ireland Limited One George's Quay Plaza Dublin 2 Irlandia </t>
  </si>
  <si>
    <t>Oferta nr 14 -Neomed Barbara Stańczyk, ul. Kajki 18, 05-501 Piaseczno</t>
  </si>
  <si>
    <t xml:space="preserve">Oferta nr 15 - Medicus Sp. z o.o. S.K.A. ul. Browarowa 21, 43-100 Tychy  </t>
  </si>
  <si>
    <t>Oferta nr 16 - Sanofi Aventis Sp. z o.o. ul. Bonifraterska 17, 00-203 Warszawa</t>
  </si>
  <si>
    <t xml:space="preserve">Oferta nr 17 - Servier Polska Services Sp. z o.o. ul. Jana Kazimierza 10, 01-248 Warszawa
</t>
  </si>
  <si>
    <t>Przetarg nieograniczony na „Dostawę leków dla szpitala Zespołu Opieki Zdrowotnej w Brodnicy.” - Sprawa nr SZP.251.7.19</t>
  </si>
  <si>
    <t>Zestawienie ofert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</si>
</sst>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  <numFmt numFmtId="170" formatCode="0.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44" applyFont="1" applyFill="1" applyAlignment="1">
      <alignment horizontal="center" vertical="center" wrapText="1"/>
      <protection/>
    </xf>
    <xf numFmtId="164" fontId="2" fillId="0" borderId="0" xfId="62" applyFont="1" applyFill="1" applyBorder="1" applyAlignment="1" applyProtection="1">
      <alignment horizontal="center" vertical="center" wrapText="1"/>
      <protection/>
    </xf>
    <xf numFmtId="0" fontId="2" fillId="33" borderId="0" xfId="44" applyFont="1" applyFill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right" vertical="center" wrapText="1"/>
      <protection/>
    </xf>
    <xf numFmtId="168" fontId="4" fillId="33" borderId="10" xfId="44" applyNumberFormat="1" applyFont="1" applyFill="1" applyBorder="1" applyAlignment="1">
      <alignment horizontal="center" vertical="center" wrapText="1"/>
      <protection/>
    </xf>
    <xf numFmtId="168" fontId="3" fillId="33" borderId="10" xfId="62" applyNumberFormat="1" applyFont="1" applyFill="1" applyBorder="1" applyAlignment="1">
      <alignment horizontal="center" vertical="center"/>
      <protection/>
    </xf>
    <xf numFmtId="168" fontId="3" fillId="33" borderId="10" xfId="44" applyNumberFormat="1" applyFont="1" applyFill="1" applyBorder="1" applyAlignment="1">
      <alignment horizontal="center" vertical="center"/>
      <protection/>
    </xf>
    <xf numFmtId="0" fontId="48" fillId="0" borderId="0" xfId="44" applyFont="1" applyFill="1" applyAlignment="1">
      <alignment horizontal="center" vertical="center" wrapText="1"/>
      <protection/>
    </xf>
    <xf numFmtId="168" fontId="6" fillId="0" borderId="10" xfId="44" applyNumberFormat="1" applyFont="1" applyBorder="1" applyAlignment="1">
      <alignment horizont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171" fontId="3" fillId="33" borderId="10" xfId="44" applyNumberFormat="1" applyFont="1" applyFill="1" applyBorder="1" applyAlignment="1">
      <alignment horizontal="center" vertical="center" wrapText="1"/>
      <protection/>
    </xf>
    <xf numFmtId="171" fontId="3" fillId="33" borderId="10" xfId="62" applyNumberFormat="1" applyFont="1" applyFill="1" applyBorder="1" applyAlignment="1" applyProtection="1">
      <alignment horizontal="center" vertical="center"/>
      <protection/>
    </xf>
    <xf numFmtId="171" fontId="4" fillId="33" borderId="10" xfId="0" applyNumberFormat="1" applyFont="1" applyFill="1" applyBorder="1" applyAlignment="1">
      <alignment horizontal="center" vertical="center"/>
    </xf>
    <xf numFmtId="171" fontId="4" fillId="34" borderId="10" xfId="0" applyNumberFormat="1" applyFont="1" applyFill="1" applyBorder="1" applyAlignment="1">
      <alignment horizontal="center" vertical="center"/>
    </xf>
    <xf numFmtId="171" fontId="3" fillId="33" borderId="0" xfId="62" applyNumberFormat="1" applyFont="1" applyFill="1" applyBorder="1" applyAlignment="1" applyProtection="1">
      <alignment horizontal="center" vertical="center"/>
      <protection/>
    </xf>
    <xf numFmtId="171" fontId="4" fillId="33" borderId="0" xfId="0" applyNumberFormat="1" applyFont="1" applyFill="1" applyAlignment="1">
      <alignment horizontal="center" vertical="center"/>
    </xf>
    <xf numFmtId="171" fontId="3" fillId="34" borderId="10" xfId="62" applyNumberFormat="1" applyFont="1" applyFill="1" applyBorder="1" applyAlignment="1" applyProtection="1">
      <alignment horizontal="center" vertical="center"/>
      <protection/>
    </xf>
    <xf numFmtId="166" fontId="3" fillId="33" borderId="10" xfId="44" applyNumberFormat="1" applyFont="1" applyFill="1" applyBorder="1" applyAlignment="1">
      <alignment horizontal="center" vertical="center" wrapText="1"/>
      <protection/>
    </xf>
    <xf numFmtId="171" fontId="3" fillId="33" borderId="11" xfId="44" applyNumberFormat="1" applyFont="1" applyFill="1" applyBorder="1" applyAlignment="1">
      <alignment vertical="center" wrapText="1"/>
      <protection/>
    </xf>
    <xf numFmtId="171" fontId="3" fillId="33" borderId="12" xfId="44" applyNumberFormat="1" applyFont="1" applyFill="1" applyBorder="1" applyAlignment="1">
      <alignment vertical="center" wrapText="1"/>
      <protection/>
    </xf>
    <xf numFmtId="4" fontId="49" fillId="0" borderId="0" xfId="44" applyNumberFormat="1" applyFont="1" applyFill="1" applyAlignment="1">
      <alignment horizontal="center" vertical="center" wrapText="1"/>
      <protection/>
    </xf>
    <xf numFmtId="4" fontId="50" fillId="0" borderId="0" xfId="44" applyNumberFormat="1" applyFont="1" applyFill="1" applyAlignment="1">
      <alignment horizontal="center" vertical="center" wrapText="1"/>
      <protection/>
    </xf>
    <xf numFmtId="166" fontId="50" fillId="0" borderId="0" xfId="44" applyNumberFormat="1" applyFont="1" applyFill="1" applyAlignment="1">
      <alignment horizontal="center" vertical="center" wrapText="1"/>
      <protection/>
    </xf>
    <xf numFmtId="0" fontId="49" fillId="0" borderId="0" xfId="44" applyFont="1" applyFill="1" applyAlignment="1">
      <alignment horizontal="center" vertical="center" wrapText="1"/>
      <protection/>
    </xf>
    <xf numFmtId="166" fontId="51" fillId="33" borderId="0" xfId="44" applyNumberFormat="1" applyFont="1" applyFill="1" applyAlignment="1">
      <alignment horizontal="center" vertical="center" wrapText="1"/>
      <protection/>
    </xf>
    <xf numFmtId="4" fontId="51" fillId="0" borderId="0" xfId="44" applyNumberFormat="1" applyFont="1" applyFill="1" applyAlignment="1">
      <alignment horizontal="center" vertical="center" wrapText="1"/>
      <protection/>
    </xf>
    <xf numFmtId="166" fontId="52" fillId="35" borderId="0" xfId="44" applyNumberFormat="1" applyFont="1" applyFill="1" applyAlignment="1">
      <alignment horizontal="center" vertical="center" wrapText="1"/>
      <protection/>
    </xf>
    <xf numFmtId="0" fontId="3" fillId="35" borderId="0" xfId="44" applyFont="1" applyFill="1" applyAlignment="1">
      <alignment horizontal="center" vertical="center" wrapText="1"/>
      <protection/>
    </xf>
    <xf numFmtId="0" fontId="6" fillId="35" borderId="0" xfId="0" applyFont="1" applyFill="1" applyAlignment="1">
      <alignment/>
    </xf>
    <xf numFmtId="4" fontId="48" fillId="35" borderId="0" xfId="44" applyNumberFormat="1" applyFont="1" applyFill="1" applyAlignment="1">
      <alignment horizontal="center" vertical="center" wrapText="1"/>
      <protection/>
    </xf>
    <xf numFmtId="0" fontId="2" fillId="35" borderId="0" xfId="44" applyFont="1" applyFill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3" fillId="33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left" vertical="center" wrapText="1"/>
      <protection/>
    </xf>
    <xf numFmtId="8" fontId="4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171" fontId="51" fillId="33" borderId="10" xfId="44" applyNumberFormat="1" applyFont="1" applyFill="1" applyBorder="1" applyAlignment="1">
      <alignment horizontal="center" vertical="center" wrapText="1"/>
      <protection/>
    </xf>
    <xf numFmtId="168" fontId="6" fillId="0" borderId="10" xfId="44" applyNumberFormat="1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/>
      <protection/>
    </xf>
    <xf numFmtId="168" fontId="6" fillId="0" borderId="10" xfId="44" applyNumberFormat="1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 wrapText="1"/>
      <protection/>
    </xf>
    <xf numFmtId="168" fontId="6" fillId="0" borderId="10" xfId="44" applyNumberFormat="1" applyFont="1" applyFill="1" applyBorder="1" applyAlignment="1">
      <alignment horizontal="center"/>
      <protection/>
    </xf>
    <xf numFmtId="4" fontId="6" fillId="0" borderId="13" xfId="0" applyNumberFormat="1" applyFont="1" applyBorder="1" applyAlignment="1">
      <alignment horizontal="center" vertical="center"/>
    </xf>
    <xf numFmtId="168" fontId="5" fillId="0" borderId="10" xfId="45" applyNumberFormat="1" applyFont="1" applyFill="1" applyBorder="1" applyAlignment="1">
      <alignment horizontal="center"/>
      <protection/>
    </xf>
    <xf numFmtId="168" fontId="6" fillId="0" borderId="10" xfId="44" applyNumberFormat="1" applyFont="1" applyBorder="1" applyAlignment="1">
      <alignment horizontal="center" wrapText="1"/>
      <protection/>
    </xf>
    <xf numFmtId="168" fontId="6" fillId="0" borderId="10" xfId="44" applyNumberFormat="1" applyFont="1" applyFill="1" applyBorder="1" applyAlignment="1">
      <alignment horizontal="center"/>
      <protection/>
    </xf>
    <xf numFmtId="4" fontId="6" fillId="0" borderId="10" xfId="44" applyNumberFormat="1" applyFont="1" applyBorder="1" applyAlignment="1">
      <alignment horizontal="center"/>
      <protection/>
    </xf>
    <xf numFmtId="2" fontId="6" fillId="0" borderId="10" xfId="44" applyNumberFormat="1" applyFont="1" applyBorder="1" applyAlignment="1">
      <alignment horizontal="center" wrapText="1"/>
      <protection/>
    </xf>
    <xf numFmtId="2" fontId="6" fillId="0" borderId="10" xfId="44" applyNumberFormat="1" applyFont="1" applyFill="1" applyBorder="1" applyAlignment="1">
      <alignment horizontal="center" wrapText="1"/>
      <protection/>
    </xf>
    <xf numFmtId="2" fontId="6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tabSelected="1" view="pageBreakPreview" zoomScale="70" zoomScaleSheetLayoutView="70" zoomScalePageLayoutView="0" workbookViewId="0" topLeftCell="A1">
      <pane xSplit="4" topLeftCell="E1" activePane="topRight" state="frozen"/>
      <selection pane="topLeft" activeCell="A1" sqref="A1"/>
      <selection pane="topRight" activeCell="J20" sqref="J20"/>
    </sheetView>
  </sheetViews>
  <sheetFormatPr defaultColWidth="11.57421875" defaultRowHeight="12.75"/>
  <cols>
    <col min="1" max="1" width="6.8515625" style="1" customWidth="1"/>
    <col min="2" max="2" width="14.8515625" style="1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20.00390625" style="1" customWidth="1"/>
    <col min="8" max="8" width="22.28125" style="2" customWidth="1"/>
    <col min="9" max="9" width="19.28125" style="2" customWidth="1"/>
    <col min="10" max="10" width="23.7109375" style="1" customWidth="1"/>
    <col min="11" max="11" width="21.421875" style="1" customWidth="1"/>
    <col min="12" max="12" width="14.8515625" style="1" customWidth="1"/>
    <col min="13" max="13" width="17.28125" style="1" customWidth="1"/>
    <col min="14" max="14" width="19.28125" style="1" customWidth="1"/>
    <col min="15" max="15" width="18.28125" style="1" customWidth="1"/>
    <col min="16" max="16" width="19.28125" style="1" customWidth="1"/>
    <col min="17" max="17" width="14.7109375" style="1" customWidth="1"/>
    <col min="18" max="18" width="15.28125" style="1" customWidth="1"/>
    <col min="19" max="19" width="12.28125" style="1" customWidth="1"/>
    <col min="20" max="247" width="10.00390625" style="1" customWidth="1"/>
  </cols>
  <sheetData>
    <row r="1" spans="1:18" ht="12.7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3"/>
      <c r="O1" s="3"/>
      <c r="P1" s="3"/>
      <c r="Q1" s="3"/>
      <c r="R1" s="3"/>
    </row>
    <row r="2" spans="1:18" ht="12.7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3"/>
      <c r="N2" s="3"/>
      <c r="O2" s="3"/>
      <c r="P2" s="3"/>
      <c r="Q2" s="3"/>
      <c r="R2" s="3"/>
    </row>
    <row r="3" spans="1:248" ht="201.75" customHeight="1">
      <c r="A3" s="8" t="s">
        <v>2</v>
      </c>
      <c r="B3" s="4" t="s">
        <v>0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7" t="s">
        <v>19</v>
      </c>
      <c r="IN3" s="1"/>
    </row>
    <row r="4" spans="1:248" ht="19.5" customHeight="1">
      <c r="A4" s="8">
        <v>1</v>
      </c>
      <c r="B4" s="46">
        <f>449.496*1.023</f>
        <v>459.83440799999994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>
        <v>425.2</v>
      </c>
      <c r="T4" s="28"/>
      <c r="IN4" s="1"/>
    </row>
    <row r="5" spans="1:248" ht="19.5" customHeight="1">
      <c r="A5" s="8">
        <v>2</v>
      </c>
      <c r="B5" s="47">
        <f>327373.07*1.023</f>
        <v>334902.65060999995</v>
      </c>
      <c r="C5" s="18"/>
      <c r="D5" s="18"/>
      <c r="E5" s="18"/>
      <c r="F5" s="18"/>
      <c r="G5" s="18">
        <v>326251.49</v>
      </c>
      <c r="H5" s="18"/>
      <c r="I5" s="18"/>
      <c r="J5" s="18">
        <v>345083.73</v>
      </c>
      <c r="K5" s="18"/>
      <c r="L5" s="18"/>
      <c r="M5" s="18"/>
      <c r="N5" s="18"/>
      <c r="O5" s="18"/>
      <c r="P5" s="18"/>
      <c r="Q5" s="18"/>
      <c r="R5" s="18"/>
      <c r="S5" s="18"/>
      <c r="T5" s="28"/>
      <c r="IN5" s="1"/>
    </row>
    <row r="6" spans="1:248" ht="18.75" customHeight="1">
      <c r="A6" s="8">
        <v>3</v>
      </c>
      <c r="B6" s="48">
        <f>30600.5904*1.023</f>
        <v>31304.403979199997</v>
      </c>
      <c r="C6" s="18"/>
      <c r="D6" s="18"/>
      <c r="E6" s="18"/>
      <c r="F6" s="18"/>
      <c r="G6" s="18"/>
      <c r="H6" s="18"/>
      <c r="I6" s="18">
        <v>34195.24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28"/>
      <c r="IN6" s="1"/>
    </row>
    <row r="7" spans="1:248" ht="19.5" customHeight="1">
      <c r="A7" s="8">
        <v>4</v>
      </c>
      <c r="B7" s="49">
        <f>205160.29488*1.023</f>
        <v>209878.98166224</v>
      </c>
      <c r="C7" s="18"/>
      <c r="D7" s="18"/>
      <c r="E7" s="18">
        <v>210325.86</v>
      </c>
      <c r="F7" s="18"/>
      <c r="G7" s="18">
        <v>220034.77</v>
      </c>
      <c r="H7" s="18"/>
      <c r="I7" s="18"/>
      <c r="J7" s="18">
        <v>219346.74</v>
      </c>
      <c r="K7" s="18"/>
      <c r="L7" s="18"/>
      <c r="M7" s="18"/>
      <c r="N7" s="18"/>
      <c r="O7" s="18"/>
      <c r="P7" s="18"/>
      <c r="Q7" s="18"/>
      <c r="R7" s="18"/>
      <c r="S7" s="18"/>
      <c r="T7" s="28"/>
      <c r="IN7" s="1"/>
    </row>
    <row r="8" spans="1:248" ht="19.5" customHeight="1">
      <c r="A8" s="8">
        <v>5</v>
      </c>
      <c r="B8" s="46">
        <f>10420.758*1.023</f>
        <v>10660.435433999999</v>
      </c>
      <c r="C8" s="18"/>
      <c r="D8" s="18"/>
      <c r="E8" s="18"/>
      <c r="F8" s="18">
        <v>9352.91</v>
      </c>
      <c r="G8" s="18">
        <v>8778.81</v>
      </c>
      <c r="H8" s="18"/>
      <c r="I8" s="18"/>
      <c r="J8" s="18">
        <v>9161.04</v>
      </c>
      <c r="K8" s="18"/>
      <c r="L8" s="18"/>
      <c r="M8" s="18"/>
      <c r="N8" s="18"/>
      <c r="O8" s="18"/>
      <c r="P8" s="18"/>
      <c r="Q8" s="18"/>
      <c r="R8" s="42"/>
      <c r="S8" s="18"/>
      <c r="T8" s="28"/>
      <c r="IN8" s="1"/>
    </row>
    <row r="9" spans="1:248" ht="19.5" customHeight="1">
      <c r="A9" s="8">
        <v>6</v>
      </c>
      <c r="B9" s="47">
        <f>30376.998*1.023</f>
        <v>31075.668953999997</v>
      </c>
      <c r="C9" s="18"/>
      <c r="D9" s="18"/>
      <c r="E9" s="18">
        <v>37271.13</v>
      </c>
      <c r="F9" s="18">
        <v>35454.7</v>
      </c>
      <c r="G9" s="18">
        <v>35581.45</v>
      </c>
      <c r="H9" s="18"/>
      <c r="I9" s="18"/>
      <c r="J9" s="18">
        <v>35574.14</v>
      </c>
      <c r="K9" s="18"/>
      <c r="L9" s="18"/>
      <c r="M9" s="43"/>
      <c r="N9" s="43"/>
      <c r="O9" s="43"/>
      <c r="P9" s="43"/>
      <c r="Q9" s="18"/>
      <c r="R9" s="18"/>
      <c r="S9" s="18"/>
      <c r="T9" s="28"/>
      <c r="IN9" s="1"/>
    </row>
    <row r="10" spans="1:248" ht="19.5" customHeight="1">
      <c r="A10" s="8">
        <v>7</v>
      </c>
      <c r="B10" s="49">
        <f>25604.0289*1.023</f>
        <v>26192.9215647</v>
      </c>
      <c r="C10" s="18"/>
      <c r="D10" s="18">
        <v>26397.56</v>
      </c>
      <c r="E10" s="18">
        <v>27552.72</v>
      </c>
      <c r="F10" s="18"/>
      <c r="G10" s="18">
        <v>26630.04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8"/>
      <c r="IN10" s="1"/>
    </row>
    <row r="11" spans="1:248" ht="19.5" customHeight="1">
      <c r="A11" s="8">
        <v>8</v>
      </c>
      <c r="B11" s="49">
        <f>50089.38*1.023</f>
        <v>51241.43573999999</v>
      </c>
      <c r="C11" s="18"/>
      <c r="D11" s="18"/>
      <c r="E11" s="18"/>
      <c r="F11" s="18">
        <v>49816.65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8"/>
      <c r="IN11" s="1"/>
    </row>
    <row r="12" spans="1:248" ht="19.5" customHeight="1">
      <c r="A12" s="8">
        <v>9</v>
      </c>
      <c r="B12" s="46">
        <f>24948.3456*1.023</f>
        <v>25522.157548799998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24948.35</v>
      </c>
      <c r="P12" s="18"/>
      <c r="Q12" s="18"/>
      <c r="R12" s="18"/>
      <c r="S12" s="18"/>
      <c r="T12" s="28"/>
      <c r="IN12" s="1"/>
    </row>
    <row r="13" spans="1:248" ht="19.5" customHeight="1">
      <c r="A13" s="8">
        <v>10</v>
      </c>
      <c r="B13" s="50">
        <f>19509.498*1.023</f>
        <v>19958.216453999998</v>
      </c>
      <c r="C13" s="18"/>
      <c r="D13" s="18"/>
      <c r="E13" s="43"/>
      <c r="F13" s="18"/>
      <c r="G13" s="18">
        <v>19648.82</v>
      </c>
      <c r="H13" s="18"/>
      <c r="I13" s="18">
        <v>19809.36</v>
      </c>
      <c r="J13" s="18">
        <v>20927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IN13" s="1"/>
    </row>
    <row r="14" spans="1:248" ht="19.5" customHeight="1">
      <c r="A14" s="8">
        <v>11</v>
      </c>
      <c r="B14" s="50">
        <f>157907.1672*1.023</f>
        <v>161539.03204559998</v>
      </c>
      <c r="C14" s="18"/>
      <c r="D14" s="18"/>
      <c r="E14" s="18"/>
      <c r="F14" s="18">
        <v>156030.05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8"/>
      <c r="IN14" s="1"/>
    </row>
    <row r="15" spans="1:248" ht="19.5" customHeight="1">
      <c r="A15" s="8">
        <v>12</v>
      </c>
      <c r="B15" s="46">
        <f>25848.72*1.023</f>
        <v>26443.24056</v>
      </c>
      <c r="C15" s="18"/>
      <c r="D15" s="18">
        <v>29041.72</v>
      </c>
      <c r="E15" s="18"/>
      <c r="F15" s="18"/>
      <c r="G15" s="18">
        <v>28765.09</v>
      </c>
      <c r="H15" s="18"/>
      <c r="I15" s="18"/>
      <c r="J15" s="18"/>
      <c r="K15" s="18">
        <v>28874.15</v>
      </c>
      <c r="L15" s="18"/>
      <c r="M15" s="18"/>
      <c r="N15" s="18"/>
      <c r="O15" s="18"/>
      <c r="P15" s="18"/>
      <c r="Q15" s="18"/>
      <c r="R15" s="18"/>
      <c r="S15" s="18"/>
      <c r="T15" s="28"/>
      <c r="IN15" s="1"/>
    </row>
    <row r="16" spans="1:248" ht="19.5" customHeight="1">
      <c r="A16" s="8">
        <v>13</v>
      </c>
      <c r="B16" s="46">
        <f>36598.9212*1.023</f>
        <v>37440.69638759999</v>
      </c>
      <c r="C16" s="18"/>
      <c r="D16" s="18">
        <v>40335.03</v>
      </c>
      <c r="E16" s="18"/>
      <c r="F16" s="18"/>
      <c r="G16" s="18">
        <v>39498.94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8"/>
      <c r="IN16" s="1"/>
    </row>
    <row r="17" spans="1:248" ht="19.5" customHeight="1">
      <c r="A17" s="8">
        <v>14</v>
      </c>
      <c r="B17" s="46">
        <f>42353.4096*1.023</f>
        <v>43327.5380208</v>
      </c>
      <c r="C17" s="18"/>
      <c r="D17" s="18"/>
      <c r="E17" s="18"/>
      <c r="F17" s="18">
        <v>46022.23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8"/>
      <c r="IN17" s="1"/>
    </row>
    <row r="18" spans="1:248" ht="19.5" customHeight="1">
      <c r="A18" s="8">
        <v>15</v>
      </c>
      <c r="B18" s="46">
        <f>3038.58*1.023</f>
        <v>3108.4673399999997</v>
      </c>
      <c r="C18" s="18"/>
      <c r="D18" s="18">
        <v>5506.38</v>
      </c>
      <c r="E18" s="18"/>
      <c r="F18" s="18"/>
      <c r="G18" s="18">
        <v>3024</v>
      </c>
      <c r="H18" s="18"/>
      <c r="I18" s="18"/>
      <c r="J18" s="18">
        <v>24300.54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IN18" s="1"/>
    </row>
    <row r="19" spans="1:248" ht="19.5" customHeight="1">
      <c r="A19" s="8">
        <v>16</v>
      </c>
      <c r="B19" s="46">
        <f>73675.008*1.023</f>
        <v>75369.533184</v>
      </c>
      <c r="C19" s="18"/>
      <c r="D19" s="18"/>
      <c r="E19" s="18"/>
      <c r="F19" s="18"/>
      <c r="G19" s="18">
        <v>75369.53</v>
      </c>
      <c r="H19" s="18">
        <v>84054.4</v>
      </c>
      <c r="I19" s="18"/>
      <c r="J19" s="18">
        <v>75085.06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IN19" s="1"/>
    </row>
    <row r="20" spans="1:248" ht="19.5" customHeight="1">
      <c r="A20" s="8">
        <v>17</v>
      </c>
      <c r="B20" s="46">
        <f>2266.704*1.023</f>
        <v>2318.838192</v>
      </c>
      <c r="C20" s="18"/>
      <c r="D20" s="18"/>
      <c r="E20" s="18"/>
      <c r="F20" s="18">
        <v>1812.78</v>
      </c>
      <c r="G20" s="18">
        <v>1563.95</v>
      </c>
      <c r="H20" s="18"/>
      <c r="I20" s="18"/>
      <c r="J20" s="18">
        <v>1557.14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IN20" s="1"/>
    </row>
    <row r="21" spans="1:248" ht="19.5" customHeight="1">
      <c r="A21" s="8">
        <v>18</v>
      </c>
      <c r="B21" s="14">
        <f>50614.1784*1.023</f>
        <v>51778.30450319999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>
        <v>26665.32</v>
      </c>
      <c r="O21" s="18"/>
      <c r="P21" s="18"/>
      <c r="Q21" s="18"/>
      <c r="R21" s="18">
        <v>29389.66</v>
      </c>
      <c r="S21" s="18"/>
      <c r="T21" s="28"/>
      <c r="IN21" s="1"/>
    </row>
    <row r="22" spans="1:248" s="39" customFormat="1" ht="20.25" customHeight="1">
      <c r="A22" s="8">
        <v>19</v>
      </c>
      <c r="B22" s="48">
        <f>113400*1.023</f>
        <v>116008.19999999998</v>
      </c>
      <c r="C22" s="18"/>
      <c r="D22" s="18">
        <v>74088</v>
      </c>
      <c r="E22" s="18">
        <v>76280.4</v>
      </c>
      <c r="F22" s="18">
        <v>116424</v>
      </c>
      <c r="G22" s="18">
        <v>75592.44</v>
      </c>
      <c r="H22" s="18"/>
      <c r="I22" s="18"/>
      <c r="J22" s="18"/>
      <c r="K22" s="18"/>
      <c r="L22" s="18">
        <v>72698.4</v>
      </c>
      <c r="M22" s="18"/>
      <c r="N22" s="18"/>
      <c r="O22" s="18"/>
      <c r="P22" s="18"/>
      <c r="Q22" s="18"/>
      <c r="R22" s="18"/>
      <c r="S22" s="18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</row>
    <row r="23" spans="1:248" ht="19.5" customHeight="1">
      <c r="A23" s="8">
        <v>20</v>
      </c>
      <c r="B23" s="46">
        <f>9464.364*1.023</f>
        <v>9682.044371999998</v>
      </c>
      <c r="C23" s="18">
        <v>9185.4</v>
      </c>
      <c r="D23" s="18"/>
      <c r="E23" s="18"/>
      <c r="F23" s="18"/>
      <c r="G23" s="18">
        <v>9355.5</v>
      </c>
      <c r="H23" s="18"/>
      <c r="I23" s="18"/>
      <c r="J23" s="18"/>
      <c r="K23" s="18"/>
      <c r="L23" s="18"/>
      <c r="M23" s="18"/>
      <c r="N23" s="18">
        <v>12288.02</v>
      </c>
      <c r="O23" s="18"/>
      <c r="P23" s="18"/>
      <c r="Q23" s="18"/>
      <c r="R23" s="18"/>
      <c r="S23" s="18"/>
      <c r="T23" s="28"/>
      <c r="IN23" s="1"/>
    </row>
    <row r="24" spans="1:248" ht="19.5" customHeight="1">
      <c r="A24" s="8">
        <v>21</v>
      </c>
      <c r="B24" s="51">
        <f>46961.208*1.023</f>
        <v>48041.31578399999</v>
      </c>
      <c r="C24" s="18"/>
      <c r="D24" s="18"/>
      <c r="E24" s="18"/>
      <c r="F24" s="18"/>
      <c r="G24" s="18">
        <v>46375.7</v>
      </c>
      <c r="H24" s="18"/>
      <c r="I24" s="18"/>
      <c r="J24" s="18">
        <v>53413.36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IN24" s="1"/>
    </row>
    <row r="25" spans="1:248" ht="19.5" customHeight="1">
      <c r="A25" s="8">
        <v>22</v>
      </c>
      <c r="B25" s="46">
        <f>4123.656*1.023</f>
        <v>4218.500088</v>
      </c>
      <c r="C25" s="18"/>
      <c r="D25" s="18"/>
      <c r="E25" s="18"/>
      <c r="F25" s="18"/>
      <c r="G25" s="18">
        <v>4238.34</v>
      </c>
      <c r="H25" s="18"/>
      <c r="I25" s="18"/>
      <c r="J25" s="18"/>
      <c r="K25" s="18"/>
      <c r="L25" s="18"/>
      <c r="M25" s="18"/>
      <c r="N25" s="18"/>
      <c r="O25" s="18"/>
      <c r="P25" s="18">
        <v>4215.62</v>
      </c>
      <c r="Q25" s="18">
        <v>4164.47</v>
      </c>
      <c r="R25" s="18"/>
      <c r="S25" s="18"/>
      <c r="T25" s="28"/>
      <c r="IN25" s="1"/>
    </row>
    <row r="26" spans="1:248" ht="19.5" customHeight="1">
      <c r="A26" s="8">
        <v>23</v>
      </c>
      <c r="B26" s="46">
        <f>723.6*1.023</f>
        <v>740.2428</v>
      </c>
      <c r="C26" s="18"/>
      <c r="D26" s="18"/>
      <c r="E26" s="18">
        <v>756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"/>
      <c r="T26" s="28"/>
      <c r="IN26" s="1"/>
    </row>
    <row r="27" spans="1:248" ht="19.5" customHeight="1">
      <c r="A27" s="8">
        <v>24</v>
      </c>
      <c r="B27" s="52">
        <f>53564.4684*1.023</f>
        <v>54796.451173199996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3"/>
      <c r="IN27" s="1"/>
    </row>
    <row r="28" spans="1:248" ht="19.5" customHeight="1">
      <c r="A28" s="8">
        <v>25</v>
      </c>
      <c r="B28" s="50">
        <f>17199.648*1.023</f>
        <v>17595.239904</v>
      </c>
      <c r="C28" s="18"/>
      <c r="D28" s="18">
        <v>20023.2</v>
      </c>
      <c r="E28" s="18"/>
      <c r="F28" s="18"/>
      <c r="G28" s="18">
        <v>18224.35</v>
      </c>
      <c r="H28" s="18"/>
      <c r="I28" s="18"/>
      <c r="J28" s="18"/>
      <c r="K28" s="18">
        <v>17789.76</v>
      </c>
      <c r="L28" s="18"/>
      <c r="M28" s="18"/>
      <c r="N28" s="18">
        <v>18120.67</v>
      </c>
      <c r="O28" s="18"/>
      <c r="P28" s="18"/>
      <c r="Q28" s="18"/>
      <c r="R28" s="18"/>
      <c r="S28" s="18"/>
      <c r="T28" s="28"/>
      <c r="IN28" s="1"/>
    </row>
    <row r="29" spans="1:248" s="17" customFormat="1" ht="19.5" customHeight="1">
      <c r="A29" s="15">
        <v>26</v>
      </c>
      <c r="B29" s="53">
        <f>92177.352*1.023</f>
        <v>94297.43109599999</v>
      </c>
      <c r="C29" s="18"/>
      <c r="D29" s="18">
        <v>89655.34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4"/>
      <c r="S29" s="18"/>
      <c r="T29" s="29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</row>
    <row r="30" spans="1:248" s="17" customFormat="1" ht="19.5" customHeight="1">
      <c r="A30" s="15">
        <v>27</v>
      </c>
      <c r="B30" s="54">
        <f>459*1.023</f>
        <v>469.55699999999996</v>
      </c>
      <c r="C30" s="18"/>
      <c r="D30" s="18"/>
      <c r="E30" s="18"/>
      <c r="F30" s="18"/>
      <c r="G30" s="18"/>
      <c r="H30" s="18"/>
      <c r="I30" s="18"/>
      <c r="J30" s="45"/>
      <c r="K30" s="18"/>
      <c r="L30" s="18"/>
      <c r="M30" s="18"/>
      <c r="N30" s="18"/>
      <c r="O30" s="18"/>
      <c r="P30" s="18"/>
      <c r="Q30" s="18"/>
      <c r="R30" s="44"/>
      <c r="S30" s="18"/>
      <c r="T30" s="33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</row>
    <row r="31" spans="1:248" s="17" customFormat="1" ht="19.5" customHeight="1">
      <c r="A31" s="15">
        <v>28</v>
      </c>
      <c r="B31" s="48">
        <f>6994.2528*1.023</f>
        <v>7155.1206144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9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</row>
    <row r="32" spans="1:248" s="17" customFormat="1" ht="19.5" customHeight="1">
      <c r="A32" s="7">
        <v>29</v>
      </c>
      <c r="B32" s="55">
        <f>9632.52*1.023</f>
        <v>9854.06796</v>
      </c>
      <c r="C32" s="19"/>
      <c r="D32" s="19"/>
      <c r="E32" s="19"/>
      <c r="F32" s="19">
        <v>9219.96</v>
      </c>
      <c r="G32" s="20"/>
      <c r="H32" s="20"/>
      <c r="I32" s="20"/>
      <c r="J32" s="20"/>
      <c r="K32" s="21"/>
      <c r="L32" s="18"/>
      <c r="M32" s="18">
        <v>9632.52</v>
      </c>
      <c r="N32" s="18"/>
      <c r="O32" s="18"/>
      <c r="P32" s="18"/>
      <c r="Q32" s="18"/>
      <c r="R32" s="18"/>
      <c r="S32" s="26"/>
      <c r="T32" s="32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</row>
    <row r="33" spans="1:248" s="17" customFormat="1" ht="19.5" customHeight="1">
      <c r="A33" s="7">
        <v>30</v>
      </c>
      <c r="B33" s="48">
        <f>20865.6*1.023</f>
        <v>21345.508799999996</v>
      </c>
      <c r="C33" s="19"/>
      <c r="D33" s="19"/>
      <c r="E33" s="19"/>
      <c r="F33" s="22">
        <v>35769.6</v>
      </c>
      <c r="G33" s="23">
        <v>34240.32</v>
      </c>
      <c r="H33" s="20"/>
      <c r="I33" s="20"/>
      <c r="J33" s="20">
        <v>32412.96</v>
      </c>
      <c r="K33" s="21">
        <v>25401.6</v>
      </c>
      <c r="L33" s="18"/>
      <c r="M33" s="18">
        <v>40500</v>
      </c>
      <c r="N33" s="18"/>
      <c r="O33" s="18"/>
      <c r="P33" s="18"/>
      <c r="Q33" s="18"/>
      <c r="R33" s="18"/>
      <c r="S33" s="27"/>
      <c r="T33" s="30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</row>
    <row r="34" spans="1:248" s="17" customFormat="1" ht="19.5" customHeight="1">
      <c r="A34" s="7">
        <v>31</v>
      </c>
      <c r="B34" s="50">
        <f>823.872875*1.023</f>
        <v>842.8219511249999</v>
      </c>
      <c r="C34" s="19"/>
      <c r="D34" s="19">
        <v>1345.5</v>
      </c>
      <c r="E34" s="19">
        <v>1061.69</v>
      </c>
      <c r="F34" s="19"/>
      <c r="G34" s="20">
        <v>988.53</v>
      </c>
      <c r="H34" s="20">
        <v>960.56</v>
      </c>
      <c r="I34" s="20"/>
      <c r="J34" s="20"/>
      <c r="K34" s="20"/>
      <c r="L34" s="18"/>
      <c r="M34" s="18"/>
      <c r="N34" s="18"/>
      <c r="O34" s="18"/>
      <c r="P34" s="18"/>
      <c r="Q34" s="18"/>
      <c r="R34" s="18"/>
      <c r="S34" s="18"/>
      <c r="T34" s="30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</row>
    <row r="35" spans="1:248" s="36" customFormat="1" ht="19.5" customHeight="1">
      <c r="A35" s="7">
        <v>32</v>
      </c>
      <c r="B35" s="47">
        <f>12852*1.023</f>
        <v>13147.596</v>
      </c>
      <c r="C35" s="19"/>
      <c r="D35" s="19"/>
      <c r="E35" s="19"/>
      <c r="F35" s="19"/>
      <c r="G35" s="20"/>
      <c r="H35" s="20"/>
      <c r="I35" s="20"/>
      <c r="J35" s="20"/>
      <c r="K35" s="20"/>
      <c r="L35" s="18"/>
      <c r="M35" s="18"/>
      <c r="N35" s="18"/>
      <c r="O35" s="18"/>
      <c r="P35" s="18"/>
      <c r="Q35" s="18"/>
      <c r="R35" s="18"/>
      <c r="S35" s="18"/>
      <c r="T35" s="30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</row>
    <row r="36" spans="1:248" s="17" customFormat="1" ht="19.5" customHeight="1">
      <c r="A36" s="7">
        <v>33</v>
      </c>
      <c r="B36" s="49">
        <f>43790.976*1.023</f>
        <v>44798.168448</v>
      </c>
      <c r="C36" s="19"/>
      <c r="D36" s="19"/>
      <c r="E36" s="19"/>
      <c r="F36" s="19"/>
      <c r="G36" s="20">
        <v>44048.45</v>
      </c>
      <c r="H36" s="20"/>
      <c r="I36" s="20"/>
      <c r="J36" s="20">
        <v>43713.22</v>
      </c>
      <c r="K36" s="20"/>
      <c r="L36" s="18"/>
      <c r="M36" s="18"/>
      <c r="N36" s="18"/>
      <c r="O36" s="18"/>
      <c r="P36" s="18"/>
      <c r="Q36" s="18"/>
      <c r="R36" s="18"/>
      <c r="S36" s="18"/>
      <c r="T36" s="30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</row>
    <row r="37" spans="1:248" s="17" customFormat="1" ht="19.5" customHeight="1">
      <c r="A37" s="7">
        <v>34</v>
      </c>
      <c r="B37" s="56">
        <f>20018.12*1.023</f>
        <v>20478.536759999995</v>
      </c>
      <c r="C37" s="19"/>
      <c r="D37" s="19"/>
      <c r="E37" s="19"/>
      <c r="F37" s="19"/>
      <c r="G37" s="20">
        <v>19509.29</v>
      </c>
      <c r="H37" s="20"/>
      <c r="I37" s="20"/>
      <c r="J37" s="20"/>
      <c r="K37" s="20"/>
      <c r="L37" s="18"/>
      <c r="M37" s="18"/>
      <c r="N37" s="18"/>
      <c r="O37" s="18"/>
      <c r="P37" s="18"/>
      <c r="Q37" s="18"/>
      <c r="R37" s="18"/>
      <c r="S37" s="18"/>
      <c r="T37" s="30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</row>
    <row r="38" spans="1:248" ht="22.5" customHeight="1">
      <c r="A38" s="7">
        <v>35</v>
      </c>
      <c r="B38" s="56">
        <f>1432.32</f>
        <v>1432.32</v>
      </c>
      <c r="C38" s="19"/>
      <c r="D38" s="19"/>
      <c r="E38" s="19"/>
      <c r="F38" s="19"/>
      <c r="G38" s="21">
        <v>1946.09</v>
      </c>
      <c r="H38" s="20"/>
      <c r="I38" s="20"/>
      <c r="J38" s="20"/>
      <c r="K38" s="20"/>
      <c r="L38" s="18"/>
      <c r="M38" s="18"/>
      <c r="N38" s="18"/>
      <c r="O38" s="18"/>
      <c r="P38" s="18"/>
      <c r="Q38" s="18"/>
      <c r="R38" s="18"/>
      <c r="S38" s="18"/>
      <c r="T38" s="34"/>
      <c r="IN38" s="1"/>
    </row>
    <row r="39" spans="1:250" ht="15">
      <c r="A39" s="7">
        <v>36</v>
      </c>
      <c r="B39" s="49">
        <f>370.2996</f>
        <v>370.2996</v>
      </c>
      <c r="C39" s="24"/>
      <c r="D39" s="19"/>
      <c r="E39" s="19"/>
      <c r="F39" s="19"/>
      <c r="G39" s="20"/>
      <c r="H39" s="20"/>
      <c r="I39" s="20"/>
      <c r="J39" s="20"/>
      <c r="K39" s="20"/>
      <c r="L39" s="18"/>
      <c r="M39" s="18"/>
      <c r="N39" s="18"/>
      <c r="O39" s="18"/>
      <c r="P39" s="18"/>
      <c r="Q39" s="18"/>
      <c r="R39" s="18"/>
      <c r="S39" s="18"/>
      <c r="T39" s="30"/>
      <c r="IN39" s="1"/>
      <c r="IO39" s="1"/>
      <c r="IP39" s="1"/>
    </row>
    <row r="40" spans="1:250" ht="17.25" customHeight="1" thickBot="1">
      <c r="A40" s="7">
        <v>37</v>
      </c>
      <c r="B40" s="57">
        <f>3240</f>
        <v>3240</v>
      </c>
      <c r="C40" s="19"/>
      <c r="D40" s="19">
        <v>3456</v>
      </c>
      <c r="E40" s="24"/>
      <c r="F40" s="24"/>
      <c r="G40" s="20">
        <v>3448.44</v>
      </c>
      <c r="H40" s="20"/>
      <c r="I40" s="20"/>
      <c r="J40" s="20">
        <v>3456.01</v>
      </c>
      <c r="K40" s="20"/>
      <c r="L40" s="18"/>
      <c r="M40" s="18"/>
      <c r="N40" s="18">
        <v>3490.56</v>
      </c>
      <c r="O40" s="18"/>
      <c r="P40" s="18"/>
      <c r="Q40" s="18"/>
      <c r="R40" s="18"/>
      <c r="S40" s="18"/>
      <c r="T40" s="30"/>
      <c r="IN40" s="1"/>
      <c r="IO40" s="1"/>
      <c r="IP40" s="1"/>
    </row>
    <row r="41" spans="1:250" ht="30.75" thickBot="1">
      <c r="A41" s="9" t="s">
        <v>1</v>
      </c>
      <c r="B41" s="58">
        <f>SUM(B4:B40)</f>
        <v>1611035.7789388644</v>
      </c>
      <c r="C41" s="10"/>
      <c r="D41" s="10"/>
      <c r="E41" s="10"/>
      <c r="F41" s="10"/>
      <c r="G41" s="11"/>
      <c r="H41" s="12"/>
      <c r="I41" s="12"/>
      <c r="J41" s="12"/>
      <c r="K41" s="12"/>
      <c r="L41" s="25"/>
      <c r="M41" s="25"/>
      <c r="N41" s="25"/>
      <c r="O41" s="25"/>
      <c r="P41" s="25"/>
      <c r="Q41" s="25"/>
      <c r="R41" s="25"/>
      <c r="S41" s="25"/>
      <c r="T41" s="28"/>
      <c r="IN41" s="1"/>
      <c r="IO41" s="1"/>
      <c r="IP41" s="1"/>
    </row>
    <row r="42" ht="14.25">
      <c r="Q42" s="31"/>
    </row>
    <row r="43" spans="1:1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</sheetData>
  <sheetProtection selectLockedCells="1" selectUnlockedCells="1"/>
  <mergeCells count="3">
    <mergeCell ref="A1:K1"/>
    <mergeCell ref="A2:K2"/>
    <mergeCell ref="A43:K4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2019-09-06T12:18:18Z</cp:lastPrinted>
  <dcterms:created xsi:type="dcterms:W3CDTF">2017-09-11T10:01:04Z</dcterms:created>
  <dcterms:modified xsi:type="dcterms:W3CDTF">2019-09-06T13:28:30Z</dcterms:modified>
  <cp:category/>
  <cp:version/>
  <cp:contentType/>
  <cp:contentStatus/>
</cp:coreProperties>
</file>